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As Filed\"/>
    </mc:Choice>
  </mc:AlternateContent>
  <xr:revisionPtr revIDLastSave="0" documentId="8_{A2D35724-CDD9-488D-A079-C41338061A80}" xr6:coauthVersionLast="47" xr6:coauthVersionMax="47" xr10:uidLastSave="{00000000-0000-0000-0000-000000000000}"/>
  <bookViews>
    <workbookView xWindow="28680" yWindow="-120" windowWidth="29040" windowHeight="15720" tabRatio="575" xr2:uid="{00000000-000D-0000-FFFF-FFFF00000000}"/>
  </bookViews>
  <sheets>
    <sheet name="FERC_IS1" sheetId="1" r:id="rId1"/>
    <sheet name="Modification History" sheetId="2" state="hidden" r:id="rId2"/>
    <sheet name="O&amp;M" sheetId="3" r:id="rId3"/>
    <sheet name="O&amp;M QRT" sheetId="4" r:id="rId4"/>
    <sheet name="KWH" sheetId="5" r:id="rId5"/>
  </sheets>
  <definedNames>
    <definedName name="Account_tree">'Modification History'!$C$5</definedName>
    <definedName name="Begin_KWH1">KWH!$F$8</definedName>
    <definedName name="Begin_KWH2">KWH!$T$8</definedName>
    <definedName name="Begin_KWH3">KWH!$AJ$8</definedName>
    <definedName name="Begin_KWH4">KWH!$AZ$8</definedName>
    <definedName name="Begin_Print2">KWH!$T$8</definedName>
    <definedName name="Begin_Print3">KWH!$AK$8</definedName>
    <definedName name="Begin_Print4">KWH!$BB$8</definedName>
    <definedName name="BU_Name">'Modification History'!$C$2</definedName>
    <definedName name="Business_Unit">'Modification History'!$C$6</definedName>
    <definedName name="C_Begin">FERC_IS1!$B$7</definedName>
    <definedName name="C_End">FERC_IS1!$M$689</definedName>
    <definedName name="Category">'Modification History'!$C$14</definedName>
    <definedName name="Comments">'Modification History'!$C$12</definedName>
    <definedName name="Contact_Person">'Modification History'!$C$3</definedName>
    <definedName name="Department_Owner">'Modification History'!$C$4</definedName>
    <definedName name="End_KWH1">KWH!$R$111</definedName>
    <definedName name="End_KWH2">KWH!$AH$111</definedName>
    <definedName name="End_KWH3">KWH!$AX$111</definedName>
    <definedName name="End_KWH4">KWH!$BN$111</definedName>
    <definedName name="End_Print1">KWH!$Q$111</definedName>
    <definedName name="End_Print2">KWH!$AI$111</definedName>
    <definedName name="End_Print3">KWH!$AZ$111</definedName>
    <definedName name="End_Print4">KWH!#REF!</definedName>
    <definedName name="Keywords">'Modification History'!$C$15</definedName>
    <definedName name="KWH_BEGIN">KWH!$B$8</definedName>
    <definedName name="KWH_END">KWH!#REF!</definedName>
    <definedName name="NvsASD">"V2025-07-31"</definedName>
    <definedName name="NvsAutoDrillOk">"VN"</definedName>
    <definedName name="NvsDrillHyperLink" localSheetId="0">"https://psfinweb.aepsc.com/psp/fcm92prd_newwin/EMPLOYEE/ERP/c/REPORT_BOOKS.IC_RUN_DRILLDOWN.GBL?Action=A&amp;NVS_INSTANCE=18452996_19212849"</definedName>
    <definedName name="NvsElapsedTime">0.004273</definedName>
    <definedName name="NvsEndTime">45881.459409</definedName>
    <definedName name="NvsInstanceHook" localSheetId="0">"nvsMacro1"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SheetType" localSheetId="0">"M"</definedName>
    <definedName name="NvsTransLed">"VN"</definedName>
    <definedName name="NvsTree.GL_ALLBU_SUM_LED" localSheetId="0">"YSNYN"</definedName>
    <definedName name="NvsTree.GL_FERC_ACCT" localSheetId="0">"YSNYN"</definedName>
    <definedName name="NvsTree.GL_PRPT_CONS" localSheetId="0">"YSNYN"</definedName>
    <definedName name="NvsTree.SEGMENT_CONS" localSheetId="0">"YSNYN"</definedName>
    <definedName name="NvsTreeASD">"V2099-01-01"</definedName>
    <definedName name="NvsValTbl.ACCOUNT">"GL_ACCOUNT_TBL"</definedName>
    <definedName name="NvsValTbl.CURRENCY_CD">"CURRENCY_CD_TBL"</definedName>
    <definedName name="OM_BEGIN">'O&amp;M'!$B$8</definedName>
    <definedName name="OM_END">'O&amp;M'!#REF!</definedName>
    <definedName name="OM_QRT_BEGIN">'O&amp;M QRT'!$B$8</definedName>
    <definedName name="OM_QRT_END">'O&amp;M QRT'!#REF!</definedName>
    <definedName name="OPR_ID">FERC_IS1!$C$706</definedName>
    <definedName name="_xlnm.Print_Area" localSheetId="4">KWH!$A$8:$K$111</definedName>
    <definedName name="_xlnm.Print_Area" localSheetId="2">'O&amp;M'!$A$8:$K$1687</definedName>
    <definedName name="_xlnm.Print_Area" localSheetId="3">'O&amp;M QRT'!$A$8:$K$852</definedName>
    <definedName name="_xlnm.Print_Titles" localSheetId="0">FERC_IS1!$B:$D,FERC_IS1!$2:$6</definedName>
    <definedName name="_xlnm.Print_Titles" localSheetId="4">KWH!$2:$7</definedName>
    <definedName name="_xlnm.Print_Titles" localSheetId="2">'O&amp;M'!$2:$7</definedName>
    <definedName name="_xlnm.Print_Titles" localSheetId="3">'O&amp;M QRT'!$2:$7</definedName>
    <definedName name="Report_Author">'Modification History'!$C$11</definedName>
    <definedName name="Report_Comments">'Modification History'!$C$13</definedName>
    <definedName name="Report_Description">'Modification History'!$C$9</definedName>
    <definedName name="Report_Stmt_Type">'Modification History'!$C$8</definedName>
    <definedName name="Report_Title">'Modification History'!$C$10</definedName>
    <definedName name="Rev_Begin">KWH!$B$8</definedName>
    <definedName name="Rev_End">FERC_IS1!#REF!</definedName>
    <definedName name="search_directory_name">"R:\fcm90prd\nvision\rpts\Fin_Reports\"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6" i="1"/>
  <c r="G6" i="1" s="1"/>
  <c r="H11" i="1"/>
  <c r="I11" i="1" s="1"/>
  <c r="H12" i="1"/>
  <c r="I12" i="1" s="1"/>
  <c r="H13" i="1"/>
  <c r="I13" i="1" s="1"/>
  <c r="H14" i="1"/>
  <c r="I14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5" i="1"/>
  <c r="I25" i="1" s="1"/>
  <c r="H26" i="1"/>
  <c r="I26" i="1" s="1"/>
  <c r="H27" i="1"/>
  <c r="I27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F54" i="1"/>
  <c r="G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3" i="1"/>
  <c r="I63" i="1" s="1"/>
  <c r="H64" i="1"/>
  <c r="I64" i="1" s="1"/>
  <c r="H65" i="1"/>
  <c r="I65" i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F99" i="1"/>
  <c r="G99" i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6" i="1"/>
  <c r="I136" i="1" s="1"/>
  <c r="H138" i="1"/>
  <c r="I138" i="1" s="1"/>
  <c r="H140" i="1"/>
  <c r="I140" i="1" s="1"/>
  <c r="H141" i="1"/>
  <c r="I141" i="1" s="1"/>
  <c r="H142" i="1"/>
  <c r="I142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3" i="1"/>
  <c r="I183" i="1" s="1"/>
  <c r="H185" i="1"/>
  <c r="I185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6" i="1"/>
  <c r="I216" i="1" s="1"/>
  <c r="H217" i="1"/>
  <c r="I217" i="1" s="1"/>
  <c r="H218" i="1"/>
  <c r="I218" i="1" s="1"/>
  <c r="H220" i="1"/>
  <c r="I220" i="1" s="1"/>
  <c r="H221" i="1"/>
  <c r="I221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6" i="1"/>
  <c r="I236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F360" i="1"/>
  <c r="F361" i="1" s="1"/>
  <c r="G360" i="1"/>
  <c r="G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5" i="1"/>
  <c r="I375" i="1" s="1"/>
  <c r="H376" i="1"/>
  <c r="I376" i="1" s="1"/>
  <c r="H378" i="1"/>
  <c r="I378" i="1" s="1"/>
  <c r="H380" i="1"/>
  <c r="I380" i="1" s="1"/>
  <c r="H382" i="1"/>
  <c r="I382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5" i="1"/>
  <c r="I395" i="1" s="1"/>
  <c r="H396" i="1"/>
  <c r="I396" i="1" s="1"/>
  <c r="H397" i="1"/>
  <c r="I397" i="1" s="1"/>
  <c r="H399" i="1"/>
  <c r="I399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7" i="1"/>
  <c r="I417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F433" i="1"/>
  <c r="G433" i="1"/>
  <c r="H435" i="1"/>
  <c r="I435" i="1" s="1"/>
  <c r="H436" i="1"/>
  <c r="I436" i="1" s="1"/>
  <c r="H437" i="1"/>
  <c r="I437" i="1" s="1"/>
  <c r="H438" i="1"/>
  <c r="I438" i="1" s="1"/>
  <c r="H439" i="1"/>
  <c r="I439" i="1" s="1"/>
  <c r="H441" i="1"/>
  <c r="I441" i="1" s="1"/>
  <c r="H442" i="1"/>
  <c r="I442" i="1" s="1"/>
  <c r="H444" i="1"/>
  <c r="I444" i="1" s="1"/>
  <c r="H445" i="1"/>
  <c r="I445" i="1" s="1"/>
  <c r="H446" i="1"/>
  <c r="I446" i="1" s="1"/>
  <c r="H448" i="1"/>
  <c r="I448" i="1" s="1"/>
  <c r="H449" i="1"/>
  <c r="I449" i="1" s="1"/>
  <c r="H451" i="1"/>
  <c r="I451" i="1" s="1"/>
  <c r="H453" i="1"/>
  <c r="I453" i="1" s="1"/>
  <c r="H455" i="1"/>
  <c r="I455" i="1" s="1"/>
  <c r="H456" i="1"/>
  <c r="I456" i="1" s="1"/>
  <c r="H457" i="1"/>
  <c r="I457" i="1" s="1"/>
  <c r="H458" i="1"/>
  <c r="I458" i="1" s="1"/>
  <c r="H460" i="1"/>
  <c r="I460" i="1" s="1"/>
  <c r="H461" i="1"/>
  <c r="I461" i="1" s="1"/>
  <c r="H462" i="1"/>
  <c r="I462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2" i="1"/>
  <c r="I502" i="1" s="1"/>
  <c r="H503" i="1"/>
  <c r="I503" i="1" s="1"/>
  <c r="H504" i="1"/>
  <c r="I504" i="1" s="1"/>
  <c r="H505" i="1"/>
  <c r="I505" i="1" s="1"/>
  <c r="H506" i="1"/>
  <c r="I506" i="1" s="1"/>
  <c r="F507" i="1"/>
  <c r="G507" i="1"/>
  <c r="H510" i="1"/>
  <c r="I510" i="1" s="1"/>
  <c r="H511" i="1"/>
  <c r="I511" i="1" s="1"/>
  <c r="H512" i="1"/>
  <c r="I512" i="1" s="1"/>
  <c r="H513" i="1"/>
  <c r="I513" i="1" s="1"/>
  <c r="H515" i="1"/>
  <c r="I515" i="1" s="1"/>
  <c r="H516" i="1"/>
  <c r="I516" i="1" s="1"/>
  <c r="H517" i="1"/>
  <c r="I517" i="1" s="1"/>
  <c r="H519" i="1"/>
  <c r="I519" i="1" s="1"/>
  <c r="H520" i="1"/>
  <c r="I520" i="1" s="1"/>
  <c r="H521" i="1"/>
  <c r="I521" i="1" s="1"/>
  <c r="H523" i="1"/>
  <c r="I523" i="1" s="1"/>
  <c r="H525" i="1"/>
  <c r="I525" i="1" s="1"/>
  <c r="H526" i="1"/>
  <c r="I526" i="1" s="1"/>
  <c r="H528" i="1"/>
  <c r="I528" i="1" s="1"/>
  <c r="H530" i="1"/>
  <c r="I530" i="1" s="1"/>
  <c r="H531" i="1"/>
  <c r="I531" i="1" s="1"/>
  <c r="H532" i="1"/>
  <c r="I532" i="1" s="1"/>
  <c r="H534" i="1"/>
  <c r="I534" i="1" s="1"/>
  <c r="H536" i="1"/>
  <c r="I536" i="1" s="1"/>
  <c r="H537" i="1"/>
  <c r="I537" i="1" s="1"/>
  <c r="H538" i="1"/>
  <c r="I538" i="1" s="1"/>
  <c r="H539" i="1"/>
  <c r="I539" i="1" s="1"/>
  <c r="H548" i="1"/>
  <c r="I548" i="1" s="1"/>
  <c r="H550" i="1"/>
  <c r="I550" i="1" s="1"/>
  <c r="H552" i="1"/>
  <c r="I552" i="1" s="1"/>
  <c r="H553" i="1"/>
  <c r="I553" i="1" s="1"/>
  <c r="H555" i="1"/>
  <c r="I555" i="1" s="1"/>
  <c r="H556" i="1"/>
  <c r="I556" i="1" s="1"/>
  <c r="H557" i="1"/>
  <c r="I557" i="1" s="1"/>
  <c r="H559" i="1"/>
  <c r="I559" i="1" s="1"/>
  <c r="H560" i="1"/>
  <c r="I560" i="1" s="1"/>
  <c r="H561" i="1"/>
  <c r="I561" i="1" s="1"/>
  <c r="H563" i="1"/>
  <c r="I563" i="1" s="1"/>
  <c r="H565" i="1"/>
  <c r="I565" i="1" s="1"/>
  <c r="H566" i="1"/>
  <c r="I566" i="1" s="1"/>
  <c r="H567" i="1"/>
  <c r="I567" i="1" s="1"/>
  <c r="H569" i="1"/>
  <c r="I569" i="1" s="1"/>
  <c r="H570" i="1"/>
  <c r="I570" i="1" s="1"/>
  <c r="H572" i="1"/>
  <c r="I572" i="1" s="1"/>
  <c r="H573" i="1"/>
  <c r="I573" i="1" s="1"/>
  <c r="H574" i="1"/>
  <c r="I574" i="1" s="1"/>
  <c r="H575" i="1"/>
  <c r="I575" i="1" s="1"/>
  <c r="H576" i="1"/>
  <c r="I576" i="1" s="1"/>
  <c r="H578" i="1"/>
  <c r="I578" i="1" s="1"/>
  <c r="H579" i="1"/>
  <c r="I579" i="1" s="1"/>
  <c r="F581" i="1"/>
  <c r="G581" i="1"/>
  <c r="H584" i="1"/>
  <c r="I584" i="1" s="1"/>
  <c r="H585" i="1"/>
  <c r="I585" i="1" s="1"/>
  <c r="H587" i="1"/>
  <c r="I587" i="1" s="1"/>
  <c r="H589" i="1"/>
  <c r="I589" i="1" s="1"/>
  <c r="H590" i="1"/>
  <c r="I590" i="1" s="1"/>
  <c r="H592" i="1"/>
  <c r="I592" i="1" s="1"/>
  <c r="H594" i="1"/>
  <c r="I594" i="1" s="1"/>
  <c r="H595" i="1"/>
  <c r="I595" i="1" s="1"/>
  <c r="H596" i="1"/>
  <c r="I596" i="1" s="1"/>
  <c r="H598" i="1"/>
  <c r="I598" i="1" s="1"/>
  <c r="H599" i="1"/>
  <c r="I599" i="1" s="1"/>
  <c r="H600" i="1"/>
  <c r="I600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F609" i="1"/>
  <c r="G609" i="1"/>
  <c r="H612" i="1"/>
  <c r="I612" i="1" s="1"/>
  <c r="H613" i="1"/>
  <c r="I613" i="1" s="1"/>
  <c r="H614" i="1"/>
  <c r="I614" i="1" s="1"/>
  <c r="H615" i="1"/>
  <c r="I615" i="1" s="1"/>
  <c r="H616" i="1"/>
  <c r="I616" i="1" s="1"/>
  <c r="H619" i="1"/>
  <c r="I619" i="1" s="1"/>
  <c r="H620" i="1"/>
  <c r="I620" i="1" s="1"/>
  <c r="H621" i="1"/>
  <c r="I621" i="1" s="1"/>
  <c r="H622" i="1"/>
  <c r="I622" i="1" s="1"/>
  <c r="H623" i="1"/>
  <c r="I623" i="1" s="1"/>
  <c r="F624" i="1"/>
  <c r="F625" i="1" s="1"/>
  <c r="G624" i="1"/>
  <c r="H627" i="1"/>
  <c r="I627" i="1" s="1"/>
  <c r="H628" i="1"/>
  <c r="I628" i="1" s="1"/>
  <c r="H629" i="1"/>
  <c r="I629" i="1" s="1"/>
  <c r="H630" i="1"/>
  <c r="I630" i="1" s="1"/>
  <c r="H632" i="1"/>
  <c r="I632" i="1" s="1"/>
  <c r="H633" i="1"/>
  <c r="I633" i="1" s="1"/>
  <c r="H634" i="1"/>
  <c r="I634" i="1" s="1"/>
  <c r="H636" i="1"/>
  <c r="I636" i="1" s="1"/>
  <c r="H637" i="1"/>
  <c r="I637" i="1" s="1"/>
  <c r="H639" i="1"/>
  <c r="I639" i="1" s="1"/>
  <c r="H641" i="1"/>
  <c r="I641" i="1" s="1"/>
  <c r="H647" i="1"/>
  <c r="I647" i="1" s="1"/>
  <c r="H648" i="1"/>
  <c r="I648" i="1" s="1"/>
  <c r="H649" i="1"/>
  <c r="I649" i="1" s="1"/>
  <c r="H650" i="1"/>
  <c r="I650" i="1" s="1"/>
  <c r="H652" i="1"/>
  <c r="I652" i="1" s="1"/>
  <c r="H653" i="1"/>
  <c r="I653" i="1" s="1"/>
  <c r="H654" i="1"/>
  <c r="I654" i="1" s="1"/>
  <c r="H655" i="1"/>
  <c r="I655" i="1" s="1"/>
  <c r="H657" i="1"/>
  <c r="I657" i="1" s="1"/>
  <c r="H658" i="1"/>
  <c r="I658" i="1" s="1"/>
  <c r="H660" i="1"/>
  <c r="I660" i="1" s="1"/>
  <c r="H662" i="1"/>
  <c r="I662" i="1" s="1"/>
  <c r="H664" i="1"/>
  <c r="I664" i="1" s="1"/>
  <c r="H665" i="1"/>
  <c r="I665" i="1" s="1"/>
  <c r="H666" i="1"/>
  <c r="I666" i="1" s="1"/>
  <c r="H668" i="1"/>
  <c r="I668" i="1" s="1"/>
  <c r="H669" i="1"/>
  <c r="I669" i="1" s="1"/>
  <c r="H670" i="1"/>
  <c r="I670" i="1" s="1"/>
  <c r="H671" i="1"/>
  <c r="I671" i="1" s="1"/>
  <c r="H673" i="1"/>
  <c r="I673" i="1" s="1"/>
  <c r="H674" i="1"/>
  <c r="I674" i="1" s="1"/>
  <c r="F676" i="1"/>
  <c r="G676" i="1"/>
  <c r="H680" i="1"/>
  <c r="I680" i="1" s="1"/>
  <c r="H682" i="1"/>
  <c r="I682" i="1" s="1"/>
  <c r="F684" i="1"/>
  <c r="F688" i="1" s="1"/>
  <c r="G684" i="1"/>
  <c r="G688" i="1" s="1"/>
  <c r="H686" i="1"/>
  <c r="I686" i="1" s="1"/>
  <c r="BG111" i="5"/>
  <c r="BH111" i="5" s="1"/>
  <c r="BB111" i="5"/>
  <c r="BC111" i="5" s="1"/>
  <c r="AQ111" i="5"/>
  <c r="AR111" i="5" s="1"/>
  <c r="AL111" i="5"/>
  <c r="AM111" i="5" s="1"/>
  <c r="AA111" i="5"/>
  <c r="AB111" i="5" s="1"/>
  <c r="V111" i="5"/>
  <c r="W111" i="5" s="1"/>
  <c r="M111" i="5"/>
  <c r="N111" i="5" s="1"/>
  <c r="H111" i="5"/>
  <c r="I111" i="5" s="1"/>
  <c r="BH110" i="5"/>
  <c r="BG110" i="5"/>
  <c r="BB110" i="5"/>
  <c r="BC110" i="5" s="1"/>
  <c r="AR110" i="5"/>
  <c r="AQ110" i="5"/>
  <c r="AL110" i="5"/>
  <c r="AM110" i="5" s="1"/>
  <c r="AB110" i="5"/>
  <c r="AA110" i="5"/>
  <c r="V110" i="5"/>
  <c r="W110" i="5" s="1"/>
  <c r="N110" i="5"/>
  <c r="M110" i="5"/>
  <c r="H110" i="5"/>
  <c r="I110" i="5" s="1"/>
  <c r="BH109" i="5"/>
  <c r="BG109" i="5"/>
  <c r="BC109" i="5"/>
  <c r="BB109" i="5"/>
  <c r="AR109" i="5"/>
  <c r="AQ109" i="5"/>
  <c r="AM109" i="5"/>
  <c r="AL109" i="5"/>
  <c r="AB109" i="5"/>
  <c r="AA109" i="5"/>
  <c r="W109" i="5"/>
  <c r="V109" i="5"/>
  <c r="N109" i="5"/>
  <c r="M109" i="5"/>
  <c r="I109" i="5"/>
  <c r="H109" i="5"/>
  <c r="BH108" i="5"/>
  <c r="BG108" i="5"/>
  <c r="BC108" i="5"/>
  <c r="BB108" i="5"/>
  <c r="AR108" i="5"/>
  <c r="AQ108" i="5"/>
  <c r="AM108" i="5"/>
  <c r="AL108" i="5"/>
  <c r="AB108" i="5"/>
  <c r="AA108" i="5"/>
  <c r="W108" i="5"/>
  <c r="V108" i="5"/>
  <c r="N108" i="5"/>
  <c r="M108" i="5"/>
  <c r="I108" i="5"/>
  <c r="H108" i="5"/>
  <c r="BH107" i="5"/>
  <c r="BG107" i="5"/>
  <c r="BC107" i="5"/>
  <c r="BB107" i="5"/>
  <c r="AR107" i="5"/>
  <c r="AQ107" i="5"/>
  <c r="AM107" i="5"/>
  <c r="AL107" i="5"/>
  <c r="AB107" i="5"/>
  <c r="AA107" i="5"/>
  <c r="W107" i="5"/>
  <c r="V107" i="5"/>
  <c r="N107" i="5"/>
  <c r="M107" i="5"/>
  <c r="I107" i="5"/>
  <c r="H107" i="5"/>
  <c r="BH106" i="5"/>
  <c r="BG106" i="5"/>
  <c r="BB106" i="5"/>
  <c r="BC106" i="5" s="1"/>
  <c r="AR106" i="5"/>
  <c r="AQ106" i="5"/>
  <c r="AL106" i="5"/>
  <c r="AM106" i="5" s="1"/>
  <c r="AB106" i="5"/>
  <c r="AA106" i="5"/>
  <c r="V106" i="5"/>
  <c r="W106" i="5" s="1"/>
  <c r="N106" i="5"/>
  <c r="M106" i="5"/>
  <c r="H106" i="5"/>
  <c r="I106" i="5" s="1"/>
  <c r="BH105" i="5"/>
  <c r="BG105" i="5"/>
  <c r="BC105" i="5"/>
  <c r="BB105" i="5"/>
  <c r="AR105" i="5"/>
  <c r="AQ105" i="5"/>
  <c r="AM105" i="5"/>
  <c r="AL105" i="5"/>
  <c r="AB105" i="5"/>
  <c r="AA105" i="5"/>
  <c r="W105" i="5"/>
  <c r="V105" i="5"/>
  <c r="N105" i="5"/>
  <c r="M105" i="5"/>
  <c r="I105" i="5"/>
  <c r="H105" i="5"/>
  <c r="BH104" i="5"/>
  <c r="BG104" i="5"/>
  <c r="BB104" i="5"/>
  <c r="BC104" i="5" s="1"/>
  <c r="AR104" i="5"/>
  <c r="AQ104" i="5"/>
  <c r="AL104" i="5"/>
  <c r="AM104" i="5" s="1"/>
  <c r="AB104" i="5"/>
  <c r="AA104" i="5"/>
  <c r="V104" i="5"/>
  <c r="W104" i="5" s="1"/>
  <c r="N104" i="5"/>
  <c r="M104" i="5"/>
  <c r="H104" i="5"/>
  <c r="I104" i="5" s="1"/>
  <c r="BH103" i="5"/>
  <c r="BG103" i="5"/>
  <c r="BB103" i="5"/>
  <c r="BC103" i="5" s="1"/>
  <c r="AR103" i="5"/>
  <c r="AQ103" i="5"/>
  <c r="AL103" i="5"/>
  <c r="AM103" i="5" s="1"/>
  <c r="AB103" i="5"/>
  <c r="AA103" i="5"/>
  <c r="V103" i="5"/>
  <c r="W103" i="5" s="1"/>
  <c r="N103" i="5"/>
  <c r="M103" i="5"/>
  <c r="H103" i="5"/>
  <c r="I103" i="5" s="1"/>
  <c r="BH102" i="5"/>
  <c r="BG102" i="5"/>
  <c r="BB102" i="5"/>
  <c r="BC102" i="5" s="1"/>
  <c r="AR102" i="5"/>
  <c r="AQ102" i="5"/>
  <c r="AL102" i="5"/>
  <c r="AM102" i="5" s="1"/>
  <c r="AB102" i="5"/>
  <c r="AA102" i="5"/>
  <c r="V102" i="5"/>
  <c r="W102" i="5" s="1"/>
  <c r="N102" i="5"/>
  <c r="M102" i="5"/>
  <c r="H102" i="5"/>
  <c r="I102" i="5" s="1"/>
  <c r="BH101" i="5"/>
  <c r="BG101" i="5"/>
  <c r="BB101" i="5"/>
  <c r="BC101" i="5" s="1"/>
  <c r="AR101" i="5"/>
  <c r="AQ101" i="5"/>
  <c r="AL101" i="5"/>
  <c r="AM101" i="5" s="1"/>
  <c r="AB101" i="5"/>
  <c r="AA101" i="5"/>
  <c r="V101" i="5"/>
  <c r="W101" i="5" s="1"/>
  <c r="N101" i="5"/>
  <c r="M101" i="5"/>
  <c r="H101" i="5"/>
  <c r="I101" i="5" s="1"/>
  <c r="BH100" i="5"/>
  <c r="BG100" i="5"/>
  <c r="BB100" i="5"/>
  <c r="BC100" i="5" s="1"/>
  <c r="AR100" i="5"/>
  <c r="AQ100" i="5"/>
  <c r="AL100" i="5"/>
  <c r="AM100" i="5" s="1"/>
  <c r="AB100" i="5"/>
  <c r="AA100" i="5"/>
  <c r="V100" i="5"/>
  <c r="W100" i="5" s="1"/>
  <c r="N100" i="5"/>
  <c r="M100" i="5"/>
  <c r="H100" i="5"/>
  <c r="I100" i="5" s="1"/>
  <c r="BH99" i="5"/>
  <c r="BG99" i="5"/>
  <c r="BB99" i="5"/>
  <c r="BC99" i="5" s="1"/>
  <c r="AR99" i="5"/>
  <c r="AQ99" i="5"/>
  <c r="AL99" i="5"/>
  <c r="AM99" i="5" s="1"/>
  <c r="AB99" i="5"/>
  <c r="AA99" i="5"/>
  <c r="V99" i="5"/>
  <c r="W99" i="5" s="1"/>
  <c r="N99" i="5"/>
  <c r="M99" i="5"/>
  <c r="H99" i="5"/>
  <c r="I99" i="5" s="1"/>
  <c r="BH98" i="5"/>
  <c r="BG98" i="5"/>
  <c r="BB98" i="5"/>
  <c r="BC98" i="5" s="1"/>
  <c r="AR98" i="5"/>
  <c r="AQ98" i="5"/>
  <c r="AL98" i="5"/>
  <c r="AM98" i="5" s="1"/>
  <c r="AB98" i="5"/>
  <c r="AA98" i="5"/>
  <c r="V98" i="5"/>
  <c r="W98" i="5" s="1"/>
  <c r="N98" i="5"/>
  <c r="M98" i="5"/>
  <c r="H98" i="5"/>
  <c r="I98" i="5" s="1"/>
  <c r="BH97" i="5"/>
  <c r="BG97" i="5"/>
  <c r="BB97" i="5"/>
  <c r="BC97" i="5" s="1"/>
  <c r="AR97" i="5"/>
  <c r="AQ97" i="5"/>
  <c r="AL97" i="5"/>
  <c r="AM97" i="5" s="1"/>
  <c r="AB97" i="5"/>
  <c r="AA97" i="5"/>
  <c r="V97" i="5"/>
  <c r="W97" i="5" s="1"/>
  <c r="N97" i="5"/>
  <c r="M97" i="5"/>
  <c r="H97" i="5"/>
  <c r="I97" i="5" s="1"/>
  <c r="BH96" i="5"/>
  <c r="BG96" i="5"/>
  <c r="BB96" i="5"/>
  <c r="BC96" i="5" s="1"/>
  <c r="AR96" i="5"/>
  <c r="AQ96" i="5"/>
  <c r="AL96" i="5"/>
  <c r="AM96" i="5" s="1"/>
  <c r="AB96" i="5"/>
  <c r="AA96" i="5"/>
  <c r="V96" i="5"/>
  <c r="W96" i="5" s="1"/>
  <c r="N96" i="5"/>
  <c r="M96" i="5"/>
  <c r="H96" i="5"/>
  <c r="I96" i="5" s="1"/>
  <c r="BH95" i="5"/>
  <c r="BG95" i="5"/>
  <c r="BB95" i="5"/>
  <c r="BC95" i="5" s="1"/>
  <c r="AR95" i="5"/>
  <c r="AQ95" i="5"/>
  <c r="AL95" i="5"/>
  <c r="AM95" i="5" s="1"/>
  <c r="AB95" i="5"/>
  <c r="AA95" i="5"/>
  <c r="V95" i="5"/>
  <c r="W95" i="5" s="1"/>
  <c r="N95" i="5"/>
  <c r="M95" i="5"/>
  <c r="H95" i="5"/>
  <c r="I95" i="5" s="1"/>
  <c r="BH94" i="5"/>
  <c r="BG94" i="5"/>
  <c r="BB94" i="5"/>
  <c r="BC94" i="5" s="1"/>
  <c r="AR94" i="5"/>
  <c r="AQ94" i="5"/>
  <c r="AL94" i="5"/>
  <c r="AM94" i="5" s="1"/>
  <c r="AB94" i="5"/>
  <c r="AA94" i="5"/>
  <c r="V94" i="5"/>
  <c r="W94" i="5" s="1"/>
  <c r="N94" i="5"/>
  <c r="M94" i="5"/>
  <c r="H94" i="5"/>
  <c r="I94" i="5" s="1"/>
  <c r="BH93" i="5"/>
  <c r="BG93" i="5"/>
  <c r="BB93" i="5"/>
  <c r="BC93" i="5" s="1"/>
  <c r="AR93" i="5"/>
  <c r="AQ93" i="5"/>
  <c r="AL93" i="5"/>
  <c r="AM93" i="5" s="1"/>
  <c r="AB93" i="5"/>
  <c r="AA93" i="5"/>
  <c r="V93" i="5"/>
  <c r="W93" i="5" s="1"/>
  <c r="N93" i="5"/>
  <c r="M93" i="5"/>
  <c r="H93" i="5"/>
  <c r="I93" i="5" s="1"/>
  <c r="BH92" i="5"/>
  <c r="BG92" i="5"/>
  <c r="BB92" i="5"/>
  <c r="BC92" i="5" s="1"/>
  <c r="AR92" i="5"/>
  <c r="AQ92" i="5"/>
  <c r="AL92" i="5"/>
  <c r="AM92" i="5" s="1"/>
  <c r="AB92" i="5"/>
  <c r="AA92" i="5"/>
  <c r="V92" i="5"/>
  <c r="W92" i="5" s="1"/>
  <c r="N92" i="5"/>
  <c r="M92" i="5"/>
  <c r="H92" i="5"/>
  <c r="I92" i="5" s="1"/>
  <c r="BH91" i="5"/>
  <c r="BG91" i="5"/>
  <c r="BB91" i="5"/>
  <c r="BC91" i="5" s="1"/>
  <c r="AR91" i="5"/>
  <c r="AQ91" i="5"/>
  <c r="AL91" i="5"/>
  <c r="AM91" i="5" s="1"/>
  <c r="AB91" i="5"/>
  <c r="AA91" i="5"/>
  <c r="V91" i="5"/>
  <c r="W91" i="5" s="1"/>
  <c r="N91" i="5"/>
  <c r="M91" i="5"/>
  <c r="H91" i="5"/>
  <c r="I91" i="5" s="1"/>
  <c r="BH90" i="5"/>
  <c r="BG90" i="5"/>
  <c r="BB90" i="5"/>
  <c r="BC90" i="5" s="1"/>
  <c r="AR90" i="5"/>
  <c r="AQ90" i="5"/>
  <c r="AL90" i="5"/>
  <c r="AM90" i="5" s="1"/>
  <c r="AB90" i="5"/>
  <c r="AA90" i="5"/>
  <c r="V90" i="5"/>
  <c r="W90" i="5" s="1"/>
  <c r="N90" i="5"/>
  <c r="M90" i="5"/>
  <c r="H90" i="5"/>
  <c r="I90" i="5" s="1"/>
  <c r="BH89" i="5"/>
  <c r="BG89" i="5"/>
  <c r="BB89" i="5"/>
  <c r="BC89" i="5" s="1"/>
  <c r="AR89" i="5"/>
  <c r="AQ89" i="5"/>
  <c r="AL89" i="5"/>
  <c r="AM89" i="5" s="1"/>
  <c r="AB89" i="5"/>
  <c r="AA89" i="5"/>
  <c r="V89" i="5"/>
  <c r="W89" i="5" s="1"/>
  <c r="N89" i="5"/>
  <c r="M89" i="5"/>
  <c r="I89" i="5"/>
  <c r="H89" i="5"/>
  <c r="BH88" i="5"/>
  <c r="BG88" i="5"/>
  <c r="BC88" i="5"/>
  <c r="BB88" i="5"/>
  <c r="AR88" i="5"/>
  <c r="AQ88" i="5"/>
  <c r="AM88" i="5"/>
  <c r="AL88" i="5"/>
  <c r="AB88" i="5"/>
  <c r="AA88" i="5"/>
  <c r="W88" i="5"/>
  <c r="V88" i="5"/>
  <c r="N88" i="5"/>
  <c r="M88" i="5"/>
  <c r="I88" i="5"/>
  <c r="H88" i="5"/>
  <c r="BH87" i="5"/>
  <c r="BG87" i="5"/>
  <c r="BB87" i="5"/>
  <c r="BC87" i="5" s="1"/>
  <c r="AR87" i="5"/>
  <c r="AQ87" i="5"/>
  <c r="AL87" i="5"/>
  <c r="AM87" i="5" s="1"/>
  <c r="AB87" i="5"/>
  <c r="AA87" i="5"/>
  <c r="V87" i="5"/>
  <c r="W87" i="5" s="1"/>
  <c r="N87" i="5"/>
  <c r="M87" i="5"/>
  <c r="H87" i="5"/>
  <c r="I87" i="5" s="1"/>
  <c r="BH86" i="5"/>
  <c r="BG86" i="5"/>
  <c r="BB86" i="5"/>
  <c r="BC86" i="5" s="1"/>
  <c r="AR86" i="5"/>
  <c r="AQ86" i="5"/>
  <c r="AL86" i="5"/>
  <c r="AM86" i="5" s="1"/>
  <c r="AB86" i="5"/>
  <c r="AA86" i="5"/>
  <c r="V86" i="5"/>
  <c r="W86" i="5" s="1"/>
  <c r="N86" i="5"/>
  <c r="M86" i="5"/>
  <c r="H86" i="5"/>
  <c r="I86" i="5" s="1"/>
  <c r="BH85" i="5"/>
  <c r="BG85" i="5"/>
  <c r="BB85" i="5"/>
  <c r="BC85" i="5" s="1"/>
  <c r="AR85" i="5"/>
  <c r="AQ85" i="5"/>
  <c r="AL85" i="5"/>
  <c r="AM85" i="5" s="1"/>
  <c r="AB85" i="5"/>
  <c r="AA85" i="5"/>
  <c r="V85" i="5"/>
  <c r="W85" i="5" s="1"/>
  <c r="N85" i="5"/>
  <c r="M85" i="5"/>
  <c r="H85" i="5"/>
  <c r="I85" i="5" s="1"/>
  <c r="BH84" i="5"/>
  <c r="BG84" i="5"/>
  <c r="BB84" i="5"/>
  <c r="BC84" i="5" s="1"/>
  <c r="AR84" i="5"/>
  <c r="AQ84" i="5"/>
  <c r="AL84" i="5"/>
  <c r="AM84" i="5" s="1"/>
  <c r="AB84" i="5"/>
  <c r="AA84" i="5"/>
  <c r="V84" i="5"/>
  <c r="W84" i="5" s="1"/>
  <c r="N84" i="5"/>
  <c r="M84" i="5"/>
  <c r="H84" i="5"/>
  <c r="I84" i="5" s="1"/>
  <c r="BH83" i="5"/>
  <c r="BG83" i="5"/>
  <c r="BB83" i="5"/>
  <c r="BC83" i="5" s="1"/>
  <c r="AR83" i="5"/>
  <c r="AQ83" i="5"/>
  <c r="AL83" i="5"/>
  <c r="AM83" i="5" s="1"/>
  <c r="AB83" i="5"/>
  <c r="AA83" i="5"/>
  <c r="V83" i="5"/>
  <c r="W83" i="5" s="1"/>
  <c r="N83" i="5"/>
  <c r="M83" i="5"/>
  <c r="H83" i="5"/>
  <c r="I83" i="5" s="1"/>
  <c r="BH82" i="5"/>
  <c r="BG82" i="5"/>
  <c r="BC82" i="5"/>
  <c r="BB82" i="5"/>
  <c r="AR82" i="5"/>
  <c r="AQ82" i="5"/>
  <c r="AM82" i="5"/>
  <c r="AL82" i="5"/>
  <c r="AB82" i="5"/>
  <c r="AA82" i="5"/>
  <c r="W82" i="5"/>
  <c r="V82" i="5"/>
  <c r="N82" i="5"/>
  <c r="M82" i="5"/>
  <c r="I82" i="5"/>
  <c r="H82" i="5"/>
  <c r="BH81" i="5"/>
  <c r="BG81" i="5"/>
  <c r="BC81" i="5"/>
  <c r="BB81" i="5"/>
  <c r="AR81" i="5"/>
  <c r="AQ81" i="5"/>
  <c r="AM81" i="5"/>
  <c r="AL81" i="5"/>
  <c r="AB81" i="5"/>
  <c r="AA81" i="5"/>
  <c r="W81" i="5"/>
  <c r="V81" i="5"/>
  <c r="N81" i="5"/>
  <c r="M81" i="5"/>
  <c r="I81" i="5"/>
  <c r="H81" i="5"/>
  <c r="BH80" i="5"/>
  <c r="BG80" i="5"/>
  <c r="BC80" i="5"/>
  <c r="BB80" i="5"/>
  <c r="AR80" i="5"/>
  <c r="AQ80" i="5"/>
  <c r="AM80" i="5"/>
  <c r="AL80" i="5"/>
  <c r="AB80" i="5"/>
  <c r="AA80" i="5"/>
  <c r="W80" i="5"/>
  <c r="V80" i="5"/>
  <c r="N80" i="5"/>
  <c r="M80" i="5"/>
  <c r="I80" i="5"/>
  <c r="H80" i="5"/>
  <c r="BH79" i="5"/>
  <c r="BG79" i="5"/>
  <c r="BB79" i="5"/>
  <c r="BC79" i="5" s="1"/>
  <c r="AR79" i="5"/>
  <c r="AQ79" i="5"/>
  <c r="AL79" i="5"/>
  <c r="AM79" i="5" s="1"/>
  <c r="AB79" i="5"/>
  <c r="AA79" i="5"/>
  <c r="V79" i="5"/>
  <c r="W79" i="5" s="1"/>
  <c r="N79" i="5"/>
  <c r="M79" i="5"/>
  <c r="H79" i="5"/>
  <c r="I79" i="5" s="1"/>
  <c r="BH78" i="5"/>
  <c r="BG78" i="5"/>
  <c r="BC78" i="5"/>
  <c r="BB78" i="5"/>
  <c r="AR78" i="5"/>
  <c r="AQ78" i="5"/>
  <c r="AM78" i="5"/>
  <c r="AL78" i="5"/>
  <c r="AB78" i="5"/>
  <c r="AA78" i="5"/>
  <c r="W78" i="5"/>
  <c r="V78" i="5"/>
  <c r="N78" i="5"/>
  <c r="M78" i="5"/>
  <c r="I78" i="5"/>
  <c r="H78" i="5"/>
  <c r="BH77" i="5"/>
  <c r="BG77" i="5"/>
  <c r="BB77" i="5"/>
  <c r="BC77" i="5" s="1"/>
  <c r="AR77" i="5"/>
  <c r="AQ77" i="5"/>
  <c r="AL77" i="5"/>
  <c r="AM77" i="5" s="1"/>
  <c r="AB77" i="5"/>
  <c r="AA77" i="5"/>
  <c r="V77" i="5"/>
  <c r="W77" i="5" s="1"/>
  <c r="N77" i="5"/>
  <c r="M77" i="5"/>
  <c r="H77" i="5"/>
  <c r="I77" i="5" s="1"/>
  <c r="BH76" i="5"/>
  <c r="BG76" i="5"/>
  <c r="BC76" i="5"/>
  <c r="BB76" i="5"/>
  <c r="AR76" i="5"/>
  <c r="AQ76" i="5"/>
  <c r="AM76" i="5"/>
  <c r="AL76" i="5"/>
  <c r="AB76" i="5"/>
  <c r="AA76" i="5"/>
  <c r="W76" i="5"/>
  <c r="V76" i="5"/>
  <c r="N76" i="5"/>
  <c r="M76" i="5"/>
  <c r="I76" i="5"/>
  <c r="H76" i="5"/>
  <c r="BH75" i="5"/>
  <c r="BG75" i="5"/>
  <c r="BC75" i="5"/>
  <c r="BB75" i="5"/>
  <c r="AR75" i="5"/>
  <c r="AQ75" i="5"/>
  <c r="AM75" i="5"/>
  <c r="AL75" i="5"/>
  <c r="AB75" i="5"/>
  <c r="AA75" i="5"/>
  <c r="W75" i="5"/>
  <c r="V75" i="5"/>
  <c r="N75" i="5"/>
  <c r="M75" i="5"/>
  <c r="I75" i="5"/>
  <c r="H75" i="5"/>
  <c r="BH74" i="5"/>
  <c r="BG74" i="5"/>
  <c r="BB74" i="5"/>
  <c r="BC74" i="5" s="1"/>
  <c r="AR74" i="5"/>
  <c r="AQ74" i="5"/>
  <c r="AL74" i="5"/>
  <c r="AM74" i="5" s="1"/>
  <c r="AB74" i="5"/>
  <c r="AA74" i="5"/>
  <c r="V74" i="5"/>
  <c r="W74" i="5" s="1"/>
  <c r="N74" i="5"/>
  <c r="M74" i="5"/>
  <c r="H74" i="5"/>
  <c r="I74" i="5" s="1"/>
  <c r="BH73" i="5"/>
  <c r="BG73" i="5"/>
  <c r="BB73" i="5"/>
  <c r="BC73" i="5" s="1"/>
  <c r="AR73" i="5"/>
  <c r="AQ73" i="5"/>
  <c r="AL73" i="5"/>
  <c r="AM73" i="5" s="1"/>
  <c r="AB73" i="5"/>
  <c r="AA73" i="5"/>
  <c r="V73" i="5"/>
  <c r="W73" i="5" s="1"/>
  <c r="N73" i="5"/>
  <c r="M73" i="5"/>
  <c r="H73" i="5"/>
  <c r="I73" i="5" s="1"/>
  <c r="BH72" i="5"/>
  <c r="BG72" i="5"/>
  <c r="BB72" i="5"/>
  <c r="BC72" i="5" s="1"/>
  <c r="AR72" i="5"/>
  <c r="AQ72" i="5"/>
  <c r="AL72" i="5"/>
  <c r="AM72" i="5" s="1"/>
  <c r="AB72" i="5"/>
  <c r="AA72" i="5"/>
  <c r="V72" i="5"/>
  <c r="W72" i="5" s="1"/>
  <c r="N72" i="5"/>
  <c r="M72" i="5"/>
  <c r="H72" i="5"/>
  <c r="I72" i="5" s="1"/>
  <c r="BH71" i="5"/>
  <c r="BG71" i="5"/>
  <c r="BB71" i="5"/>
  <c r="BC71" i="5" s="1"/>
  <c r="AR71" i="5"/>
  <c r="AQ71" i="5"/>
  <c r="AL71" i="5"/>
  <c r="AM71" i="5" s="1"/>
  <c r="AB71" i="5"/>
  <c r="AA71" i="5"/>
  <c r="V71" i="5"/>
  <c r="W71" i="5" s="1"/>
  <c r="N71" i="5"/>
  <c r="M71" i="5"/>
  <c r="H71" i="5"/>
  <c r="I71" i="5" s="1"/>
  <c r="BH70" i="5"/>
  <c r="BG70" i="5"/>
  <c r="BB70" i="5"/>
  <c r="BC70" i="5" s="1"/>
  <c r="AR70" i="5"/>
  <c r="AQ70" i="5"/>
  <c r="AL70" i="5"/>
  <c r="AM70" i="5" s="1"/>
  <c r="AB70" i="5"/>
  <c r="AA70" i="5"/>
  <c r="V70" i="5"/>
  <c r="W70" i="5" s="1"/>
  <c r="N70" i="5"/>
  <c r="M70" i="5"/>
  <c r="H70" i="5"/>
  <c r="I70" i="5" s="1"/>
  <c r="BH69" i="5"/>
  <c r="BG69" i="5"/>
  <c r="BC69" i="5"/>
  <c r="BB69" i="5"/>
  <c r="AR69" i="5"/>
  <c r="AQ69" i="5"/>
  <c r="AM69" i="5"/>
  <c r="AL69" i="5"/>
  <c r="AB69" i="5"/>
  <c r="AA69" i="5"/>
  <c r="W69" i="5"/>
  <c r="V69" i="5"/>
  <c r="N69" i="5"/>
  <c r="M69" i="5"/>
  <c r="I69" i="5"/>
  <c r="H69" i="5"/>
  <c r="BH68" i="5"/>
  <c r="BG68" i="5"/>
  <c r="BB68" i="5"/>
  <c r="BC68" i="5" s="1"/>
  <c r="AR68" i="5"/>
  <c r="AQ68" i="5"/>
  <c r="AL68" i="5"/>
  <c r="AM68" i="5" s="1"/>
  <c r="AB68" i="5"/>
  <c r="AA68" i="5"/>
  <c r="V68" i="5"/>
  <c r="W68" i="5" s="1"/>
  <c r="N68" i="5"/>
  <c r="M68" i="5"/>
  <c r="H68" i="5"/>
  <c r="I68" i="5" s="1"/>
  <c r="BH67" i="5"/>
  <c r="BG67" i="5"/>
  <c r="BB67" i="5"/>
  <c r="BC67" i="5" s="1"/>
  <c r="AR67" i="5"/>
  <c r="AQ67" i="5"/>
  <c r="AL67" i="5"/>
  <c r="AM67" i="5" s="1"/>
  <c r="AB67" i="5"/>
  <c r="AA67" i="5"/>
  <c r="V67" i="5"/>
  <c r="W67" i="5" s="1"/>
  <c r="N67" i="5"/>
  <c r="M67" i="5"/>
  <c r="H67" i="5"/>
  <c r="I67" i="5" s="1"/>
  <c r="BH66" i="5"/>
  <c r="BG66" i="5"/>
  <c r="BB66" i="5"/>
  <c r="BC66" i="5" s="1"/>
  <c r="AR66" i="5"/>
  <c r="AQ66" i="5"/>
  <c r="AL66" i="5"/>
  <c r="AM66" i="5" s="1"/>
  <c r="AB66" i="5"/>
  <c r="AA66" i="5"/>
  <c r="V66" i="5"/>
  <c r="W66" i="5" s="1"/>
  <c r="N66" i="5"/>
  <c r="M66" i="5"/>
  <c r="H66" i="5"/>
  <c r="I66" i="5" s="1"/>
  <c r="BH65" i="5"/>
  <c r="BG65" i="5"/>
  <c r="BB65" i="5"/>
  <c r="BC65" i="5" s="1"/>
  <c r="AR65" i="5"/>
  <c r="AQ65" i="5"/>
  <c r="AL65" i="5"/>
  <c r="AM65" i="5" s="1"/>
  <c r="AB65" i="5"/>
  <c r="AA65" i="5"/>
  <c r="V65" i="5"/>
  <c r="W65" i="5" s="1"/>
  <c r="N65" i="5"/>
  <c r="M65" i="5"/>
  <c r="H65" i="5"/>
  <c r="I65" i="5" s="1"/>
  <c r="BH64" i="5"/>
  <c r="BG64" i="5"/>
  <c r="BC64" i="5"/>
  <c r="BB64" i="5"/>
  <c r="AR64" i="5"/>
  <c r="AQ64" i="5"/>
  <c r="AM64" i="5"/>
  <c r="AL64" i="5"/>
  <c r="AB64" i="5"/>
  <c r="AA64" i="5"/>
  <c r="W64" i="5"/>
  <c r="V64" i="5"/>
  <c r="N64" i="5"/>
  <c r="M64" i="5"/>
  <c r="I64" i="5"/>
  <c r="H64" i="5"/>
  <c r="BL63" i="5"/>
  <c r="BJ63" i="5"/>
  <c r="BG63" i="5"/>
  <c r="BH63" i="5" s="1"/>
  <c r="BB63" i="5"/>
  <c r="BC63" i="5" s="1"/>
  <c r="AV63" i="5"/>
  <c r="AT63" i="5"/>
  <c r="AQ63" i="5"/>
  <c r="AR63" i="5" s="1"/>
  <c r="AL63" i="5"/>
  <c r="AM63" i="5" s="1"/>
  <c r="AF63" i="5"/>
  <c r="AD63" i="5"/>
  <c r="AA63" i="5"/>
  <c r="AB63" i="5" s="1"/>
  <c r="V63" i="5"/>
  <c r="W63" i="5" s="1"/>
  <c r="M63" i="5"/>
  <c r="N63" i="5" s="1"/>
  <c r="H63" i="5"/>
  <c r="BL62" i="5"/>
  <c r="BJ62" i="5"/>
  <c r="BH62" i="5"/>
  <c r="BG62" i="5"/>
  <c r="BB62" i="5"/>
  <c r="BC62" i="5" s="1"/>
  <c r="AV62" i="5"/>
  <c r="AT62" i="5"/>
  <c r="AR62" i="5"/>
  <c r="AQ62" i="5"/>
  <c r="AL62" i="5"/>
  <c r="AM62" i="5" s="1"/>
  <c r="AF62" i="5"/>
  <c r="AD62" i="5"/>
  <c r="AB62" i="5"/>
  <c r="AA62" i="5"/>
  <c r="V62" i="5"/>
  <c r="W62" i="5" s="1"/>
  <c r="R62" i="5"/>
  <c r="N62" i="5"/>
  <c r="M62" i="5"/>
  <c r="H62" i="5"/>
  <c r="BL61" i="5"/>
  <c r="BJ61" i="5"/>
  <c r="BH61" i="5"/>
  <c r="BG61" i="5"/>
  <c r="BC61" i="5"/>
  <c r="BB61" i="5"/>
  <c r="AV61" i="5"/>
  <c r="AT61" i="5"/>
  <c r="AR61" i="5"/>
  <c r="AQ61" i="5"/>
  <c r="AM61" i="5"/>
  <c r="AL61" i="5"/>
  <c r="AF61" i="5"/>
  <c r="AD61" i="5"/>
  <c r="AB61" i="5"/>
  <c r="AA61" i="5"/>
  <c r="W61" i="5"/>
  <c r="V61" i="5"/>
  <c r="R61" i="5"/>
  <c r="N61" i="5"/>
  <c r="M61" i="5"/>
  <c r="H61" i="5"/>
  <c r="BL60" i="5"/>
  <c r="BJ60" i="5"/>
  <c r="BH60" i="5"/>
  <c r="BG60" i="5"/>
  <c r="BC60" i="5"/>
  <c r="BB60" i="5"/>
  <c r="AV60" i="5"/>
  <c r="AT60" i="5"/>
  <c r="AR60" i="5"/>
  <c r="AQ60" i="5"/>
  <c r="AM60" i="5"/>
  <c r="AL60" i="5"/>
  <c r="AF60" i="5"/>
  <c r="AD60" i="5"/>
  <c r="AB60" i="5"/>
  <c r="AA60" i="5"/>
  <c r="W60" i="5"/>
  <c r="V60" i="5"/>
  <c r="R60" i="5"/>
  <c r="N60" i="5"/>
  <c r="M60" i="5"/>
  <c r="H60" i="5"/>
  <c r="BL59" i="5"/>
  <c r="BJ59" i="5"/>
  <c r="BH59" i="5"/>
  <c r="BG59" i="5"/>
  <c r="BC59" i="5"/>
  <c r="BB59" i="5"/>
  <c r="AV59" i="5"/>
  <c r="AT59" i="5"/>
  <c r="AR59" i="5"/>
  <c r="AQ59" i="5"/>
  <c r="AM59" i="5"/>
  <c r="AL59" i="5"/>
  <c r="AF59" i="5"/>
  <c r="AD59" i="5"/>
  <c r="AB59" i="5"/>
  <c r="AA59" i="5"/>
  <c r="W59" i="5"/>
  <c r="V59" i="5"/>
  <c r="R59" i="5"/>
  <c r="N59" i="5"/>
  <c r="M59" i="5"/>
  <c r="H59" i="5"/>
  <c r="BL58" i="5"/>
  <c r="BJ58" i="5"/>
  <c r="BH58" i="5"/>
  <c r="BG58" i="5"/>
  <c r="BB58" i="5"/>
  <c r="BC58" i="5" s="1"/>
  <c r="AV58" i="5"/>
  <c r="AT58" i="5"/>
  <c r="AR58" i="5"/>
  <c r="AQ58" i="5"/>
  <c r="AM58" i="5"/>
  <c r="AL58" i="5"/>
  <c r="AF58" i="5"/>
  <c r="AD58" i="5"/>
  <c r="AB58" i="5"/>
  <c r="AA58" i="5"/>
  <c r="W58" i="5"/>
  <c r="V58" i="5"/>
  <c r="R58" i="5"/>
  <c r="N58" i="5"/>
  <c r="M58" i="5"/>
  <c r="H58" i="5"/>
  <c r="BL57" i="5"/>
  <c r="BJ57" i="5"/>
  <c r="BH57" i="5"/>
  <c r="BG57" i="5"/>
  <c r="BB57" i="5"/>
  <c r="BC57" i="5" s="1"/>
  <c r="AV57" i="5"/>
  <c r="AT57" i="5"/>
  <c r="AR57" i="5"/>
  <c r="AQ57" i="5"/>
  <c r="AM57" i="5"/>
  <c r="AL57" i="5"/>
  <c r="AF57" i="5"/>
  <c r="AD57" i="5"/>
  <c r="AB57" i="5"/>
  <c r="AA57" i="5"/>
  <c r="W57" i="5"/>
  <c r="V57" i="5"/>
  <c r="R57" i="5"/>
  <c r="N57" i="5"/>
  <c r="M57" i="5"/>
  <c r="H57" i="5"/>
  <c r="BL56" i="5"/>
  <c r="BJ56" i="5"/>
  <c r="BH56" i="5"/>
  <c r="BG56" i="5"/>
  <c r="BB56" i="5"/>
  <c r="BC56" i="5" s="1"/>
  <c r="AV56" i="5"/>
  <c r="AT56" i="5"/>
  <c r="AR56" i="5"/>
  <c r="AQ56" i="5"/>
  <c r="AM56" i="5"/>
  <c r="AL56" i="5"/>
  <c r="AF56" i="5"/>
  <c r="AD56" i="5"/>
  <c r="AB56" i="5"/>
  <c r="AA56" i="5"/>
  <c r="W56" i="5"/>
  <c r="V56" i="5"/>
  <c r="R56" i="5"/>
  <c r="N56" i="5"/>
  <c r="M56" i="5"/>
  <c r="H56" i="5"/>
  <c r="BL55" i="5"/>
  <c r="BJ55" i="5"/>
  <c r="BG55" i="5"/>
  <c r="BH55" i="5" s="1"/>
  <c r="BB55" i="5"/>
  <c r="BC55" i="5" s="1"/>
  <c r="AV55" i="5"/>
  <c r="AT55" i="5"/>
  <c r="AQ55" i="5"/>
  <c r="AR55" i="5" s="1"/>
  <c r="AL55" i="5"/>
  <c r="AM55" i="5" s="1"/>
  <c r="AF55" i="5"/>
  <c r="AD55" i="5"/>
  <c r="AA55" i="5"/>
  <c r="AB55" i="5" s="1"/>
  <c r="V55" i="5"/>
  <c r="W55" i="5" s="1"/>
  <c r="R55" i="5"/>
  <c r="M55" i="5"/>
  <c r="N55" i="5" s="1"/>
  <c r="H55" i="5"/>
  <c r="I55" i="5" s="1"/>
  <c r="BL54" i="5"/>
  <c r="BJ54" i="5"/>
  <c r="BG54" i="5"/>
  <c r="BH54" i="5" s="1"/>
  <c r="BB54" i="5"/>
  <c r="BC54" i="5" s="1"/>
  <c r="AV54" i="5"/>
  <c r="AT54" i="5"/>
  <c r="AQ54" i="5"/>
  <c r="AR54" i="5" s="1"/>
  <c r="AL54" i="5"/>
  <c r="AM54" i="5" s="1"/>
  <c r="AF54" i="5"/>
  <c r="AD54" i="5"/>
  <c r="AA54" i="5"/>
  <c r="AB54" i="5" s="1"/>
  <c r="V54" i="5"/>
  <c r="W54" i="5" s="1"/>
  <c r="R54" i="5"/>
  <c r="M54" i="5"/>
  <c r="N54" i="5" s="1"/>
  <c r="H54" i="5"/>
  <c r="I54" i="5" s="1"/>
  <c r="BL53" i="5"/>
  <c r="BJ53" i="5"/>
  <c r="BH53" i="5"/>
  <c r="BG53" i="5"/>
  <c r="BB53" i="5"/>
  <c r="BC53" i="5" s="1"/>
  <c r="AV53" i="5"/>
  <c r="AT53" i="5"/>
  <c r="AR53" i="5"/>
  <c r="AQ53" i="5"/>
  <c r="AL53" i="5"/>
  <c r="AM53" i="5" s="1"/>
  <c r="AF53" i="5"/>
  <c r="AD53" i="5"/>
  <c r="AB53" i="5"/>
  <c r="AA53" i="5"/>
  <c r="V53" i="5"/>
  <c r="W53" i="5" s="1"/>
  <c r="R53" i="5"/>
  <c r="N53" i="5"/>
  <c r="M53" i="5"/>
  <c r="H53" i="5"/>
  <c r="I53" i="5" s="1"/>
  <c r="BL52" i="5"/>
  <c r="BJ52" i="5"/>
  <c r="BH52" i="5"/>
  <c r="BG52" i="5"/>
  <c r="BB52" i="5"/>
  <c r="BC52" i="5" s="1"/>
  <c r="AV52" i="5"/>
  <c r="AT52" i="5"/>
  <c r="AR52" i="5"/>
  <c r="AQ52" i="5"/>
  <c r="AL52" i="5"/>
  <c r="AM52" i="5" s="1"/>
  <c r="AF52" i="5"/>
  <c r="AD52" i="5"/>
  <c r="AB52" i="5"/>
  <c r="AA52" i="5"/>
  <c r="V52" i="5"/>
  <c r="W52" i="5" s="1"/>
  <c r="R52" i="5"/>
  <c r="N52" i="5"/>
  <c r="M52" i="5"/>
  <c r="H52" i="5"/>
  <c r="I52" i="5" s="1"/>
  <c r="BL51" i="5"/>
  <c r="BJ51" i="5"/>
  <c r="BH51" i="5"/>
  <c r="BG51" i="5"/>
  <c r="BC51" i="5"/>
  <c r="BB51" i="5"/>
  <c r="AV51" i="5"/>
  <c r="AT51" i="5"/>
  <c r="AR51" i="5"/>
  <c r="AQ51" i="5"/>
  <c r="AM51" i="5"/>
  <c r="AL51" i="5"/>
  <c r="AF51" i="5"/>
  <c r="AD51" i="5"/>
  <c r="AB51" i="5"/>
  <c r="AA51" i="5"/>
  <c r="W51" i="5"/>
  <c r="V51" i="5"/>
  <c r="R51" i="5"/>
  <c r="N51" i="5"/>
  <c r="M51" i="5"/>
  <c r="I51" i="5"/>
  <c r="H51" i="5"/>
  <c r="BL50" i="5"/>
  <c r="BJ50" i="5"/>
  <c r="BH50" i="5"/>
  <c r="BG50" i="5"/>
  <c r="BB50" i="5"/>
  <c r="BC50" i="5" s="1"/>
  <c r="AV50" i="5"/>
  <c r="AT50" i="5"/>
  <c r="AR50" i="5"/>
  <c r="AQ50" i="5"/>
  <c r="AL50" i="5"/>
  <c r="AM50" i="5" s="1"/>
  <c r="AF50" i="5"/>
  <c r="AD50" i="5"/>
  <c r="AB50" i="5"/>
  <c r="AA50" i="5"/>
  <c r="V50" i="5"/>
  <c r="W50" i="5" s="1"/>
  <c r="R50" i="5"/>
  <c r="N50" i="5"/>
  <c r="M50" i="5"/>
  <c r="H50" i="5"/>
  <c r="I50" i="5" s="1"/>
  <c r="BL49" i="5"/>
  <c r="BJ49" i="5"/>
  <c r="BH49" i="5"/>
  <c r="BG49" i="5"/>
  <c r="BB49" i="5"/>
  <c r="BC49" i="5" s="1"/>
  <c r="AV49" i="5"/>
  <c r="AT49" i="5"/>
  <c r="AR49" i="5"/>
  <c r="AQ49" i="5"/>
  <c r="AL49" i="5"/>
  <c r="AM49" i="5" s="1"/>
  <c r="AF49" i="5"/>
  <c r="AD49" i="5"/>
  <c r="AB49" i="5"/>
  <c r="AA49" i="5"/>
  <c r="V49" i="5"/>
  <c r="W49" i="5" s="1"/>
  <c r="R49" i="5"/>
  <c r="N49" i="5"/>
  <c r="M49" i="5"/>
  <c r="H49" i="5"/>
  <c r="I49" i="5" s="1"/>
  <c r="BL48" i="5"/>
  <c r="BJ48" i="5"/>
  <c r="BH48" i="5"/>
  <c r="BG48" i="5"/>
  <c r="BB48" i="5"/>
  <c r="BC48" i="5" s="1"/>
  <c r="AV48" i="5"/>
  <c r="AT48" i="5"/>
  <c r="AR48" i="5"/>
  <c r="AQ48" i="5"/>
  <c r="AL48" i="5"/>
  <c r="AM48" i="5" s="1"/>
  <c r="AF48" i="5"/>
  <c r="AD48" i="5"/>
  <c r="AB48" i="5"/>
  <c r="AA48" i="5"/>
  <c r="V48" i="5"/>
  <c r="W48" i="5" s="1"/>
  <c r="R48" i="5"/>
  <c r="N48" i="5"/>
  <c r="M48" i="5"/>
  <c r="H48" i="5"/>
  <c r="I48" i="5" s="1"/>
  <c r="BL47" i="5"/>
  <c r="BJ47" i="5"/>
  <c r="BH47" i="5"/>
  <c r="BG47" i="5"/>
  <c r="BB47" i="5"/>
  <c r="BC47" i="5" s="1"/>
  <c r="AV47" i="5"/>
  <c r="AT47" i="5"/>
  <c r="AR47" i="5"/>
  <c r="AQ47" i="5"/>
  <c r="AL47" i="5"/>
  <c r="AM47" i="5" s="1"/>
  <c r="AF47" i="5"/>
  <c r="AD47" i="5"/>
  <c r="AB47" i="5"/>
  <c r="AA47" i="5"/>
  <c r="V47" i="5"/>
  <c r="W47" i="5" s="1"/>
  <c r="R47" i="5"/>
  <c r="N47" i="5"/>
  <c r="M47" i="5"/>
  <c r="H47" i="5"/>
  <c r="I47" i="5" s="1"/>
  <c r="BL46" i="5"/>
  <c r="BJ46" i="5"/>
  <c r="BH46" i="5"/>
  <c r="BG46" i="5"/>
  <c r="BC46" i="5"/>
  <c r="BB46" i="5"/>
  <c r="AV46" i="5"/>
  <c r="AT46" i="5"/>
  <c r="AR46" i="5"/>
  <c r="AQ46" i="5"/>
  <c r="AM46" i="5"/>
  <c r="AL46" i="5"/>
  <c r="AF46" i="5"/>
  <c r="AD46" i="5"/>
  <c r="AB46" i="5"/>
  <c r="AA46" i="5"/>
  <c r="W46" i="5"/>
  <c r="V46" i="5"/>
  <c r="R46" i="5"/>
  <c r="N46" i="5"/>
  <c r="M46" i="5"/>
  <c r="I46" i="5"/>
  <c r="H46" i="5"/>
  <c r="BL45" i="5"/>
  <c r="BJ45" i="5"/>
  <c r="BH45" i="5"/>
  <c r="BG45" i="5"/>
  <c r="BB45" i="5"/>
  <c r="BC45" i="5" s="1"/>
  <c r="AV45" i="5"/>
  <c r="AT45" i="5"/>
  <c r="AR45" i="5"/>
  <c r="AQ45" i="5"/>
  <c r="AL45" i="5"/>
  <c r="AM45" i="5" s="1"/>
  <c r="AF45" i="5"/>
  <c r="AD45" i="5"/>
  <c r="AB45" i="5"/>
  <c r="AA45" i="5"/>
  <c r="V45" i="5"/>
  <c r="W45" i="5" s="1"/>
  <c r="R45" i="5"/>
  <c r="N45" i="5"/>
  <c r="M45" i="5"/>
  <c r="H45" i="5"/>
  <c r="I45" i="5" s="1"/>
  <c r="BL44" i="5"/>
  <c r="BJ44" i="5"/>
  <c r="BH44" i="5"/>
  <c r="BG44" i="5"/>
  <c r="BC44" i="5"/>
  <c r="BB44" i="5"/>
  <c r="AV44" i="5"/>
  <c r="AT44" i="5"/>
  <c r="AR44" i="5"/>
  <c r="AQ44" i="5"/>
  <c r="AM44" i="5"/>
  <c r="AL44" i="5"/>
  <c r="AF44" i="5"/>
  <c r="AD44" i="5"/>
  <c r="AB44" i="5"/>
  <c r="AA44" i="5"/>
  <c r="W44" i="5"/>
  <c r="V44" i="5"/>
  <c r="R44" i="5"/>
  <c r="N44" i="5"/>
  <c r="M44" i="5"/>
  <c r="I44" i="5"/>
  <c r="H44" i="5"/>
  <c r="BL43" i="5"/>
  <c r="BJ43" i="5"/>
  <c r="BH43" i="5"/>
  <c r="BG43" i="5"/>
  <c r="BB43" i="5"/>
  <c r="BC43" i="5" s="1"/>
  <c r="AV43" i="5"/>
  <c r="AT43" i="5"/>
  <c r="AR43" i="5"/>
  <c r="AQ43" i="5"/>
  <c r="AL43" i="5"/>
  <c r="AM43" i="5" s="1"/>
  <c r="AF43" i="5"/>
  <c r="AD43" i="5"/>
  <c r="AB43" i="5"/>
  <c r="AA43" i="5"/>
  <c r="V43" i="5"/>
  <c r="W43" i="5" s="1"/>
  <c r="R43" i="5"/>
  <c r="N43" i="5"/>
  <c r="M43" i="5"/>
  <c r="H43" i="5"/>
  <c r="I43" i="5" s="1"/>
  <c r="BL42" i="5"/>
  <c r="BJ42" i="5"/>
  <c r="BH42" i="5"/>
  <c r="BG42" i="5"/>
  <c r="BB42" i="5"/>
  <c r="BC42" i="5" s="1"/>
  <c r="AV42" i="5"/>
  <c r="AT42" i="5"/>
  <c r="AR42" i="5"/>
  <c r="AQ42" i="5"/>
  <c r="AL42" i="5"/>
  <c r="AM42" i="5" s="1"/>
  <c r="AF42" i="5"/>
  <c r="AD42" i="5"/>
  <c r="AB42" i="5"/>
  <c r="AA42" i="5"/>
  <c r="V42" i="5"/>
  <c r="W42" i="5" s="1"/>
  <c r="R42" i="5"/>
  <c r="N42" i="5"/>
  <c r="M42" i="5"/>
  <c r="H42" i="5"/>
  <c r="I42" i="5" s="1"/>
  <c r="BL41" i="5"/>
  <c r="BJ41" i="5"/>
  <c r="BH41" i="5"/>
  <c r="BG41" i="5"/>
  <c r="BB41" i="5"/>
  <c r="BC41" i="5" s="1"/>
  <c r="AV41" i="5"/>
  <c r="AT41" i="5"/>
  <c r="AR41" i="5"/>
  <c r="AQ41" i="5"/>
  <c r="AL41" i="5"/>
  <c r="AM41" i="5" s="1"/>
  <c r="AF41" i="5"/>
  <c r="AD41" i="5"/>
  <c r="AB41" i="5"/>
  <c r="AA41" i="5"/>
  <c r="V41" i="5"/>
  <c r="W41" i="5" s="1"/>
  <c r="R41" i="5"/>
  <c r="N41" i="5"/>
  <c r="M41" i="5"/>
  <c r="H41" i="5"/>
  <c r="I41" i="5" s="1"/>
  <c r="BL40" i="5"/>
  <c r="BJ40" i="5"/>
  <c r="BH40" i="5"/>
  <c r="BG40" i="5"/>
  <c r="BC40" i="5"/>
  <c r="BB40" i="5"/>
  <c r="AV40" i="5"/>
  <c r="AT40" i="5"/>
  <c r="AR40" i="5"/>
  <c r="AQ40" i="5"/>
  <c r="AM40" i="5"/>
  <c r="AL40" i="5"/>
  <c r="AF40" i="5"/>
  <c r="AD40" i="5"/>
  <c r="AB40" i="5"/>
  <c r="AA40" i="5"/>
  <c r="W40" i="5"/>
  <c r="V40" i="5"/>
  <c r="R40" i="5"/>
  <c r="N40" i="5"/>
  <c r="M40" i="5"/>
  <c r="I40" i="5"/>
  <c r="H40" i="5"/>
  <c r="BL39" i="5"/>
  <c r="BJ39" i="5"/>
  <c r="BG39" i="5"/>
  <c r="BH39" i="5" s="1"/>
  <c r="BB39" i="5"/>
  <c r="BC39" i="5" s="1"/>
  <c r="AV39" i="5"/>
  <c r="AT39" i="5"/>
  <c r="AQ39" i="5"/>
  <c r="AR39" i="5" s="1"/>
  <c r="AL39" i="5"/>
  <c r="AM39" i="5" s="1"/>
  <c r="AF39" i="5"/>
  <c r="AD39" i="5"/>
  <c r="AA39" i="5"/>
  <c r="AB39" i="5" s="1"/>
  <c r="V39" i="5"/>
  <c r="W39" i="5" s="1"/>
  <c r="R39" i="5"/>
  <c r="M39" i="5"/>
  <c r="N39" i="5" s="1"/>
  <c r="H39" i="5"/>
  <c r="I39" i="5" s="1"/>
  <c r="BL38" i="5"/>
  <c r="BJ38" i="5"/>
  <c r="BH38" i="5"/>
  <c r="BG38" i="5"/>
  <c r="BB38" i="5"/>
  <c r="BC38" i="5" s="1"/>
  <c r="AV38" i="5"/>
  <c r="AT38" i="5"/>
  <c r="AR38" i="5"/>
  <c r="AQ38" i="5"/>
  <c r="AL38" i="5"/>
  <c r="AM38" i="5" s="1"/>
  <c r="AF38" i="5"/>
  <c r="AD38" i="5"/>
  <c r="AB38" i="5"/>
  <c r="AA38" i="5"/>
  <c r="V38" i="5"/>
  <c r="W38" i="5" s="1"/>
  <c r="R38" i="5"/>
  <c r="N38" i="5"/>
  <c r="M38" i="5"/>
  <c r="H38" i="5"/>
  <c r="I38" i="5" s="1"/>
  <c r="BL37" i="5"/>
  <c r="BJ37" i="5"/>
  <c r="BH37" i="5"/>
  <c r="BG37" i="5"/>
  <c r="BB37" i="5"/>
  <c r="BC37" i="5" s="1"/>
  <c r="AV37" i="5"/>
  <c r="AT37" i="5"/>
  <c r="AR37" i="5"/>
  <c r="AQ37" i="5"/>
  <c r="AL37" i="5"/>
  <c r="AM37" i="5" s="1"/>
  <c r="AF37" i="5"/>
  <c r="AD37" i="5"/>
  <c r="AB37" i="5"/>
  <c r="AA37" i="5"/>
  <c r="V37" i="5"/>
  <c r="W37" i="5" s="1"/>
  <c r="R37" i="5"/>
  <c r="N37" i="5"/>
  <c r="M37" i="5"/>
  <c r="I37" i="5"/>
  <c r="H37" i="5"/>
  <c r="BL36" i="5"/>
  <c r="BJ36" i="5"/>
  <c r="BH36" i="5"/>
  <c r="BG36" i="5"/>
  <c r="BB36" i="5"/>
  <c r="BC36" i="5" s="1"/>
  <c r="AV36" i="5"/>
  <c r="AT36" i="5"/>
  <c r="AR36" i="5"/>
  <c r="AQ36" i="5"/>
  <c r="AL36" i="5"/>
  <c r="AM36" i="5" s="1"/>
  <c r="AF36" i="5"/>
  <c r="AD36" i="5"/>
  <c r="AB36" i="5"/>
  <c r="AA36" i="5"/>
  <c r="V36" i="5"/>
  <c r="W36" i="5" s="1"/>
  <c r="R36" i="5"/>
  <c r="N36" i="5"/>
  <c r="M36" i="5"/>
  <c r="H36" i="5"/>
  <c r="I36" i="5" s="1"/>
  <c r="BL35" i="5"/>
  <c r="BJ35" i="5"/>
  <c r="BH35" i="5"/>
  <c r="BG35" i="5"/>
  <c r="BB35" i="5"/>
  <c r="BC35" i="5" s="1"/>
  <c r="AV35" i="5"/>
  <c r="AT35" i="5"/>
  <c r="AR35" i="5"/>
  <c r="AQ35" i="5"/>
  <c r="AL35" i="5"/>
  <c r="AM35" i="5" s="1"/>
  <c r="AF35" i="5"/>
  <c r="AD35" i="5"/>
  <c r="AB35" i="5"/>
  <c r="AA35" i="5"/>
  <c r="V35" i="5"/>
  <c r="W35" i="5" s="1"/>
  <c r="R35" i="5"/>
  <c r="N35" i="5"/>
  <c r="M35" i="5"/>
  <c r="H35" i="5"/>
  <c r="I35" i="5" s="1"/>
  <c r="BL34" i="5"/>
  <c r="BJ34" i="5"/>
  <c r="BH34" i="5"/>
  <c r="BG34" i="5"/>
  <c r="BB34" i="5"/>
  <c r="BC34" i="5" s="1"/>
  <c r="AV34" i="5"/>
  <c r="AT34" i="5"/>
  <c r="AR34" i="5"/>
  <c r="AQ34" i="5"/>
  <c r="AL34" i="5"/>
  <c r="AM34" i="5" s="1"/>
  <c r="AF34" i="5"/>
  <c r="AD34" i="5"/>
  <c r="AB34" i="5"/>
  <c r="AA34" i="5"/>
  <c r="V34" i="5"/>
  <c r="W34" i="5" s="1"/>
  <c r="R34" i="5"/>
  <c r="N34" i="5"/>
  <c r="M34" i="5"/>
  <c r="H34" i="5"/>
  <c r="I34" i="5" s="1"/>
  <c r="BL33" i="5"/>
  <c r="BJ33" i="5"/>
  <c r="BH33" i="5"/>
  <c r="BG33" i="5"/>
  <c r="BC33" i="5"/>
  <c r="BB33" i="5"/>
  <c r="AV33" i="5"/>
  <c r="AT33" i="5"/>
  <c r="AR33" i="5"/>
  <c r="AQ33" i="5"/>
  <c r="AM33" i="5"/>
  <c r="AL33" i="5"/>
  <c r="AF33" i="5"/>
  <c r="AD33" i="5"/>
  <c r="AB33" i="5"/>
  <c r="AA33" i="5"/>
  <c r="W33" i="5"/>
  <c r="V33" i="5"/>
  <c r="R33" i="5"/>
  <c r="N33" i="5"/>
  <c r="M33" i="5"/>
  <c r="I33" i="5"/>
  <c r="H33" i="5"/>
  <c r="BL32" i="5"/>
  <c r="BJ32" i="5"/>
  <c r="BH32" i="5"/>
  <c r="BG32" i="5"/>
  <c r="BB32" i="5"/>
  <c r="BC32" i="5" s="1"/>
  <c r="AV32" i="5"/>
  <c r="AT32" i="5"/>
  <c r="AR32" i="5"/>
  <c r="AQ32" i="5"/>
  <c r="AL32" i="5"/>
  <c r="AM32" i="5" s="1"/>
  <c r="AF32" i="5"/>
  <c r="AD32" i="5"/>
  <c r="AB32" i="5"/>
  <c r="AA32" i="5"/>
  <c r="V32" i="5"/>
  <c r="W32" i="5" s="1"/>
  <c r="R32" i="5"/>
  <c r="N32" i="5"/>
  <c r="M32" i="5"/>
  <c r="I32" i="5"/>
  <c r="H32" i="5"/>
  <c r="BL31" i="5"/>
  <c r="BJ31" i="5"/>
  <c r="BG31" i="5"/>
  <c r="BH31" i="5" s="1"/>
  <c r="BB31" i="5"/>
  <c r="BC31" i="5" s="1"/>
  <c r="AV31" i="5"/>
  <c r="AT31" i="5"/>
  <c r="AQ31" i="5"/>
  <c r="AR31" i="5" s="1"/>
  <c r="AL31" i="5"/>
  <c r="AM31" i="5" s="1"/>
  <c r="AF31" i="5"/>
  <c r="AD31" i="5"/>
  <c r="AA31" i="5"/>
  <c r="AB31" i="5" s="1"/>
  <c r="V31" i="5"/>
  <c r="W31" i="5" s="1"/>
  <c r="R31" i="5"/>
  <c r="N31" i="5"/>
  <c r="M31" i="5"/>
  <c r="H31" i="5"/>
  <c r="I31" i="5" s="1"/>
  <c r="BL30" i="5"/>
  <c r="BJ30" i="5"/>
  <c r="BH30" i="5"/>
  <c r="BG30" i="5"/>
  <c r="BC30" i="5"/>
  <c r="BB30" i="5"/>
  <c r="AV30" i="5"/>
  <c r="AT30" i="5"/>
  <c r="AR30" i="5"/>
  <c r="AQ30" i="5"/>
  <c r="AM30" i="5"/>
  <c r="AL30" i="5"/>
  <c r="AF30" i="5"/>
  <c r="AD30" i="5"/>
  <c r="AB30" i="5"/>
  <c r="AA30" i="5"/>
  <c r="W30" i="5"/>
  <c r="V30" i="5"/>
  <c r="R30" i="5"/>
  <c r="N30" i="5"/>
  <c r="M30" i="5"/>
  <c r="I30" i="5"/>
  <c r="H30" i="5"/>
  <c r="BL29" i="5"/>
  <c r="BJ29" i="5"/>
  <c r="BG29" i="5"/>
  <c r="BH29" i="5" s="1"/>
  <c r="BB29" i="5"/>
  <c r="BC29" i="5" s="1"/>
  <c r="AV29" i="5"/>
  <c r="AT29" i="5"/>
  <c r="AQ29" i="5"/>
  <c r="AR29" i="5" s="1"/>
  <c r="AL29" i="5"/>
  <c r="AM29" i="5" s="1"/>
  <c r="AF29" i="5"/>
  <c r="AD29" i="5"/>
  <c r="AA29" i="5"/>
  <c r="AB29" i="5" s="1"/>
  <c r="V29" i="5"/>
  <c r="W29" i="5" s="1"/>
  <c r="R29" i="5"/>
  <c r="M29" i="5"/>
  <c r="N29" i="5" s="1"/>
  <c r="H29" i="5"/>
  <c r="I29" i="5" s="1"/>
  <c r="BL28" i="5"/>
  <c r="BJ28" i="5"/>
  <c r="BH28" i="5"/>
  <c r="BG28" i="5"/>
  <c r="BC28" i="5"/>
  <c r="BB28" i="5"/>
  <c r="AV28" i="5"/>
  <c r="AT28" i="5"/>
  <c r="AR28" i="5"/>
  <c r="AQ28" i="5"/>
  <c r="AM28" i="5"/>
  <c r="AL28" i="5"/>
  <c r="AF28" i="5"/>
  <c r="AD28" i="5"/>
  <c r="AB28" i="5"/>
  <c r="AA28" i="5"/>
  <c r="W28" i="5"/>
  <c r="V28" i="5"/>
  <c r="R28" i="5"/>
  <c r="N28" i="5"/>
  <c r="M28" i="5"/>
  <c r="I28" i="5"/>
  <c r="H28" i="5"/>
  <c r="BL27" i="5"/>
  <c r="BJ27" i="5"/>
  <c r="BH27" i="5"/>
  <c r="BG27" i="5"/>
  <c r="BC27" i="5"/>
  <c r="BB27" i="5"/>
  <c r="AV27" i="5"/>
  <c r="AT27" i="5"/>
  <c r="AR27" i="5"/>
  <c r="AQ27" i="5"/>
  <c r="AM27" i="5"/>
  <c r="AL27" i="5"/>
  <c r="AF27" i="5"/>
  <c r="AD27" i="5"/>
  <c r="AB27" i="5"/>
  <c r="AA27" i="5"/>
  <c r="W27" i="5"/>
  <c r="V27" i="5"/>
  <c r="R27" i="5"/>
  <c r="N27" i="5"/>
  <c r="M27" i="5"/>
  <c r="I27" i="5"/>
  <c r="H27" i="5"/>
  <c r="BL26" i="5"/>
  <c r="BJ26" i="5"/>
  <c r="BH26" i="5"/>
  <c r="BG26" i="5"/>
  <c r="BC26" i="5"/>
  <c r="BB26" i="5"/>
  <c r="AV26" i="5"/>
  <c r="AT26" i="5"/>
  <c r="AR26" i="5"/>
  <c r="AQ26" i="5"/>
  <c r="AM26" i="5"/>
  <c r="AL26" i="5"/>
  <c r="AF26" i="5"/>
  <c r="AD26" i="5"/>
  <c r="AB26" i="5"/>
  <c r="AA26" i="5"/>
  <c r="W26" i="5"/>
  <c r="V26" i="5"/>
  <c r="R26" i="5"/>
  <c r="N26" i="5"/>
  <c r="M26" i="5"/>
  <c r="I26" i="5"/>
  <c r="H26" i="5"/>
  <c r="BL25" i="5"/>
  <c r="BJ25" i="5"/>
  <c r="BG25" i="5"/>
  <c r="BH25" i="5" s="1"/>
  <c r="BB25" i="5"/>
  <c r="BC25" i="5" s="1"/>
  <c r="AV25" i="5"/>
  <c r="AT25" i="5"/>
  <c r="AQ25" i="5"/>
  <c r="AR25" i="5" s="1"/>
  <c r="AL25" i="5"/>
  <c r="AM25" i="5" s="1"/>
  <c r="AF25" i="5"/>
  <c r="AD25" i="5"/>
  <c r="AA25" i="5"/>
  <c r="AB25" i="5" s="1"/>
  <c r="V25" i="5"/>
  <c r="W25" i="5" s="1"/>
  <c r="R25" i="5"/>
  <c r="M25" i="5"/>
  <c r="N25" i="5" s="1"/>
  <c r="H25" i="5"/>
  <c r="I25" i="5" s="1"/>
  <c r="BL24" i="5"/>
  <c r="BJ24" i="5"/>
  <c r="BH24" i="5"/>
  <c r="BG24" i="5"/>
  <c r="BB24" i="5"/>
  <c r="BC24" i="5" s="1"/>
  <c r="AV24" i="5"/>
  <c r="AT24" i="5"/>
  <c r="AR24" i="5"/>
  <c r="AQ24" i="5"/>
  <c r="AL24" i="5"/>
  <c r="AM24" i="5" s="1"/>
  <c r="AF24" i="5"/>
  <c r="AD24" i="5"/>
  <c r="AB24" i="5"/>
  <c r="AA24" i="5"/>
  <c r="V24" i="5"/>
  <c r="W24" i="5" s="1"/>
  <c r="R24" i="5"/>
  <c r="N24" i="5"/>
  <c r="M24" i="5"/>
  <c r="H24" i="5"/>
  <c r="I24" i="5" s="1"/>
  <c r="BL23" i="5"/>
  <c r="BJ23" i="5"/>
  <c r="BG23" i="5"/>
  <c r="BH23" i="5" s="1"/>
  <c r="BB23" i="5"/>
  <c r="BC23" i="5" s="1"/>
  <c r="AV23" i="5"/>
  <c r="AT23" i="5"/>
  <c r="AQ23" i="5"/>
  <c r="AR23" i="5" s="1"/>
  <c r="AL23" i="5"/>
  <c r="AM23" i="5" s="1"/>
  <c r="AF23" i="5"/>
  <c r="AD23" i="5"/>
  <c r="AA23" i="5"/>
  <c r="AB23" i="5" s="1"/>
  <c r="V23" i="5"/>
  <c r="W23" i="5" s="1"/>
  <c r="R23" i="5"/>
  <c r="M23" i="5"/>
  <c r="N23" i="5" s="1"/>
  <c r="H23" i="5"/>
  <c r="I23" i="5" s="1"/>
  <c r="BL22" i="5"/>
  <c r="BJ22" i="5"/>
  <c r="BG22" i="5"/>
  <c r="BH22" i="5" s="1"/>
  <c r="BB22" i="5"/>
  <c r="BC22" i="5" s="1"/>
  <c r="AV22" i="5"/>
  <c r="AT22" i="5"/>
  <c r="AQ22" i="5"/>
  <c r="AR22" i="5" s="1"/>
  <c r="AL22" i="5"/>
  <c r="AM22" i="5" s="1"/>
  <c r="AF22" i="5"/>
  <c r="AD22" i="5"/>
  <c r="AA22" i="5"/>
  <c r="AB22" i="5" s="1"/>
  <c r="V22" i="5"/>
  <c r="W22" i="5" s="1"/>
  <c r="R22" i="5"/>
  <c r="M22" i="5"/>
  <c r="N22" i="5" s="1"/>
  <c r="H22" i="5"/>
  <c r="I22" i="5" s="1"/>
  <c r="BL21" i="5"/>
  <c r="BJ21" i="5"/>
  <c r="BH21" i="5"/>
  <c r="BG21" i="5"/>
  <c r="BB21" i="5"/>
  <c r="BC21" i="5" s="1"/>
  <c r="AV21" i="5"/>
  <c r="AT21" i="5"/>
  <c r="AR21" i="5"/>
  <c r="AQ21" i="5"/>
  <c r="AL21" i="5"/>
  <c r="AM21" i="5" s="1"/>
  <c r="AF21" i="5"/>
  <c r="AD21" i="5"/>
  <c r="AB21" i="5"/>
  <c r="AA21" i="5"/>
  <c r="V21" i="5"/>
  <c r="W21" i="5" s="1"/>
  <c r="R21" i="5"/>
  <c r="N21" i="5"/>
  <c r="M21" i="5"/>
  <c r="H21" i="5"/>
  <c r="I21" i="5" s="1"/>
  <c r="BL20" i="5"/>
  <c r="BJ20" i="5"/>
  <c r="BG20" i="5"/>
  <c r="BH20" i="5" s="1"/>
  <c r="BB20" i="5"/>
  <c r="BC20" i="5" s="1"/>
  <c r="AV20" i="5"/>
  <c r="AT20" i="5"/>
  <c r="AQ20" i="5"/>
  <c r="AR20" i="5" s="1"/>
  <c r="AL20" i="5"/>
  <c r="AM20" i="5" s="1"/>
  <c r="AF20" i="5"/>
  <c r="AD20" i="5"/>
  <c r="AA20" i="5"/>
  <c r="AB20" i="5" s="1"/>
  <c r="V20" i="5"/>
  <c r="W20" i="5" s="1"/>
  <c r="R20" i="5"/>
  <c r="M20" i="5"/>
  <c r="N20" i="5" s="1"/>
  <c r="H20" i="5"/>
  <c r="I20" i="5" s="1"/>
  <c r="BL19" i="5"/>
  <c r="BJ19" i="5"/>
  <c r="BG19" i="5"/>
  <c r="BH19" i="5" s="1"/>
  <c r="BB19" i="5"/>
  <c r="BC19" i="5" s="1"/>
  <c r="AV19" i="5"/>
  <c r="AT19" i="5"/>
  <c r="AQ19" i="5"/>
  <c r="AR19" i="5" s="1"/>
  <c r="AL19" i="5"/>
  <c r="AM19" i="5" s="1"/>
  <c r="AF19" i="5"/>
  <c r="AD19" i="5"/>
  <c r="AA19" i="5"/>
  <c r="AB19" i="5" s="1"/>
  <c r="V19" i="5"/>
  <c r="W19" i="5" s="1"/>
  <c r="R19" i="5"/>
  <c r="M19" i="5"/>
  <c r="N19" i="5" s="1"/>
  <c r="H19" i="5"/>
  <c r="I19" i="5" s="1"/>
  <c r="BL18" i="5"/>
  <c r="BJ18" i="5"/>
  <c r="BG18" i="5"/>
  <c r="BH18" i="5" s="1"/>
  <c r="BB18" i="5"/>
  <c r="BC18" i="5" s="1"/>
  <c r="AV18" i="5"/>
  <c r="AT18" i="5"/>
  <c r="AQ18" i="5"/>
  <c r="AR18" i="5" s="1"/>
  <c r="AL18" i="5"/>
  <c r="AM18" i="5" s="1"/>
  <c r="AF18" i="5"/>
  <c r="AD18" i="5"/>
  <c r="AA18" i="5"/>
  <c r="AB18" i="5" s="1"/>
  <c r="V18" i="5"/>
  <c r="W18" i="5" s="1"/>
  <c r="R18" i="5"/>
  <c r="M18" i="5"/>
  <c r="N18" i="5" s="1"/>
  <c r="H18" i="5"/>
  <c r="I18" i="5" s="1"/>
  <c r="BL17" i="5"/>
  <c r="BJ17" i="5"/>
  <c r="BH17" i="5"/>
  <c r="BG17" i="5"/>
  <c r="BB17" i="5"/>
  <c r="BC17" i="5" s="1"/>
  <c r="AV17" i="5"/>
  <c r="AT17" i="5"/>
  <c r="AR17" i="5"/>
  <c r="AQ17" i="5"/>
  <c r="AL17" i="5"/>
  <c r="AM17" i="5" s="1"/>
  <c r="AF17" i="5"/>
  <c r="AD17" i="5"/>
  <c r="AB17" i="5"/>
  <c r="AA17" i="5"/>
  <c r="V17" i="5"/>
  <c r="W17" i="5" s="1"/>
  <c r="R17" i="5"/>
  <c r="N17" i="5"/>
  <c r="M17" i="5"/>
  <c r="H17" i="5"/>
  <c r="I17" i="5" s="1"/>
  <c r="BL16" i="5"/>
  <c r="BJ16" i="5"/>
  <c r="BG16" i="5"/>
  <c r="BH16" i="5" s="1"/>
  <c r="BB16" i="5"/>
  <c r="BC16" i="5" s="1"/>
  <c r="AV16" i="5"/>
  <c r="AT16" i="5"/>
  <c r="AQ16" i="5"/>
  <c r="AR16" i="5" s="1"/>
  <c r="AL16" i="5"/>
  <c r="AM16" i="5" s="1"/>
  <c r="AF16" i="5"/>
  <c r="AD16" i="5"/>
  <c r="AA16" i="5"/>
  <c r="AB16" i="5" s="1"/>
  <c r="V16" i="5"/>
  <c r="W16" i="5" s="1"/>
  <c r="R16" i="5"/>
  <c r="M16" i="5"/>
  <c r="N16" i="5" s="1"/>
  <c r="H16" i="5"/>
  <c r="I16" i="5" s="1"/>
  <c r="BL15" i="5"/>
  <c r="BJ15" i="5"/>
  <c r="BG15" i="5"/>
  <c r="BH15" i="5" s="1"/>
  <c r="BB15" i="5"/>
  <c r="BC15" i="5" s="1"/>
  <c r="AV15" i="5"/>
  <c r="AT15" i="5"/>
  <c r="AQ15" i="5"/>
  <c r="AR15" i="5" s="1"/>
  <c r="AL15" i="5"/>
  <c r="AM15" i="5" s="1"/>
  <c r="AF15" i="5"/>
  <c r="AD15" i="5"/>
  <c r="AA15" i="5"/>
  <c r="AB15" i="5" s="1"/>
  <c r="V15" i="5"/>
  <c r="W15" i="5" s="1"/>
  <c r="R15" i="5"/>
  <c r="M15" i="5"/>
  <c r="N15" i="5" s="1"/>
  <c r="H15" i="5"/>
  <c r="I15" i="5" s="1"/>
  <c r="BL14" i="5"/>
  <c r="BJ14" i="5"/>
  <c r="BG14" i="5"/>
  <c r="BH14" i="5" s="1"/>
  <c r="BB14" i="5"/>
  <c r="BC14" i="5" s="1"/>
  <c r="AV14" i="5"/>
  <c r="AT14" i="5"/>
  <c r="AQ14" i="5"/>
  <c r="AR14" i="5" s="1"/>
  <c r="AL14" i="5"/>
  <c r="AM14" i="5" s="1"/>
  <c r="AF14" i="5"/>
  <c r="AD14" i="5"/>
  <c r="AA14" i="5"/>
  <c r="AB14" i="5" s="1"/>
  <c r="V14" i="5"/>
  <c r="W14" i="5" s="1"/>
  <c r="R14" i="5"/>
  <c r="M14" i="5"/>
  <c r="N14" i="5" s="1"/>
  <c r="H14" i="5"/>
  <c r="I14" i="5" s="1"/>
  <c r="BL13" i="5"/>
  <c r="BJ13" i="5"/>
  <c r="BH13" i="5"/>
  <c r="BG13" i="5"/>
  <c r="BC13" i="5"/>
  <c r="BB13" i="5"/>
  <c r="AV13" i="5"/>
  <c r="AT13" i="5"/>
  <c r="AR13" i="5"/>
  <c r="AQ13" i="5"/>
  <c r="AM13" i="5"/>
  <c r="AL13" i="5"/>
  <c r="AF13" i="5"/>
  <c r="AD13" i="5"/>
  <c r="AB13" i="5"/>
  <c r="AA13" i="5"/>
  <c r="W13" i="5"/>
  <c r="V13" i="5"/>
  <c r="R13" i="5"/>
  <c r="N13" i="5"/>
  <c r="M13" i="5"/>
  <c r="I13" i="5"/>
  <c r="H13" i="5"/>
  <c r="BL12" i="5"/>
  <c r="BJ12" i="5"/>
  <c r="BG12" i="5"/>
  <c r="BH12" i="5" s="1"/>
  <c r="BB12" i="5"/>
  <c r="BC12" i="5" s="1"/>
  <c r="AV12" i="5"/>
  <c r="AT12" i="5"/>
  <c r="AQ12" i="5"/>
  <c r="AR12" i="5" s="1"/>
  <c r="AL12" i="5"/>
  <c r="AM12" i="5" s="1"/>
  <c r="AF12" i="5"/>
  <c r="AD12" i="5"/>
  <c r="AA12" i="5"/>
  <c r="AB12" i="5" s="1"/>
  <c r="V12" i="5"/>
  <c r="W12" i="5" s="1"/>
  <c r="R12" i="5"/>
  <c r="M12" i="5"/>
  <c r="N12" i="5" s="1"/>
  <c r="H12" i="5"/>
  <c r="I12" i="5" s="1"/>
  <c r="BL11" i="5"/>
  <c r="BJ11" i="5"/>
  <c r="BH11" i="5"/>
  <c r="BG11" i="5"/>
  <c r="BB11" i="5"/>
  <c r="BC11" i="5" s="1"/>
  <c r="AV11" i="5"/>
  <c r="AT11" i="5"/>
  <c r="AR11" i="5"/>
  <c r="AQ11" i="5"/>
  <c r="AL11" i="5"/>
  <c r="AM11" i="5" s="1"/>
  <c r="AF11" i="5"/>
  <c r="AD11" i="5"/>
  <c r="AB11" i="5"/>
  <c r="AA11" i="5"/>
  <c r="V11" i="5"/>
  <c r="W11" i="5" s="1"/>
  <c r="R11" i="5"/>
  <c r="N11" i="5"/>
  <c r="M11" i="5"/>
  <c r="H11" i="5"/>
  <c r="I11" i="5" s="1"/>
  <c r="BL10" i="5"/>
  <c r="BJ10" i="5"/>
  <c r="BG10" i="5"/>
  <c r="BH10" i="5" s="1"/>
  <c r="BB10" i="5"/>
  <c r="BC10" i="5" s="1"/>
  <c r="AV10" i="5"/>
  <c r="AT10" i="5"/>
  <c r="AQ10" i="5"/>
  <c r="AR10" i="5" s="1"/>
  <c r="AL10" i="5"/>
  <c r="AM10" i="5" s="1"/>
  <c r="AF10" i="5"/>
  <c r="AD10" i="5"/>
  <c r="AA10" i="5"/>
  <c r="AB10" i="5" s="1"/>
  <c r="V10" i="5"/>
  <c r="W10" i="5" s="1"/>
  <c r="R10" i="5"/>
  <c r="M10" i="5"/>
  <c r="N10" i="5" s="1"/>
  <c r="H10" i="5"/>
  <c r="I10" i="5" s="1"/>
  <c r="BL9" i="5"/>
  <c r="BJ9" i="5"/>
  <c r="BG9" i="5"/>
  <c r="BH9" i="5" s="1"/>
  <c r="BB9" i="5"/>
  <c r="BC9" i="5" s="1"/>
  <c r="AV9" i="5"/>
  <c r="AT9" i="5"/>
  <c r="AQ9" i="5"/>
  <c r="AR9" i="5" s="1"/>
  <c r="AL9" i="5"/>
  <c r="AM9" i="5" s="1"/>
  <c r="AF9" i="5"/>
  <c r="AD9" i="5"/>
  <c r="AA9" i="5"/>
  <c r="AB9" i="5" s="1"/>
  <c r="V9" i="5"/>
  <c r="W9" i="5" s="1"/>
  <c r="R9" i="5"/>
  <c r="M9" i="5"/>
  <c r="N9" i="5" s="1"/>
  <c r="H9" i="5"/>
  <c r="I9" i="5" s="1"/>
  <c r="T851" i="4"/>
  <c r="N851" i="4"/>
  <c r="M851" i="4"/>
  <c r="I851" i="4"/>
  <c r="T850" i="4"/>
  <c r="N850" i="4"/>
  <c r="M850" i="4"/>
  <c r="I850" i="4"/>
  <c r="T849" i="4"/>
  <c r="N849" i="4"/>
  <c r="M849" i="4"/>
  <c r="I849" i="4"/>
  <c r="T848" i="4"/>
  <c r="N848" i="4"/>
  <c r="M848" i="4"/>
  <c r="I848" i="4"/>
  <c r="T847" i="4"/>
  <c r="N847" i="4"/>
  <c r="M847" i="4"/>
  <c r="I847" i="4"/>
  <c r="T846" i="4"/>
  <c r="N846" i="4"/>
  <c r="M846" i="4"/>
  <c r="I846" i="4"/>
  <c r="T845" i="4"/>
  <c r="N845" i="4"/>
  <c r="M845" i="4"/>
  <c r="I845" i="4"/>
  <c r="T844" i="4"/>
  <c r="N844" i="4"/>
  <c r="M844" i="4"/>
  <c r="I844" i="4"/>
  <c r="T843" i="4"/>
  <c r="N843" i="4"/>
  <c r="M843" i="4"/>
  <c r="I843" i="4"/>
  <c r="T842" i="4"/>
  <c r="N842" i="4"/>
  <c r="M842" i="4"/>
  <c r="I842" i="4"/>
  <c r="T841" i="4"/>
  <c r="N841" i="4"/>
  <c r="M841" i="4"/>
  <c r="I841" i="4"/>
  <c r="T840" i="4"/>
  <c r="N840" i="4"/>
  <c r="M840" i="4"/>
  <c r="I840" i="4"/>
  <c r="T839" i="4"/>
  <c r="N839" i="4"/>
  <c r="M839" i="4"/>
  <c r="I839" i="4"/>
  <c r="T838" i="4"/>
  <c r="N838" i="4"/>
  <c r="M838" i="4"/>
  <c r="I838" i="4"/>
  <c r="T837" i="4"/>
  <c r="N837" i="4"/>
  <c r="M837" i="4"/>
  <c r="I837" i="4"/>
  <c r="T836" i="4"/>
  <c r="N836" i="4"/>
  <c r="M836" i="4"/>
  <c r="I836" i="4"/>
  <c r="T835" i="4"/>
  <c r="N835" i="4"/>
  <c r="M835" i="4"/>
  <c r="I835" i="4"/>
  <c r="T834" i="4"/>
  <c r="N834" i="4"/>
  <c r="M834" i="4"/>
  <c r="I834" i="4"/>
  <c r="T833" i="4"/>
  <c r="N833" i="4"/>
  <c r="M833" i="4"/>
  <c r="I833" i="4"/>
  <c r="T832" i="4"/>
  <c r="N832" i="4"/>
  <c r="M832" i="4"/>
  <c r="I832" i="4"/>
  <c r="T831" i="4"/>
  <c r="N831" i="4"/>
  <c r="M831" i="4"/>
  <c r="I831" i="4"/>
  <c r="T830" i="4"/>
  <c r="N830" i="4"/>
  <c r="M830" i="4"/>
  <c r="I830" i="4"/>
  <c r="T829" i="4"/>
  <c r="N829" i="4"/>
  <c r="M829" i="4"/>
  <c r="I829" i="4"/>
  <c r="T828" i="4"/>
  <c r="N828" i="4"/>
  <c r="M828" i="4"/>
  <c r="I828" i="4"/>
  <c r="T827" i="4"/>
  <c r="N827" i="4"/>
  <c r="M827" i="4"/>
  <c r="I827" i="4"/>
  <c r="T826" i="4"/>
  <c r="N826" i="4"/>
  <c r="M826" i="4"/>
  <c r="I826" i="4"/>
  <c r="T825" i="4"/>
  <c r="N825" i="4"/>
  <c r="M825" i="4"/>
  <c r="I825" i="4"/>
  <c r="T824" i="4"/>
  <c r="N824" i="4"/>
  <c r="M824" i="4"/>
  <c r="I824" i="4"/>
  <c r="T823" i="4"/>
  <c r="N823" i="4"/>
  <c r="M823" i="4"/>
  <c r="I823" i="4"/>
  <c r="T822" i="4"/>
  <c r="N822" i="4"/>
  <c r="M822" i="4"/>
  <c r="I822" i="4"/>
  <c r="T821" i="4"/>
  <c r="N821" i="4"/>
  <c r="M821" i="4"/>
  <c r="I821" i="4"/>
  <c r="T820" i="4"/>
  <c r="N820" i="4"/>
  <c r="M820" i="4"/>
  <c r="I820" i="4"/>
  <c r="T819" i="4"/>
  <c r="N819" i="4"/>
  <c r="M819" i="4"/>
  <c r="I819" i="4"/>
  <c r="T818" i="4"/>
  <c r="N818" i="4"/>
  <c r="M818" i="4"/>
  <c r="I818" i="4"/>
  <c r="T817" i="4"/>
  <c r="N817" i="4"/>
  <c r="M817" i="4"/>
  <c r="I817" i="4"/>
  <c r="T816" i="4"/>
  <c r="N816" i="4"/>
  <c r="M816" i="4"/>
  <c r="I816" i="4"/>
  <c r="T815" i="4"/>
  <c r="N815" i="4"/>
  <c r="M815" i="4"/>
  <c r="I815" i="4"/>
  <c r="T814" i="4"/>
  <c r="N814" i="4"/>
  <c r="M814" i="4"/>
  <c r="I814" i="4"/>
  <c r="T813" i="4"/>
  <c r="N813" i="4"/>
  <c r="M813" i="4"/>
  <c r="I813" i="4"/>
  <c r="T812" i="4"/>
  <c r="N812" i="4"/>
  <c r="M812" i="4"/>
  <c r="I812" i="4"/>
  <c r="T811" i="4"/>
  <c r="N811" i="4"/>
  <c r="M811" i="4"/>
  <c r="I811" i="4"/>
  <c r="T810" i="4"/>
  <c r="N810" i="4"/>
  <c r="M810" i="4"/>
  <c r="I810" i="4"/>
  <c r="T809" i="4"/>
  <c r="N809" i="4"/>
  <c r="M809" i="4"/>
  <c r="I809" i="4"/>
  <c r="T808" i="4"/>
  <c r="N808" i="4"/>
  <c r="M808" i="4"/>
  <c r="I808" i="4"/>
  <c r="T807" i="4"/>
  <c r="N807" i="4"/>
  <c r="M807" i="4"/>
  <c r="I807" i="4"/>
  <c r="T806" i="4"/>
  <c r="N806" i="4"/>
  <c r="M806" i="4"/>
  <c r="I806" i="4"/>
  <c r="T805" i="4"/>
  <c r="N805" i="4"/>
  <c r="M805" i="4"/>
  <c r="I805" i="4"/>
  <c r="T804" i="4"/>
  <c r="N804" i="4"/>
  <c r="M804" i="4"/>
  <c r="I804" i="4"/>
  <c r="T803" i="4"/>
  <c r="N803" i="4"/>
  <c r="M803" i="4"/>
  <c r="I803" i="4"/>
  <c r="T802" i="4"/>
  <c r="N802" i="4"/>
  <c r="M802" i="4"/>
  <c r="I802" i="4"/>
  <c r="T801" i="4"/>
  <c r="N801" i="4"/>
  <c r="M801" i="4"/>
  <c r="I801" i="4"/>
  <c r="T800" i="4"/>
  <c r="N800" i="4"/>
  <c r="M800" i="4"/>
  <c r="I800" i="4"/>
  <c r="T799" i="4"/>
  <c r="N799" i="4"/>
  <c r="M799" i="4"/>
  <c r="I799" i="4"/>
  <c r="T798" i="4"/>
  <c r="N798" i="4"/>
  <c r="M798" i="4"/>
  <c r="I798" i="4"/>
  <c r="T797" i="4"/>
  <c r="N797" i="4"/>
  <c r="M797" i="4"/>
  <c r="I797" i="4"/>
  <c r="T796" i="4"/>
  <c r="N796" i="4"/>
  <c r="M796" i="4"/>
  <c r="I796" i="4"/>
  <c r="T795" i="4"/>
  <c r="N795" i="4"/>
  <c r="M795" i="4"/>
  <c r="I795" i="4"/>
  <c r="T794" i="4"/>
  <c r="N794" i="4"/>
  <c r="M794" i="4"/>
  <c r="I794" i="4"/>
  <c r="T793" i="4"/>
  <c r="N793" i="4"/>
  <c r="M793" i="4"/>
  <c r="I793" i="4"/>
  <c r="T792" i="4"/>
  <c r="N792" i="4"/>
  <c r="M792" i="4"/>
  <c r="I792" i="4"/>
  <c r="T791" i="4"/>
  <c r="N791" i="4"/>
  <c r="M791" i="4"/>
  <c r="I791" i="4"/>
  <c r="T790" i="4"/>
  <c r="N790" i="4"/>
  <c r="M790" i="4"/>
  <c r="I790" i="4"/>
  <c r="T789" i="4"/>
  <c r="N789" i="4"/>
  <c r="M789" i="4"/>
  <c r="I789" i="4"/>
  <c r="T788" i="4"/>
  <c r="N788" i="4"/>
  <c r="M788" i="4"/>
  <c r="I788" i="4"/>
  <c r="T787" i="4"/>
  <c r="N787" i="4"/>
  <c r="M787" i="4"/>
  <c r="I787" i="4"/>
  <c r="T786" i="4"/>
  <c r="N786" i="4"/>
  <c r="M786" i="4"/>
  <c r="I786" i="4"/>
  <c r="T785" i="4"/>
  <c r="N785" i="4"/>
  <c r="M785" i="4"/>
  <c r="I785" i="4"/>
  <c r="T784" i="4"/>
  <c r="N784" i="4"/>
  <c r="M784" i="4"/>
  <c r="I784" i="4"/>
  <c r="T783" i="4"/>
  <c r="N783" i="4"/>
  <c r="M783" i="4"/>
  <c r="I783" i="4"/>
  <c r="T782" i="4"/>
  <c r="N782" i="4"/>
  <c r="M782" i="4"/>
  <c r="I782" i="4"/>
  <c r="T781" i="4"/>
  <c r="N781" i="4"/>
  <c r="M781" i="4"/>
  <c r="I781" i="4"/>
  <c r="T780" i="4"/>
  <c r="N780" i="4"/>
  <c r="M780" i="4"/>
  <c r="I780" i="4"/>
  <c r="T779" i="4"/>
  <c r="N779" i="4"/>
  <c r="M779" i="4"/>
  <c r="I779" i="4"/>
  <c r="T778" i="4"/>
  <c r="N778" i="4"/>
  <c r="M778" i="4"/>
  <c r="I778" i="4"/>
  <c r="T777" i="4"/>
  <c r="N777" i="4"/>
  <c r="M777" i="4"/>
  <c r="I777" i="4"/>
  <c r="T776" i="4"/>
  <c r="N776" i="4"/>
  <c r="M776" i="4"/>
  <c r="I776" i="4"/>
  <c r="T775" i="4"/>
  <c r="N775" i="4"/>
  <c r="M775" i="4"/>
  <c r="I775" i="4"/>
  <c r="T774" i="4"/>
  <c r="N774" i="4"/>
  <c r="M774" i="4"/>
  <c r="I774" i="4"/>
  <c r="T773" i="4"/>
  <c r="N773" i="4"/>
  <c r="M773" i="4"/>
  <c r="I773" i="4"/>
  <c r="T772" i="4"/>
  <c r="N772" i="4"/>
  <c r="M772" i="4"/>
  <c r="I772" i="4"/>
  <c r="T771" i="4"/>
  <c r="N771" i="4"/>
  <c r="M771" i="4"/>
  <c r="I771" i="4"/>
  <c r="T770" i="4"/>
  <c r="N770" i="4"/>
  <c r="M770" i="4"/>
  <c r="I770" i="4"/>
  <c r="T769" i="4"/>
  <c r="N769" i="4"/>
  <c r="M769" i="4"/>
  <c r="I769" i="4"/>
  <c r="T768" i="4"/>
  <c r="N768" i="4"/>
  <c r="M768" i="4"/>
  <c r="I768" i="4"/>
  <c r="T767" i="4"/>
  <c r="N767" i="4"/>
  <c r="M767" i="4"/>
  <c r="I767" i="4"/>
  <c r="T766" i="4"/>
  <c r="N766" i="4"/>
  <c r="M766" i="4"/>
  <c r="I766" i="4"/>
  <c r="T765" i="4"/>
  <c r="N765" i="4"/>
  <c r="M765" i="4"/>
  <c r="I765" i="4"/>
  <c r="T764" i="4"/>
  <c r="N764" i="4"/>
  <c r="M764" i="4"/>
  <c r="I764" i="4"/>
  <c r="T763" i="4"/>
  <c r="N763" i="4"/>
  <c r="M763" i="4"/>
  <c r="I763" i="4"/>
  <c r="T762" i="4"/>
  <c r="N762" i="4"/>
  <c r="M762" i="4"/>
  <c r="I762" i="4"/>
  <c r="T761" i="4"/>
  <c r="N761" i="4"/>
  <c r="M761" i="4"/>
  <c r="I761" i="4"/>
  <c r="T760" i="4"/>
  <c r="N760" i="4"/>
  <c r="M760" i="4"/>
  <c r="I760" i="4"/>
  <c r="T759" i="4"/>
  <c r="N759" i="4"/>
  <c r="M759" i="4"/>
  <c r="I759" i="4"/>
  <c r="T758" i="4"/>
  <c r="N758" i="4"/>
  <c r="M758" i="4"/>
  <c r="I758" i="4"/>
  <c r="T757" i="4"/>
  <c r="N757" i="4"/>
  <c r="M757" i="4"/>
  <c r="I757" i="4"/>
  <c r="T756" i="4"/>
  <c r="N756" i="4"/>
  <c r="M756" i="4"/>
  <c r="I756" i="4"/>
  <c r="T755" i="4"/>
  <c r="N755" i="4"/>
  <c r="M755" i="4"/>
  <c r="I755" i="4"/>
  <c r="T754" i="4"/>
  <c r="N754" i="4"/>
  <c r="M754" i="4"/>
  <c r="I754" i="4"/>
  <c r="T753" i="4"/>
  <c r="N753" i="4"/>
  <c r="M753" i="4"/>
  <c r="I753" i="4"/>
  <c r="T752" i="4"/>
  <c r="N752" i="4"/>
  <c r="M752" i="4"/>
  <c r="I752" i="4"/>
  <c r="T751" i="4"/>
  <c r="N751" i="4"/>
  <c r="M751" i="4"/>
  <c r="I751" i="4"/>
  <c r="T750" i="4"/>
  <c r="N750" i="4"/>
  <c r="M750" i="4"/>
  <c r="I750" i="4"/>
  <c r="T749" i="4"/>
  <c r="N749" i="4"/>
  <c r="M749" i="4"/>
  <c r="I749" i="4"/>
  <c r="T748" i="4"/>
  <c r="N748" i="4"/>
  <c r="M748" i="4"/>
  <c r="I748" i="4"/>
  <c r="T747" i="4"/>
  <c r="N747" i="4"/>
  <c r="M747" i="4"/>
  <c r="I747" i="4"/>
  <c r="F746" i="4"/>
  <c r="T739" i="4"/>
  <c r="N739" i="4"/>
  <c r="M739" i="4"/>
  <c r="I739" i="4"/>
  <c r="T738" i="4"/>
  <c r="N738" i="4"/>
  <c r="M738" i="4"/>
  <c r="I738" i="4"/>
  <c r="T737" i="4"/>
  <c r="N737" i="4"/>
  <c r="M737" i="4"/>
  <c r="I737" i="4"/>
  <c r="T736" i="4"/>
  <c r="N736" i="4"/>
  <c r="M736" i="4"/>
  <c r="I736" i="4"/>
  <c r="T735" i="4"/>
  <c r="N735" i="4"/>
  <c r="M735" i="4"/>
  <c r="I735" i="4"/>
  <c r="T734" i="4"/>
  <c r="N734" i="4"/>
  <c r="M734" i="4"/>
  <c r="I734" i="4"/>
  <c r="T733" i="4"/>
  <c r="N733" i="4"/>
  <c r="M733" i="4"/>
  <c r="I733" i="4"/>
  <c r="T732" i="4"/>
  <c r="N732" i="4"/>
  <c r="M732" i="4"/>
  <c r="I732" i="4"/>
  <c r="T731" i="4"/>
  <c r="N731" i="4"/>
  <c r="M731" i="4"/>
  <c r="I731" i="4"/>
  <c r="T730" i="4"/>
  <c r="N730" i="4"/>
  <c r="M730" i="4"/>
  <c r="I730" i="4"/>
  <c r="T729" i="4"/>
  <c r="N729" i="4"/>
  <c r="M729" i="4"/>
  <c r="I729" i="4"/>
  <c r="T727" i="4"/>
  <c r="N727" i="4"/>
  <c r="M727" i="4"/>
  <c r="I727" i="4"/>
  <c r="T726" i="4"/>
  <c r="N726" i="4"/>
  <c r="M726" i="4"/>
  <c r="I726" i="4"/>
  <c r="T725" i="4"/>
  <c r="N725" i="4"/>
  <c r="M725" i="4"/>
  <c r="I725" i="4"/>
  <c r="T724" i="4"/>
  <c r="N724" i="4"/>
  <c r="M724" i="4"/>
  <c r="I724" i="4"/>
  <c r="T723" i="4"/>
  <c r="N723" i="4"/>
  <c r="M723" i="4"/>
  <c r="I723" i="4"/>
  <c r="T722" i="4"/>
  <c r="N722" i="4"/>
  <c r="M722" i="4"/>
  <c r="I722" i="4"/>
  <c r="T721" i="4"/>
  <c r="N721" i="4"/>
  <c r="M721" i="4"/>
  <c r="I721" i="4"/>
  <c r="T720" i="4"/>
  <c r="N720" i="4"/>
  <c r="M720" i="4"/>
  <c r="I720" i="4"/>
  <c r="T719" i="4"/>
  <c r="N719" i="4"/>
  <c r="M719" i="4"/>
  <c r="I719" i="4"/>
  <c r="T718" i="4"/>
  <c r="N718" i="4"/>
  <c r="M718" i="4"/>
  <c r="I718" i="4"/>
  <c r="T717" i="4"/>
  <c r="N717" i="4"/>
  <c r="M717" i="4"/>
  <c r="I717" i="4"/>
  <c r="T716" i="4"/>
  <c r="N716" i="4"/>
  <c r="M716" i="4"/>
  <c r="I716" i="4"/>
  <c r="T715" i="4"/>
  <c r="N715" i="4"/>
  <c r="M715" i="4"/>
  <c r="I715" i="4"/>
  <c r="T714" i="4"/>
  <c r="N714" i="4"/>
  <c r="M714" i="4"/>
  <c r="I714" i="4"/>
  <c r="T713" i="4"/>
  <c r="N713" i="4"/>
  <c r="M713" i="4"/>
  <c r="I713" i="4"/>
  <c r="T712" i="4"/>
  <c r="N712" i="4"/>
  <c r="M712" i="4"/>
  <c r="I712" i="4"/>
  <c r="T711" i="4"/>
  <c r="N711" i="4"/>
  <c r="M711" i="4"/>
  <c r="I711" i="4"/>
  <c r="T710" i="4"/>
  <c r="N710" i="4"/>
  <c r="M710" i="4"/>
  <c r="I710" i="4"/>
  <c r="T709" i="4"/>
  <c r="N709" i="4"/>
  <c r="M709" i="4"/>
  <c r="I709" i="4"/>
  <c r="T708" i="4"/>
  <c r="N708" i="4"/>
  <c r="M708" i="4"/>
  <c r="I708" i="4"/>
  <c r="T707" i="4"/>
  <c r="N707" i="4"/>
  <c r="M707" i="4"/>
  <c r="I707" i="4"/>
  <c r="T706" i="4"/>
  <c r="N706" i="4"/>
  <c r="M706" i="4"/>
  <c r="I706" i="4"/>
  <c r="T705" i="4"/>
  <c r="N705" i="4"/>
  <c r="M705" i="4"/>
  <c r="I705" i="4"/>
  <c r="T704" i="4"/>
  <c r="N704" i="4"/>
  <c r="M704" i="4"/>
  <c r="I704" i="4"/>
  <c r="T703" i="4"/>
  <c r="N703" i="4"/>
  <c r="M703" i="4"/>
  <c r="I703" i="4"/>
  <c r="T702" i="4"/>
  <c r="N702" i="4"/>
  <c r="M702" i="4"/>
  <c r="I702" i="4"/>
  <c r="T701" i="4"/>
  <c r="N701" i="4"/>
  <c r="M701" i="4"/>
  <c r="I701" i="4"/>
  <c r="T700" i="4"/>
  <c r="N700" i="4"/>
  <c r="M700" i="4"/>
  <c r="I700" i="4"/>
  <c r="T699" i="4"/>
  <c r="N699" i="4"/>
  <c r="M699" i="4"/>
  <c r="I699" i="4"/>
  <c r="T698" i="4"/>
  <c r="N698" i="4"/>
  <c r="M698" i="4"/>
  <c r="I698" i="4"/>
  <c r="T697" i="4"/>
  <c r="N697" i="4"/>
  <c r="M697" i="4"/>
  <c r="I697" i="4"/>
  <c r="T696" i="4"/>
  <c r="N696" i="4"/>
  <c r="M696" i="4"/>
  <c r="I696" i="4"/>
  <c r="T695" i="4"/>
  <c r="N695" i="4"/>
  <c r="M695" i="4"/>
  <c r="I695" i="4"/>
  <c r="T694" i="4"/>
  <c r="N694" i="4"/>
  <c r="M694" i="4"/>
  <c r="I694" i="4"/>
  <c r="T693" i="4"/>
  <c r="N693" i="4"/>
  <c r="M693" i="4"/>
  <c r="I693" i="4"/>
  <c r="T692" i="4"/>
  <c r="N692" i="4"/>
  <c r="M692" i="4"/>
  <c r="I692" i="4"/>
  <c r="T691" i="4"/>
  <c r="N691" i="4"/>
  <c r="M691" i="4"/>
  <c r="I691" i="4"/>
  <c r="T690" i="4"/>
  <c r="N690" i="4"/>
  <c r="M690" i="4"/>
  <c r="I690" i="4"/>
  <c r="T689" i="4"/>
  <c r="N689" i="4"/>
  <c r="M689" i="4"/>
  <c r="I689" i="4"/>
  <c r="T688" i="4"/>
  <c r="N688" i="4"/>
  <c r="M688" i="4"/>
  <c r="I688" i="4"/>
  <c r="T687" i="4"/>
  <c r="N687" i="4"/>
  <c r="M687" i="4"/>
  <c r="I687" i="4"/>
  <c r="T686" i="4"/>
  <c r="N686" i="4"/>
  <c r="M686" i="4"/>
  <c r="I686" i="4"/>
  <c r="T685" i="4"/>
  <c r="N685" i="4"/>
  <c r="M685" i="4"/>
  <c r="I685" i="4"/>
  <c r="T684" i="4"/>
  <c r="N684" i="4"/>
  <c r="M684" i="4"/>
  <c r="I684" i="4"/>
  <c r="T683" i="4"/>
  <c r="N683" i="4"/>
  <c r="M683" i="4"/>
  <c r="I683" i="4"/>
  <c r="T682" i="4"/>
  <c r="N682" i="4"/>
  <c r="M682" i="4"/>
  <c r="I682" i="4"/>
  <c r="T681" i="4"/>
  <c r="N681" i="4"/>
  <c r="M681" i="4"/>
  <c r="I681" i="4"/>
  <c r="T680" i="4"/>
  <c r="N680" i="4"/>
  <c r="M680" i="4"/>
  <c r="I680" i="4"/>
  <c r="T679" i="4"/>
  <c r="N679" i="4"/>
  <c r="M679" i="4"/>
  <c r="I679" i="4"/>
  <c r="T678" i="4"/>
  <c r="N678" i="4"/>
  <c r="M678" i="4"/>
  <c r="I678" i="4"/>
  <c r="T677" i="4"/>
  <c r="N677" i="4"/>
  <c r="M677" i="4"/>
  <c r="I677" i="4"/>
  <c r="T676" i="4"/>
  <c r="N676" i="4"/>
  <c r="M676" i="4"/>
  <c r="I676" i="4"/>
  <c r="T675" i="4"/>
  <c r="N675" i="4"/>
  <c r="M675" i="4"/>
  <c r="I675" i="4"/>
  <c r="T674" i="4"/>
  <c r="N674" i="4"/>
  <c r="M674" i="4"/>
  <c r="I674" i="4"/>
  <c r="T673" i="4"/>
  <c r="N673" i="4"/>
  <c r="M673" i="4"/>
  <c r="I673" i="4"/>
  <c r="T672" i="4"/>
  <c r="N672" i="4"/>
  <c r="M672" i="4"/>
  <c r="I672" i="4"/>
  <c r="T671" i="4"/>
  <c r="N671" i="4"/>
  <c r="M671" i="4"/>
  <c r="I671" i="4"/>
  <c r="T670" i="4"/>
  <c r="N670" i="4"/>
  <c r="M670" i="4"/>
  <c r="I670" i="4"/>
  <c r="T669" i="4"/>
  <c r="N669" i="4"/>
  <c r="M669" i="4"/>
  <c r="I669" i="4"/>
  <c r="T668" i="4"/>
  <c r="N668" i="4"/>
  <c r="M668" i="4"/>
  <c r="I668" i="4"/>
  <c r="T667" i="4"/>
  <c r="N667" i="4"/>
  <c r="M667" i="4"/>
  <c r="I667" i="4"/>
  <c r="T666" i="4"/>
  <c r="N666" i="4"/>
  <c r="M666" i="4"/>
  <c r="I666" i="4"/>
  <c r="T665" i="4"/>
  <c r="N665" i="4"/>
  <c r="M665" i="4"/>
  <c r="I665" i="4"/>
  <c r="T664" i="4"/>
  <c r="N664" i="4"/>
  <c r="M664" i="4"/>
  <c r="I664" i="4"/>
  <c r="T663" i="4"/>
  <c r="N663" i="4"/>
  <c r="M663" i="4"/>
  <c r="I663" i="4"/>
  <c r="T662" i="4"/>
  <c r="N662" i="4"/>
  <c r="M662" i="4"/>
  <c r="I662" i="4"/>
  <c r="T661" i="4"/>
  <c r="N661" i="4"/>
  <c r="M661" i="4"/>
  <c r="I661" i="4"/>
  <c r="T660" i="4"/>
  <c r="N660" i="4"/>
  <c r="M660" i="4"/>
  <c r="I660" i="4"/>
  <c r="T659" i="4"/>
  <c r="N659" i="4"/>
  <c r="M659" i="4"/>
  <c r="I659" i="4"/>
  <c r="T658" i="4"/>
  <c r="N658" i="4"/>
  <c r="M658" i="4"/>
  <c r="I658" i="4"/>
  <c r="T657" i="4"/>
  <c r="N657" i="4"/>
  <c r="M657" i="4"/>
  <c r="I657" i="4"/>
  <c r="T656" i="4"/>
  <c r="N656" i="4"/>
  <c r="M656" i="4"/>
  <c r="I656" i="4"/>
  <c r="T655" i="4"/>
  <c r="N655" i="4"/>
  <c r="M655" i="4"/>
  <c r="I655" i="4"/>
  <c r="T654" i="4"/>
  <c r="N654" i="4"/>
  <c r="M654" i="4"/>
  <c r="I654" i="4"/>
  <c r="T653" i="4"/>
  <c r="N653" i="4"/>
  <c r="M653" i="4"/>
  <c r="I653" i="4"/>
  <c r="T652" i="4"/>
  <c r="N652" i="4"/>
  <c r="M652" i="4"/>
  <c r="I652" i="4"/>
  <c r="T651" i="4"/>
  <c r="N651" i="4"/>
  <c r="M651" i="4"/>
  <c r="I651" i="4"/>
  <c r="T650" i="4"/>
  <c r="N650" i="4"/>
  <c r="M650" i="4"/>
  <c r="I650" i="4"/>
  <c r="T649" i="4"/>
  <c r="N649" i="4"/>
  <c r="M649" i="4"/>
  <c r="I649" i="4"/>
  <c r="T648" i="4"/>
  <c r="N648" i="4"/>
  <c r="M648" i="4"/>
  <c r="I648" i="4"/>
  <c r="T647" i="4"/>
  <c r="N647" i="4"/>
  <c r="M647" i="4"/>
  <c r="I647" i="4"/>
  <c r="T646" i="4"/>
  <c r="N646" i="4"/>
  <c r="M646" i="4"/>
  <c r="I646" i="4"/>
  <c r="T645" i="4"/>
  <c r="N645" i="4"/>
  <c r="M645" i="4"/>
  <c r="I645" i="4"/>
  <c r="T644" i="4"/>
  <c r="N644" i="4"/>
  <c r="M644" i="4"/>
  <c r="I644" i="4"/>
  <c r="T643" i="4"/>
  <c r="N643" i="4"/>
  <c r="M643" i="4"/>
  <c r="I643" i="4"/>
  <c r="T642" i="4"/>
  <c r="N642" i="4"/>
  <c r="M642" i="4"/>
  <c r="I642" i="4"/>
  <c r="T641" i="4"/>
  <c r="N641" i="4"/>
  <c r="M641" i="4"/>
  <c r="I641" i="4"/>
  <c r="T640" i="4"/>
  <c r="N640" i="4"/>
  <c r="M640" i="4"/>
  <c r="I640" i="4"/>
  <c r="T639" i="4"/>
  <c r="N639" i="4"/>
  <c r="M639" i="4"/>
  <c r="I639" i="4"/>
  <c r="T638" i="4"/>
  <c r="N638" i="4"/>
  <c r="M638" i="4"/>
  <c r="I638" i="4"/>
  <c r="T637" i="4"/>
  <c r="N637" i="4"/>
  <c r="M637" i="4"/>
  <c r="I637" i="4"/>
  <c r="T636" i="4"/>
  <c r="N636" i="4"/>
  <c r="M636" i="4"/>
  <c r="I636" i="4"/>
  <c r="T635" i="4"/>
  <c r="N635" i="4"/>
  <c r="M635" i="4"/>
  <c r="I635" i="4"/>
  <c r="T634" i="4"/>
  <c r="N634" i="4"/>
  <c r="M634" i="4"/>
  <c r="I634" i="4"/>
  <c r="T633" i="4"/>
  <c r="N633" i="4"/>
  <c r="M633" i="4"/>
  <c r="I633" i="4"/>
  <c r="T632" i="4"/>
  <c r="N632" i="4"/>
  <c r="M632" i="4"/>
  <c r="I632" i="4"/>
  <c r="T631" i="4"/>
  <c r="N631" i="4"/>
  <c r="M631" i="4"/>
  <c r="I631" i="4"/>
  <c r="T630" i="4"/>
  <c r="N630" i="4"/>
  <c r="M630" i="4"/>
  <c r="I630" i="4"/>
  <c r="T629" i="4"/>
  <c r="N629" i="4"/>
  <c r="M629" i="4"/>
  <c r="I629" i="4"/>
  <c r="T628" i="4"/>
  <c r="N628" i="4"/>
  <c r="M628" i="4"/>
  <c r="I628" i="4"/>
  <c r="T627" i="4"/>
  <c r="N627" i="4"/>
  <c r="M627" i="4"/>
  <c r="I627" i="4"/>
  <c r="T626" i="4"/>
  <c r="N626" i="4"/>
  <c r="M626" i="4"/>
  <c r="I626" i="4"/>
  <c r="T625" i="4"/>
  <c r="N625" i="4"/>
  <c r="M625" i="4"/>
  <c r="I625" i="4"/>
  <c r="T624" i="4"/>
  <c r="N624" i="4"/>
  <c r="M624" i="4"/>
  <c r="I624" i="4"/>
  <c r="T623" i="4"/>
  <c r="N623" i="4"/>
  <c r="M623" i="4"/>
  <c r="I623" i="4"/>
  <c r="T622" i="4"/>
  <c r="N622" i="4"/>
  <c r="M622" i="4"/>
  <c r="I622" i="4"/>
  <c r="T621" i="4"/>
  <c r="N621" i="4"/>
  <c r="M621" i="4"/>
  <c r="I621" i="4"/>
  <c r="T620" i="4"/>
  <c r="N620" i="4"/>
  <c r="M620" i="4"/>
  <c r="I620" i="4"/>
  <c r="T619" i="4"/>
  <c r="N619" i="4"/>
  <c r="M619" i="4"/>
  <c r="I619" i="4"/>
  <c r="T618" i="4"/>
  <c r="N618" i="4"/>
  <c r="M618" i="4"/>
  <c r="I618" i="4"/>
  <c r="T617" i="4"/>
  <c r="N617" i="4"/>
  <c r="M617" i="4"/>
  <c r="I617" i="4"/>
  <c r="T616" i="4"/>
  <c r="N616" i="4"/>
  <c r="M616" i="4"/>
  <c r="I616" i="4"/>
  <c r="T615" i="4"/>
  <c r="N615" i="4"/>
  <c r="M615" i="4"/>
  <c r="I615" i="4"/>
  <c r="T614" i="4"/>
  <c r="N614" i="4"/>
  <c r="M614" i="4"/>
  <c r="I614" i="4"/>
  <c r="T613" i="4"/>
  <c r="N613" i="4"/>
  <c r="M613" i="4"/>
  <c r="I613" i="4"/>
  <c r="T612" i="4"/>
  <c r="N612" i="4"/>
  <c r="M612" i="4"/>
  <c r="I612" i="4"/>
  <c r="T611" i="4"/>
  <c r="N611" i="4"/>
  <c r="M611" i="4"/>
  <c r="I611" i="4"/>
  <c r="T610" i="4"/>
  <c r="N610" i="4"/>
  <c r="M610" i="4"/>
  <c r="I610" i="4"/>
  <c r="T609" i="4"/>
  <c r="N609" i="4"/>
  <c r="M609" i="4"/>
  <c r="I609" i="4"/>
  <c r="T608" i="4"/>
  <c r="N608" i="4"/>
  <c r="M608" i="4"/>
  <c r="I608" i="4"/>
  <c r="T607" i="4"/>
  <c r="N607" i="4"/>
  <c r="M607" i="4"/>
  <c r="I607" i="4"/>
  <c r="T606" i="4"/>
  <c r="N606" i="4"/>
  <c r="M606" i="4"/>
  <c r="I606" i="4"/>
  <c r="T605" i="4"/>
  <c r="N605" i="4"/>
  <c r="M605" i="4"/>
  <c r="I605" i="4"/>
  <c r="T604" i="4"/>
  <c r="N604" i="4"/>
  <c r="M604" i="4"/>
  <c r="I604" i="4"/>
  <c r="T603" i="4"/>
  <c r="N603" i="4"/>
  <c r="M603" i="4"/>
  <c r="I603" i="4"/>
  <c r="T602" i="4"/>
  <c r="N602" i="4"/>
  <c r="M602" i="4"/>
  <c r="I602" i="4"/>
  <c r="T601" i="4"/>
  <c r="N601" i="4"/>
  <c r="M601" i="4"/>
  <c r="I601" i="4"/>
  <c r="T600" i="4"/>
  <c r="N600" i="4"/>
  <c r="M600" i="4"/>
  <c r="I600" i="4"/>
  <c r="T599" i="4"/>
  <c r="N599" i="4"/>
  <c r="M599" i="4"/>
  <c r="I599" i="4"/>
  <c r="T598" i="4"/>
  <c r="N598" i="4"/>
  <c r="M598" i="4"/>
  <c r="I598" i="4"/>
  <c r="T597" i="4"/>
  <c r="N597" i="4"/>
  <c r="M597" i="4"/>
  <c r="I597" i="4"/>
  <c r="T596" i="4"/>
  <c r="N596" i="4"/>
  <c r="M596" i="4"/>
  <c r="I596" i="4"/>
  <c r="T595" i="4"/>
  <c r="N595" i="4"/>
  <c r="M595" i="4"/>
  <c r="I595" i="4"/>
  <c r="T594" i="4"/>
  <c r="N594" i="4"/>
  <c r="M594" i="4"/>
  <c r="I594" i="4"/>
  <c r="T593" i="4"/>
  <c r="N593" i="4"/>
  <c r="M593" i="4"/>
  <c r="I593" i="4"/>
  <c r="T592" i="4"/>
  <c r="N592" i="4"/>
  <c r="M592" i="4"/>
  <c r="I592" i="4"/>
  <c r="T591" i="4"/>
  <c r="N591" i="4"/>
  <c r="M591" i="4"/>
  <c r="I591" i="4"/>
  <c r="T590" i="4"/>
  <c r="N590" i="4"/>
  <c r="M590" i="4"/>
  <c r="I590" i="4"/>
  <c r="T589" i="4"/>
  <c r="N589" i="4"/>
  <c r="M589" i="4"/>
  <c r="I589" i="4"/>
  <c r="T588" i="4"/>
  <c r="N588" i="4"/>
  <c r="M588" i="4"/>
  <c r="I588" i="4"/>
  <c r="T587" i="4"/>
  <c r="N587" i="4"/>
  <c r="M587" i="4"/>
  <c r="I587" i="4"/>
  <c r="T586" i="4"/>
  <c r="N586" i="4"/>
  <c r="M586" i="4"/>
  <c r="I586" i="4"/>
  <c r="T585" i="4"/>
  <c r="N585" i="4"/>
  <c r="M585" i="4"/>
  <c r="I585" i="4"/>
  <c r="T584" i="4"/>
  <c r="N584" i="4"/>
  <c r="M584" i="4"/>
  <c r="I584" i="4"/>
  <c r="T583" i="4"/>
  <c r="N583" i="4"/>
  <c r="M583" i="4"/>
  <c r="I583" i="4"/>
  <c r="T582" i="4"/>
  <c r="N582" i="4"/>
  <c r="M582" i="4"/>
  <c r="I582" i="4"/>
  <c r="T581" i="4"/>
  <c r="N581" i="4"/>
  <c r="M581" i="4"/>
  <c r="I581" i="4"/>
  <c r="T580" i="4"/>
  <c r="N580" i="4"/>
  <c r="M580" i="4"/>
  <c r="I580" i="4"/>
  <c r="T579" i="4"/>
  <c r="N579" i="4"/>
  <c r="M579" i="4"/>
  <c r="I579" i="4"/>
  <c r="T578" i="4"/>
  <c r="N578" i="4"/>
  <c r="M578" i="4"/>
  <c r="I578" i="4"/>
  <c r="T577" i="4"/>
  <c r="N577" i="4"/>
  <c r="M577" i="4"/>
  <c r="I577" i="4"/>
  <c r="T576" i="4"/>
  <c r="N576" i="4"/>
  <c r="M576" i="4"/>
  <c r="I576" i="4"/>
  <c r="T575" i="4"/>
  <c r="N575" i="4"/>
  <c r="M575" i="4"/>
  <c r="I575" i="4"/>
  <c r="T574" i="4"/>
  <c r="N574" i="4"/>
  <c r="M574" i="4"/>
  <c r="I574" i="4"/>
  <c r="T573" i="4"/>
  <c r="N573" i="4"/>
  <c r="M573" i="4"/>
  <c r="I573" i="4"/>
  <c r="T572" i="4"/>
  <c r="N572" i="4"/>
  <c r="M572" i="4"/>
  <c r="I572" i="4"/>
  <c r="T571" i="4"/>
  <c r="N571" i="4"/>
  <c r="M571" i="4"/>
  <c r="I571" i="4"/>
  <c r="T570" i="4"/>
  <c r="N570" i="4"/>
  <c r="M570" i="4"/>
  <c r="I570" i="4"/>
  <c r="T569" i="4"/>
  <c r="N569" i="4"/>
  <c r="M569" i="4"/>
  <c r="I569" i="4"/>
  <c r="T568" i="4"/>
  <c r="N568" i="4"/>
  <c r="M568" i="4"/>
  <c r="I568" i="4"/>
  <c r="T567" i="4"/>
  <c r="N567" i="4"/>
  <c r="M567" i="4"/>
  <c r="I567" i="4"/>
  <c r="T566" i="4"/>
  <c r="N566" i="4"/>
  <c r="M566" i="4"/>
  <c r="I566" i="4"/>
  <c r="T565" i="4"/>
  <c r="N565" i="4"/>
  <c r="M565" i="4"/>
  <c r="I565" i="4"/>
  <c r="T564" i="4"/>
  <c r="N564" i="4"/>
  <c r="M564" i="4"/>
  <c r="I564" i="4"/>
  <c r="T563" i="4"/>
  <c r="N563" i="4"/>
  <c r="M563" i="4"/>
  <c r="I563" i="4"/>
  <c r="T562" i="4"/>
  <c r="N562" i="4"/>
  <c r="M562" i="4"/>
  <c r="I562" i="4"/>
  <c r="T561" i="4"/>
  <c r="N561" i="4"/>
  <c r="M561" i="4"/>
  <c r="I561" i="4"/>
  <c r="T560" i="4"/>
  <c r="N560" i="4"/>
  <c r="M560" i="4"/>
  <c r="I560" i="4"/>
  <c r="T559" i="4"/>
  <c r="N559" i="4"/>
  <c r="M559" i="4"/>
  <c r="I559" i="4"/>
  <c r="T558" i="4"/>
  <c r="N558" i="4"/>
  <c r="M558" i="4"/>
  <c r="I558" i="4"/>
  <c r="T557" i="4"/>
  <c r="N557" i="4"/>
  <c r="M557" i="4"/>
  <c r="I557" i="4"/>
  <c r="T556" i="4"/>
  <c r="N556" i="4"/>
  <c r="M556" i="4"/>
  <c r="I556" i="4"/>
  <c r="T555" i="4"/>
  <c r="N555" i="4"/>
  <c r="M555" i="4"/>
  <c r="I555" i="4"/>
  <c r="T554" i="4"/>
  <c r="N554" i="4"/>
  <c r="M554" i="4"/>
  <c r="I554" i="4"/>
  <c r="T553" i="4"/>
  <c r="N553" i="4"/>
  <c r="M553" i="4"/>
  <c r="I553" i="4"/>
  <c r="T552" i="4"/>
  <c r="N552" i="4"/>
  <c r="M552" i="4"/>
  <c r="I552" i="4"/>
  <c r="T551" i="4"/>
  <c r="N551" i="4"/>
  <c r="M551" i="4"/>
  <c r="I551" i="4"/>
  <c r="T550" i="4"/>
  <c r="N550" i="4"/>
  <c r="M550" i="4"/>
  <c r="I550" i="4"/>
  <c r="T549" i="4"/>
  <c r="N549" i="4"/>
  <c r="M549" i="4"/>
  <c r="I549" i="4"/>
  <c r="T548" i="4"/>
  <c r="N548" i="4"/>
  <c r="M548" i="4"/>
  <c r="I548" i="4"/>
  <c r="T547" i="4"/>
  <c r="N547" i="4"/>
  <c r="M547" i="4"/>
  <c r="I547" i="4"/>
  <c r="T546" i="4"/>
  <c r="N546" i="4"/>
  <c r="M546" i="4"/>
  <c r="I546" i="4"/>
  <c r="T545" i="4"/>
  <c r="N545" i="4"/>
  <c r="M545" i="4"/>
  <c r="I545" i="4"/>
  <c r="T544" i="4"/>
  <c r="N544" i="4"/>
  <c r="M544" i="4"/>
  <c r="I544" i="4"/>
  <c r="T543" i="4"/>
  <c r="N543" i="4"/>
  <c r="M543" i="4"/>
  <c r="I543" i="4"/>
  <c r="T542" i="4"/>
  <c r="N542" i="4"/>
  <c r="M542" i="4"/>
  <c r="I542" i="4"/>
  <c r="T541" i="4"/>
  <c r="N541" i="4"/>
  <c r="M541" i="4"/>
  <c r="I541" i="4"/>
  <c r="T540" i="4"/>
  <c r="N540" i="4"/>
  <c r="M540" i="4"/>
  <c r="I540" i="4"/>
  <c r="T539" i="4"/>
  <c r="N539" i="4"/>
  <c r="M539" i="4"/>
  <c r="I539" i="4"/>
  <c r="T538" i="4"/>
  <c r="N538" i="4"/>
  <c r="M538" i="4"/>
  <c r="I538" i="4"/>
  <c r="T537" i="4"/>
  <c r="N537" i="4"/>
  <c r="M537" i="4"/>
  <c r="I537" i="4"/>
  <c r="T536" i="4"/>
  <c r="N536" i="4"/>
  <c r="M536" i="4"/>
  <c r="I536" i="4"/>
  <c r="T535" i="4"/>
  <c r="N535" i="4"/>
  <c r="M535" i="4"/>
  <c r="I535" i="4"/>
  <c r="T534" i="4"/>
  <c r="N534" i="4"/>
  <c r="M534" i="4"/>
  <c r="I534" i="4"/>
  <c r="T533" i="4"/>
  <c r="N533" i="4"/>
  <c r="M533" i="4"/>
  <c r="I533" i="4"/>
  <c r="T532" i="4"/>
  <c r="N532" i="4"/>
  <c r="M532" i="4"/>
  <c r="I532" i="4"/>
  <c r="T529" i="4"/>
  <c r="N529" i="4"/>
  <c r="M529" i="4"/>
  <c r="I529" i="4"/>
  <c r="T528" i="4"/>
  <c r="N528" i="4"/>
  <c r="M528" i="4"/>
  <c r="I528" i="4"/>
  <c r="T527" i="4"/>
  <c r="N527" i="4"/>
  <c r="M527" i="4"/>
  <c r="I527" i="4"/>
  <c r="T526" i="4"/>
  <c r="N526" i="4"/>
  <c r="M526" i="4"/>
  <c r="I526" i="4"/>
  <c r="T525" i="4"/>
  <c r="N525" i="4"/>
  <c r="M525" i="4"/>
  <c r="I525" i="4"/>
  <c r="T524" i="4"/>
  <c r="N524" i="4"/>
  <c r="M524" i="4"/>
  <c r="I524" i="4"/>
  <c r="T523" i="4"/>
  <c r="N523" i="4"/>
  <c r="M523" i="4"/>
  <c r="I523" i="4"/>
  <c r="T522" i="4"/>
  <c r="N522" i="4"/>
  <c r="M522" i="4"/>
  <c r="I522" i="4"/>
  <c r="T521" i="4"/>
  <c r="N521" i="4"/>
  <c r="M521" i="4"/>
  <c r="I521" i="4"/>
  <c r="T520" i="4"/>
  <c r="N520" i="4"/>
  <c r="M520" i="4"/>
  <c r="I520" i="4"/>
  <c r="T519" i="4"/>
  <c r="N519" i="4"/>
  <c r="M519" i="4"/>
  <c r="I519" i="4"/>
  <c r="T518" i="4"/>
  <c r="N518" i="4"/>
  <c r="M518" i="4"/>
  <c r="I518" i="4"/>
  <c r="T517" i="4"/>
  <c r="N517" i="4"/>
  <c r="M517" i="4"/>
  <c r="I517" i="4"/>
  <c r="T516" i="4"/>
  <c r="N516" i="4"/>
  <c r="M516" i="4"/>
  <c r="I516" i="4"/>
  <c r="T515" i="4"/>
  <c r="N515" i="4"/>
  <c r="M515" i="4"/>
  <c r="I515" i="4"/>
  <c r="T514" i="4"/>
  <c r="N514" i="4"/>
  <c r="M514" i="4"/>
  <c r="I514" i="4"/>
  <c r="T513" i="4"/>
  <c r="N513" i="4"/>
  <c r="M513" i="4"/>
  <c r="I513" i="4"/>
  <c r="T512" i="4"/>
  <c r="N512" i="4"/>
  <c r="M512" i="4"/>
  <c r="I512" i="4"/>
  <c r="T511" i="4"/>
  <c r="N511" i="4"/>
  <c r="M511" i="4"/>
  <c r="I511" i="4"/>
  <c r="T510" i="4"/>
  <c r="N510" i="4"/>
  <c r="M510" i="4"/>
  <c r="I510" i="4"/>
  <c r="T509" i="4"/>
  <c r="N509" i="4"/>
  <c r="M509" i="4"/>
  <c r="I509" i="4"/>
  <c r="T508" i="4"/>
  <c r="N508" i="4"/>
  <c r="M508" i="4"/>
  <c r="I508" i="4"/>
  <c r="T507" i="4"/>
  <c r="N507" i="4"/>
  <c r="M507" i="4"/>
  <c r="I507" i="4"/>
  <c r="T506" i="4"/>
  <c r="N506" i="4"/>
  <c r="M506" i="4"/>
  <c r="I506" i="4"/>
  <c r="T505" i="4"/>
  <c r="N505" i="4"/>
  <c r="M505" i="4"/>
  <c r="I505" i="4"/>
  <c r="T504" i="4"/>
  <c r="N504" i="4"/>
  <c r="M504" i="4"/>
  <c r="I504" i="4"/>
  <c r="T503" i="4"/>
  <c r="N503" i="4"/>
  <c r="M503" i="4"/>
  <c r="I503" i="4"/>
  <c r="T502" i="4"/>
  <c r="N502" i="4"/>
  <c r="M502" i="4"/>
  <c r="I502" i="4"/>
  <c r="T501" i="4"/>
  <c r="N501" i="4"/>
  <c r="M501" i="4"/>
  <c r="I501" i="4"/>
  <c r="X498" i="4"/>
  <c r="Y498" i="4" s="1"/>
  <c r="S498" i="4"/>
  <c r="T498" i="4" s="1"/>
  <c r="M498" i="4"/>
  <c r="N498" i="4" s="1"/>
  <c r="H498" i="4"/>
  <c r="I498" i="4" s="1"/>
  <c r="X497" i="4"/>
  <c r="Y497" i="4" s="1"/>
  <c r="S497" i="4"/>
  <c r="T497" i="4" s="1"/>
  <c r="M497" i="4"/>
  <c r="N497" i="4" s="1"/>
  <c r="H497" i="4"/>
  <c r="I497" i="4" s="1"/>
  <c r="X496" i="4"/>
  <c r="Y496" i="4" s="1"/>
  <c r="S496" i="4"/>
  <c r="T496" i="4" s="1"/>
  <c r="M496" i="4"/>
  <c r="N496" i="4" s="1"/>
  <c r="H496" i="4"/>
  <c r="I496" i="4" s="1"/>
  <c r="X495" i="4"/>
  <c r="Y495" i="4" s="1"/>
  <c r="S495" i="4"/>
  <c r="T495" i="4" s="1"/>
  <c r="M495" i="4"/>
  <c r="N495" i="4" s="1"/>
  <c r="H495" i="4"/>
  <c r="I495" i="4" s="1"/>
  <c r="X494" i="4"/>
  <c r="Y494" i="4" s="1"/>
  <c r="S494" i="4"/>
  <c r="T494" i="4" s="1"/>
  <c r="M494" i="4"/>
  <c r="N494" i="4" s="1"/>
  <c r="H494" i="4"/>
  <c r="I494" i="4" s="1"/>
  <c r="X493" i="4"/>
  <c r="Y493" i="4" s="1"/>
  <c r="S493" i="4"/>
  <c r="T493" i="4" s="1"/>
  <c r="M493" i="4"/>
  <c r="N493" i="4" s="1"/>
  <c r="H493" i="4"/>
  <c r="I493" i="4" s="1"/>
  <c r="X492" i="4"/>
  <c r="Y492" i="4" s="1"/>
  <c r="S492" i="4"/>
  <c r="T492" i="4" s="1"/>
  <c r="M492" i="4"/>
  <c r="N492" i="4" s="1"/>
  <c r="H492" i="4"/>
  <c r="I492" i="4" s="1"/>
  <c r="X491" i="4"/>
  <c r="Y491" i="4" s="1"/>
  <c r="S491" i="4"/>
  <c r="T491" i="4" s="1"/>
  <c r="M491" i="4"/>
  <c r="N491" i="4" s="1"/>
  <c r="H491" i="4"/>
  <c r="I491" i="4" s="1"/>
  <c r="Y490" i="4"/>
  <c r="X490" i="4"/>
  <c r="T490" i="4"/>
  <c r="S490" i="4"/>
  <c r="N490" i="4"/>
  <c r="M490" i="4"/>
  <c r="I490" i="4"/>
  <c r="H490" i="4"/>
  <c r="Y489" i="4"/>
  <c r="X489" i="4"/>
  <c r="T489" i="4"/>
  <c r="S489" i="4"/>
  <c r="N489" i="4"/>
  <c r="M489" i="4"/>
  <c r="I489" i="4"/>
  <c r="H489" i="4"/>
  <c r="X488" i="4"/>
  <c r="Y488" i="4" s="1"/>
  <c r="S488" i="4"/>
  <c r="T488" i="4" s="1"/>
  <c r="M488" i="4"/>
  <c r="N488" i="4" s="1"/>
  <c r="H488" i="4"/>
  <c r="I488" i="4" s="1"/>
  <c r="X487" i="4"/>
  <c r="Y487" i="4" s="1"/>
  <c r="S487" i="4"/>
  <c r="T487" i="4" s="1"/>
  <c r="M487" i="4"/>
  <c r="N487" i="4" s="1"/>
  <c r="H487" i="4"/>
  <c r="I487" i="4" s="1"/>
  <c r="X486" i="4"/>
  <c r="Y486" i="4" s="1"/>
  <c r="S486" i="4"/>
  <c r="T486" i="4" s="1"/>
  <c r="M486" i="4"/>
  <c r="N486" i="4" s="1"/>
  <c r="H486" i="4"/>
  <c r="I486" i="4" s="1"/>
  <c r="X485" i="4"/>
  <c r="Y485" i="4" s="1"/>
  <c r="S485" i="4"/>
  <c r="T485" i="4" s="1"/>
  <c r="M485" i="4"/>
  <c r="N485" i="4" s="1"/>
  <c r="H485" i="4"/>
  <c r="I485" i="4" s="1"/>
  <c r="X484" i="4"/>
  <c r="Y484" i="4" s="1"/>
  <c r="S484" i="4"/>
  <c r="T484" i="4" s="1"/>
  <c r="M484" i="4"/>
  <c r="N484" i="4" s="1"/>
  <c r="H484" i="4"/>
  <c r="I484" i="4" s="1"/>
  <c r="X483" i="4"/>
  <c r="Y483" i="4" s="1"/>
  <c r="S483" i="4"/>
  <c r="T483" i="4" s="1"/>
  <c r="M483" i="4"/>
  <c r="N483" i="4" s="1"/>
  <c r="H483" i="4"/>
  <c r="I483" i="4" s="1"/>
  <c r="X482" i="4"/>
  <c r="Y482" i="4" s="1"/>
  <c r="S482" i="4"/>
  <c r="T482" i="4" s="1"/>
  <c r="M482" i="4"/>
  <c r="N482" i="4" s="1"/>
  <c r="H482" i="4"/>
  <c r="I482" i="4" s="1"/>
  <c r="X481" i="4"/>
  <c r="Y481" i="4" s="1"/>
  <c r="S481" i="4"/>
  <c r="T481" i="4" s="1"/>
  <c r="M481" i="4"/>
  <c r="N481" i="4" s="1"/>
  <c r="H481" i="4"/>
  <c r="I481" i="4" s="1"/>
  <c r="X480" i="4"/>
  <c r="Y480" i="4" s="1"/>
  <c r="S480" i="4"/>
  <c r="T480" i="4" s="1"/>
  <c r="M480" i="4"/>
  <c r="N480" i="4" s="1"/>
  <c r="H480" i="4"/>
  <c r="I480" i="4" s="1"/>
  <c r="X479" i="4"/>
  <c r="Y479" i="4" s="1"/>
  <c r="S479" i="4"/>
  <c r="T479" i="4" s="1"/>
  <c r="M479" i="4"/>
  <c r="N479" i="4" s="1"/>
  <c r="H479" i="4"/>
  <c r="I479" i="4" s="1"/>
  <c r="X478" i="4"/>
  <c r="Y478" i="4" s="1"/>
  <c r="S478" i="4"/>
  <c r="T478" i="4" s="1"/>
  <c r="M478" i="4"/>
  <c r="N478" i="4" s="1"/>
  <c r="H478" i="4"/>
  <c r="I478" i="4" s="1"/>
  <c r="X477" i="4"/>
  <c r="Y477" i="4" s="1"/>
  <c r="S477" i="4"/>
  <c r="T477" i="4" s="1"/>
  <c r="M477" i="4"/>
  <c r="N477" i="4" s="1"/>
  <c r="H477" i="4"/>
  <c r="I477" i="4" s="1"/>
  <c r="X476" i="4"/>
  <c r="Y476" i="4" s="1"/>
  <c r="S476" i="4"/>
  <c r="T476" i="4" s="1"/>
  <c r="N476" i="4"/>
  <c r="M476" i="4"/>
  <c r="I476" i="4"/>
  <c r="H476" i="4"/>
  <c r="X475" i="4"/>
  <c r="Y475" i="4" s="1"/>
  <c r="S475" i="4"/>
  <c r="T475" i="4" s="1"/>
  <c r="M475" i="4"/>
  <c r="N475" i="4" s="1"/>
  <c r="H475" i="4"/>
  <c r="I475" i="4" s="1"/>
  <c r="X474" i="4"/>
  <c r="Y474" i="4" s="1"/>
  <c r="S474" i="4"/>
  <c r="T474" i="4" s="1"/>
  <c r="M474" i="4"/>
  <c r="N474" i="4" s="1"/>
  <c r="H474" i="4"/>
  <c r="I474" i="4" s="1"/>
  <c r="X473" i="4"/>
  <c r="Y473" i="4" s="1"/>
  <c r="S473" i="4"/>
  <c r="T473" i="4" s="1"/>
  <c r="M473" i="4"/>
  <c r="N473" i="4" s="1"/>
  <c r="H473" i="4"/>
  <c r="I473" i="4" s="1"/>
  <c r="X472" i="4"/>
  <c r="Y472" i="4" s="1"/>
  <c r="S472" i="4"/>
  <c r="T472" i="4" s="1"/>
  <c r="M472" i="4"/>
  <c r="N472" i="4" s="1"/>
  <c r="H472" i="4"/>
  <c r="I472" i="4" s="1"/>
  <c r="X471" i="4"/>
  <c r="Y471" i="4" s="1"/>
  <c r="S471" i="4"/>
  <c r="T471" i="4" s="1"/>
  <c r="M471" i="4"/>
  <c r="N471" i="4" s="1"/>
  <c r="H471" i="4"/>
  <c r="I471" i="4" s="1"/>
  <c r="X470" i="4"/>
  <c r="Y470" i="4" s="1"/>
  <c r="S470" i="4"/>
  <c r="T470" i="4" s="1"/>
  <c r="M470" i="4"/>
  <c r="N470" i="4" s="1"/>
  <c r="H470" i="4"/>
  <c r="I470" i="4" s="1"/>
  <c r="X469" i="4"/>
  <c r="Y469" i="4" s="1"/>
  <c r="S469" i="4"/>
  <c r="T469" i="4" s="1"/>
  <c r="M469" i="4"/>
  <c r="N469" i="4" s="1"/>
  <c r="H469" i="4"/>
  <c r="I469" i="4" s="1"/>
  <c r="X468" i="4"/>
  <c r="Y468" i="4" s="1"/>
  <c r="S468" i="4"/>
  <c r="T468" i="4" s="1"/>
  <c r="M468" i="4"/>
  <c r="N468" i="4" s="1"/>
  <c r="H468" i="4"/>
  <c r="I468" i="4" s="1"/>
  <c r="X467" i="4"/>
  <c r="Y467" i="4" s="1"/>
  <c r="S467" i="4"/>
  <c r="T467" i="4" s="1"/>
  <c r="M467" i="4"/>
  <c r="N467" i="4" s="1"/>
  <c r="H467" i="4"/>
  <c r="I467" i="4" s="1"/>
  <c r="Y466" i="4"/>
  <c r="X466" i="4"/>
  <c r="T466" i="4"/>
  <c r="S466" i="4"/>
  <c r="N466" i="4"/>
  <c r="M466" i="4"/>
  <c r="I466" i="4"/>
  <c r="H466" i="4"/>
  <c r="Y465" i="4"/>
  <c r="X465" i="4"/>
  <c r="T465" i="4"/>
  <c r="S465" i="4"/>
  <c r="N465" i="4"/>
  <c r="M465" i="4"/>
  <c r="I465" i="4"/>
  <c r="H465" i="4"/>
  <c r="X464" i="4"/>
  <c r="Y464" i="4" s="1"/>
  <c r="S464" i="4"/>
  <c r="T464" i="4" s="1"/>
  <c r="M464" i="4"/>
  <c r="N464" i="4" s="1"/>
  <c r="H464" i="4"/>
  <c r="I464" i="4" s="1"/>
  <c r="X463" i="4"/>
  <c r="Y463" i="4" s="1"/>
  <c r="S463" i="4"/>
  <c r="T463" i="4" s="1"/>
  <c r="M463" i="4"/>
  <c r="N463" i="4" s="1"/>
  <c r="H463" i="4"/>
  <c r="I463" i="4" s="1"/>
  <c r="X462" i="4"/>
  <c r="Y462" i="4" s="1"/>
  <c r="S462" i="4"/>
  <c r="T462" i="4" s="1"/>
  <c r="M462" i="4"/>
  <c r="N462" i="4" s="1"/>
  <c r="H462" i="4"/>
  <c r="I462" i="4" s="1"/>
  <c r="X461" i="4"/>
  <c r="Y461" i="4" s="1"/>
  <c r="S461" i="4"/>
  <c r="T461" i="4" s="1"/>
  <c r="M461" i="4"/>
  <c r="N461" i="4" s="1"/>
  <c r="H461" i="4"/>
  <c r="I461" i="4" s="1"/>
  <c r="X460" i="4"/>
  <c r="Y460" i="4" s="1"/>
  <c r="S460" i="4"/>
  <c r="T460" i="4" s="1"/>
  <c r="M460" i="4"/>
  <c r="N460" i="4" s="1"/>
  <c r="H460" i="4"/>
  <c r="I460" i="4" s="1"/>
  <c r="X459" i="4"/>
  <c r="Y459" i="4" s="1"/>
  <c r="S459" i="4"/>
  <c r="T459" i="4" s="1"/>
  <c r="M459" i="4"/>
  <c r="N459" i="4" s="1"/>
  <c r="H459" i="4"/>
  <c r="I459" i="4" s="1"/>
  <c r="X458" i="4"/>
  <c r="Y458" i="4" s="1"/>
  <c r="S458" i="4"/>
  <c r="T458" i="4" s="1"/>
  <c r="M458" i="4"/>
  <c r="N458" i="4" s="1"/>
  <c r="H458" i="4"/>
  <c r="I458" i="4" s="1"/>
  <c r="X457" i="4"/>
  <c r="Y457" i="4" s="1"/>
  <c r="S457" i="4"/>
  <c r="T457" i="4" s="1"/>
  <c r="M457" i="4"/>
  <c r="N457" i="4" s="1"/>
  <c r="H457" i="4"/>
  <c r="I457" i="4" s="1"/>
  <c r="X456" i="4"/>
  <c r="Y456" i="4" s="1"/>
  <c r="S456" i="4"/>
  <c r="T456" i="4" s="1"/>
  <c r="M456" i="4"/>
  <c r="N456" i="4" s="1"/>
  <c r="H456" i="4"/>
  <c r="I456" i="4" s="1"/>
  <c r="X455" i="4"/>
  <c r="Y455" i="4" s="1"/>
  <c r="S455" i="4"/>
  <c r="T455" i="4" s="1"/>
  <c r="M455" i="4"/>
  <c r="N455" i="4" s="1"/>
  <c r="H455" i="4"/>
  <c r="I455" i="4" s="1"/>
  <c r="X454" i="4"/>
  <c r="Y454" i="4" s="1"/>
  <c r="S454" i="4"/>
  <c r="T454" i="4" s="1"/>
  <c r="M454" i="4"/>
  <c r="N454" i="4" s="1"/>
  <c r="H454" i="4"/>
  <c r="I454" i="4" s="1"/>
  <c r="X453" i="4"/>
  <c r="Y453" i="4" s="1"/>
  <c r="S453" i="4"/>
  <c r="T453" i="4" s="1"/>
  <c r="M453" i="4"/>
  <c r="N453" i="4" s="1"/>
  <c r="H453" i="4"/>
  <c r="I453" i="4" s="1"/>
  <c r="X452" i="4"/>
  <c r="Y452" i="4" s="1"/>
  <c r="S452" i="4"/>
  <c r="T452" i="4" s="1"/>
  <c r="M452" i="4"/>
  <c r="N452" i="4" s="1"/>
  <c r="H452" i="4"/>
  <c r="I452" i="4" s="1"/>
  <c r="X451" i="4"/>
  <c r="Y451" i="4" s="1"/>
  <c r="S451" i="4"/>
  <c r="T451" i="4" s="1"/>
  <c r="N451" i="4"/>
  <c r="M451" i="4"/>
  <c r="I451" i="4"/>
  <c r="H451" i="4"/>
  <c r="X450" i="4"/>
  <c r="Y450" i="4" s="1"/>
  <c r="S450" i="4"/>
  <c r="T450" i="4" s="1"/>
  <c r="M450" i="4"/>
  <c r="N450" i="4" s="1"/>
  <c r="H450" i="4"/>
  <c r="I450" i="4" s="1"/>
  <c r="F448" i="4"/>
  <c r="X443" i="4"/>
  <c r="Y443" i="4" s="1"/>
  <c r="S443" i="4"/>
  <c r="T443" i="4" s="1"/>
  <c r="M443" i="4"/>
  <c r="N443" i="4" s="1"/>
  <c r="H443" i="4"/>
  <c r="I443" i="4" s="1"/>
  <c r="X442" i="4"/>
  <c r="Y442" i="4" s="1"/>
  <c r="S442" i="4"/>
  <c r="T442" i="4" s="1"/>
  <c r="M442" i="4"/>
  <c r="N442" i="4" s="1"/>
  <c r="H442" i="4"/>
  <c r="I442" i="4" s="1"/>
  <c r="X441" i="4"/>
  <c r="Y441" i="4" s="1"/>
  <c r="S441" i="4"/>
  <c r="T441" i="4" s="1"/>
  <c r="M441" i="4"/>
  <c r="N441" i="4" s="1"/>
  <c r="H441" i="4"/>
  <c r="I441" i="4" s="1"/>
  <c r="Y440" i="4"/>
  <c r="X440" i="4"/>
  <c r="T440" i="4"/>
  <c r="S440" i="4"/>
  <c r="N440" i="4"/>
  <c r="M440" i="4"/>
  <c r="I440" i="4"/>
  <c r="H440" i="4"/>
  <c r="Y439" i="4"/>
  <c r="X439" i="4"/>
  <c r="T439" i="4"/>
  <c r="S439" i="4"/>
  <c r="N439" i="4"/>
  <c r="M439" i="4"/>
  <c r="I439" i="4"/>
  <c r="H439" i="4"/>
  <c r="Y438" i="4"/>
  <c r="X438" i="4"/>
  <c r="T438" i="4"/>
  <c r="S438" i="4"/>
  <c r="N438" i="4"/>
  <c r="M438" i="4"/>
  <c r="I438" i="4"/>
  <c r="H438" i="4"/>
  <c r="Y437" i="4"/>
  <c r="X437" i="4"/>
  <c r="T437" i="4"/>
  <c r="S437" i="4"/>
  <c r="N437" i="4"/>
  <c r="M437" i="4"/>
  <c r="I437" i="4"/>
  <c r="H437" i="4"/>
  <c r="Y436" i="4"/>
  <c r="X436" i="4"/>
  <c r="T436" i="4"/>
  <c r="S436" i="4"/>
  <c r="N436" i="4"/>
  <c r="M436" i="4"/>
  <c r="I436" i="4"/>
  <c r="H436" i="4"/>
  <c r="Y435" i="4"/>
  <c r="X435" i="4"/>
  <c r="T435" i="4"/>
  <c r="S435" i="4"/>
  <c r="N435" i="4"/>
  <c r="M435" i="4"/>
  <c r="I435" i="4"/>
  <c r="H435" i="4"/>
  <c r="X433" i="4"/>
  <c r="Y433" i="4" s="1"/>
  <c r="S433" i="4"/>
  <c r="T433" i="4" s="1"/>
  <c r="M433" i="4"/>
  <c r="N433" i="4" s="1"/>
  <c r="H433" i="4"/>
  <c r="I433" i="4" s="1"/>
  <c r="X432" i="4"/>
  <c r="Y432" i="4" s="1"/>
  <c r="S432" i="4"/>
  <c r="T432" i="4" s="1"/>
  <c r="M432" i="4"/>
  <c r="N432" i="4" s="1"/>
  <c r="H432" i="4"/>
  <c r="I432" i="4" s="1"/>
  <c r="X431" i="4"/>
  <c r="Y431" i="4" s="1"/>
  <c r="S431" i="4"/>
  <c r="T431" i="4" s="1"/>
  <c r="M431" i="4"/>
  <c r="N431" i="4" s="1"/>
  <c r="H431" i="4"/>
  <c r="I431" i="4" s="1"/>
  <c r="Y430" i="4"/>
  <c r="X430" i="4"/>
  <c r="T430" i="4"/>
  <c r="S430" i="4"/>
  <c r="N430" i="4"/>
  <c r="M430" i="4"/>
  <c r="I430" i="4"/>
  <c r="H430" i="4"/>
  <c r="X429" i="4"/>
  <c r="Y429" i="4" s="1"/>
  <c r="S429" i="4"/>
  <c r="T429" i="4" s="1"/>
  <c r="M429" i="4"/>
  <c r="N429" i="4" s="1"/>
  <c r="H429" i="4"/>
  <c r="I429" i="4" s="1"/>
  <c r="X428" i="4"/>
  <c r="Y428" i="4" s="1"/>
  <c r="S428" i="4"/>
  <c r="T428" i="4" s="1"/>
  <c r="M428" i="4"/>
  <c r="N428" i="4" s="1"/>
  <c r="H428" i="4"/>
  <c r="I428" i="4" s="1"/>
  <c r="X427" i="4"/>
  <c r="Y427" i="4" s="1"/>
  <c r="S427" i="4"/>
  <c r="T427" i="4" s="1"/>
  <c r="M427" i="4"/>
  <c r="N427" i="4" s="1"/>
  <c r="H427" i="4"/>
  <c r="I427" i="4" s="1"/>
  <c r="Y426" i="4"/>
  <c r="X426" i="4"/>
  <c r="T426" i="4"/>
  <c r="S426" i="4"/>
  <c r="N426" i="4"/>
  <c r="M426" i="4"/>
  <c r="I426" i="4"/>
  <c r="H426" i="4"/>
  <c r="Y425" i="4"/>
  <c r="X425" i="4"/>
  <c r="T425" i="4"/>
  <c r="S425" i="4"/>
  <c r="N425" i="4"/>
  <c r="M425" i="4"/>
  <c r="I425" i="4"/>
  <c r="H425" i="4"/>
  <c r="Y424" i="4"/>
  <c r="X424" i="4"/>
  <c r="T424" i="4"/>
  <c r="S424" i="4"/>
  <c r="N424" i="4"/>
  <c r="M424" i="4"/>
  <c r="I424" i="4"/>
  <c r="H424" i="4"/>
  <c r="Y423" i="4"/>
  <c r="X423" i="4"/>
  <c r="T423" i="4"/>
  <c r="S423" i="4"/>
  <c r="N423" i="4"/>
  <c r="M423" i="4"/>
  <c r="I423" i="4"/>
  <c r="H423" i="4"/>
  <c r="Y422" i="4"/>
  <c r="X422" i="4"/>
  <c r="T422" i="4"/>
  <c r="S422" i="4"/>
  <c r="N422" i="4"/>
  <c r="M422" i="4"/>
  <c r="I422" i="4"/>
  <c r="H422" i="4"/>
  <c r="Y421" i="4"/>
  <c r="X421" i="4"/>
  <c r="T421" i="4"/>
  <c r="S421" i="4"/>
  <c r="N421" i="4"/>
  <c r="M421" i="4"/>
  <c r="I421" i="4"/>
  <c r="H421" i="4"/>
  <c r="X418" i="4"/>
  <c r="Y418" i="4" s="1"/>
  <c r="S418" i="4"/>
  <c r="T418" i="4" s="1"/>
  <c r="M418" i="4"/>
  <c r="N418" i="4" s="1"/>
  <c r="H418" i="4"/>
  <c r="I418" i="4" s="1"/>
  <c r="X417" i="4"/>
  <c r="Y417" i="4" s="1"/>
  <c r="S417" i="4"/>
  <c r="T417" i="4" s="1"/>
  <c r="M417" i="4"/>
  <c r="N417" i="4" s="1"/>
  <c r="H417" i="4"/>
  <c r="I417" i="4" s="1"/>
  <c r="X416" i="4"/>
  <c r="Y416" i="4" s="1"/>
  <c r="S416" i="4"/>
  <c r="T416" i="4" s="1"/>
  <c r="M416" i="4"/>
  <c r="N416" i="4" s="1"/>
  <c r="H416" i="4"/>
  <c r="I416" i="4" s="1"/>
  <c r="X415" i="4"/>
  <c r="Y415" i="4" s="1"/>
  <c r="S415" i="4"/>
  <c r="T415" i="4" s="1"/>
  <c r="M415" i="4"/>
  <c r="N415" i="4" s="1"/>
  <c r="H415" i="4"/>
  <c r="I415" i="4" s="1"/>
  <c r="X414" i="4"/>
  <c r="Y414" i="4" s="1"/>
  <c r="S414" i="4"/>
  <c r="T414" i="4" s="1"/>
  <c r="M414" i="4"/>
  <c r="N414" i="4" s="1"/>
  <c r="H414" i="4"/>
  <c r="I414" i="4" s="1"/>
  <c r="X413" i="4"/>
  <c r="Y413" i="4" s="1"/>
  <c r="S413" i="4"/>
  <c r="T413" i="4" s="1"/>
  <c r="M413" i="4"/>
  <c r="N413" i="4" s="1"/>
  <c r="H413" i="4"/>
  <c r="I413" i="4" s="1"/>
  <c r="X412" i="4"/>
  <c r="Y412" i="4" s="1"/>
  <c r="S412" i="4"/>
  <c r="T412" i="4" s="1"/>
  <c r="M412" i="4"/>
  <c r="N412" i="4" s="1"/>
  <c r="H412" i="4"/>
  <c r="I412" i="4" s="1"/>
  <c r="X411" i="4"/>
  <c r="Y411" i="4" s="1"/>
  <c r="S411" i="4"/>
  <c r="T411" i="4" s="1"/>
  <c r="M411" i="4"/>
  <c r="N411" i="4" s="1"/>
  <c r="H411" i="4"/>
  <c r="I411" i="4" s="1"/>
  <c r="X410" i="4"/>
  <c r="Y410" i="4" s="1"/>
  <c r="S410" i="4"/>
  <c r="T410" i="4" s="1"/>
  <c r="M410" i="4"/>
  <c r="N410" i="4" s="1"/>
  <c r="H410" i="4"/>
  <c r="I410" i="4" s="1"/>
  <c r="X409" i="4"/>
  <c r="Y409" i="4" s="1"/>
  <c r="S409" i="4"/>
  <c r="T409" i="4" s="1"/>
  <c r="M409" i="4"/>
  <c r="N409" i="4" s="1"/>
  <c r="H409" i="4"/>
  <c r="I409" i="4" s="1"/>
  <c r="Y408" i="4"/>
  <c r="X408" i="4"/>
  <c r="T408" i="4"/>
  <c r="S408" i="4"/>
  <c r="N408" i="4"/>
  <c r="M408" i="4"/>
  <c r="I408" i="4"/>
  <c r="H408" i="4"/>
  <c r="Y407" i="4"/>
  <c r="X407" i="4"/>
  <c r="T407" i="4"/>
  <c r="S407" i="4"/>
  <c r="N407" i="4"/>
  <c r="M407" i="4"/>
  <c r="I407" i="4"/>
  <c r="H407" i="4"/>
  <c r="X406" i="4"/>
  <c r="Y406" i="4" s="1"/>
  <c r="S406" i="4"/>
  <c r="T406" i="4" s="1"/>
  <c r="M406" i="4"/>
  <c r="N406" i="4" s="1"/>
  <c r="H406" i="4"/>
  <c r="I406" i="4" s="1"/>
  <c r="Y405" i="4"/>
  <c r="X405" i="4"/>
  <c r="T405" i="4"/>
  <c r="S405" i="4"/>
  <c r="N405" i="4"/>
  <c r="M405" i="4"/>
  <c r="I405" i="4"/>
  <c r="H405" i="4"/>
  <c r="X404" i="4"/>
  <c r="Y404" i="4" s="1"/>
  <c r="S404" i="4"/>
  <c r="T404" i="4" s="1"/>
  <c r="M404" i="4"/>
  <c r="N404" i="4" s="1"/>
  <c r="H404" i="4"/>
  <c r="I404" i="4" s="1"/>
  <c r="X403" i="4"/>
  <c r="Y403" i="4" s="1"/>
  <c r="S403" i="4"/>
  <c r="T403" i="4" s="1"/>
  <c r="M403" i="4"/>
  <c r="N403" i="4" s="1"/>
  <c r="H403" i="4"/>
  <c r="I403" i="4" s="1"/>
  <c r="X402" i="4"/>
  <c r="Y402" i="4" s="1"/>
  <c r="S402" i="4"/>
  <c r="T402" i="4" s="1"/>
  <c r="M402" i="4"/>
  <c r="N402" i="4" s="1"/>
  <c r="H402" i="4"/>
  <c r="I402" i="4" s="1"/>
  <c r="X401" i="4"/>
  <c r="Y401" i="4" s="1"/>
  <c r="S401" i="4"/>
  <c r="T401" i="4" s="1"/>
  <c r="M401" i="4"/>
  <c r="N401" i="4" s="1"/>
  <c r="H401" i="4"/>
  <c r="I401" i="4" s="1"/>
  <c r="X400" i="4"/>
  <c r="Y400" i="4" s="1"/>
  <c r="S400" i="4"/>
  <c r="T400" i="4" s="1"/>
  <c r="M400" i="4"/>
  <c r="N400" i="4" s="1"/>
  <c r="H400" i="4"/>
  <c r="I400" i="4" s="1"/>
  <c r="X399" i="4"/>
  <c r="Y399" i="4" s="1"/>
  <c r="S399" i="4"/>
  <c r="T399" i="4" s="1"/>
  <c r="M399" i="4"/>
  <c r="N399" i="4" s="1"/>
  <c r="H399" i="4"/>
  <c r="I399" i="4" s="1"/>
  <c r="X398" i="4"/>
  <c r="Y398" i="4" s="1"/>
  <c r="S398" i="4"/>
  <c r="T398" i="4" s="1"/>
  <c r="M398" i="4"/>
  <c r="N398" i="4" s="1"/>
  <c r="H398" i="4"/>
  <c r="I398" i="4" s="1"/>
  <c r="X397" i="4"/>
  <c r="Y397" i="4" s="1"/>
  <c r="S397" i="4"/>
  <c r="T397" i="4" s="1"/>
  <c r="M397" i="4"/>
  <c r="N397" i="4" s="1"/>
  <c r="H397" i="4"/>
  <c r="I397" i="4" s="1"/>
  <c r="Y396" i="4"/>
  <c r="X396" i="4"/>
  <c r="T396" i="4"/>
  <c r="S396" i="4"/>
  <c r="N396" i="4"/>
  <c r="M396" i="4"/>
  <c r="I396" i="4"/>
  <c r="H396" i="4"/>
  <c r="X395" i="4"/>
  <c r="Y395" i="4" s="1"/>
  <c r="S395" i="4"/>
  <c r="T395" i="4" s="1"/>
  <c r="M395" i="4"/>
  <c r="N395" i="4" s="1"/>
  <c r="H395" i="4"/>
  <c r="I395" i="4" s="1"/>
  <c r="Y394" i="4"/>
  <c r="X394" i="4"/>
  <c r="T394" i="4"/>
  <c r="S394" i="4"/>
  <c r="N394" i="4"/>
  <c r="M394" i="4"/>
  <c r="I394" i="4"/>
  <c r="H394" i="4"/>
  <c r="X393" i="4"/>
  <c r="Y393" i="4" s="1"/>
  <c r="S393" i="4"/>
  <c r="T393" i="4" s="1"/>
  <c r="M393" i="4"/>
  <c r="N393" i="4" s="1"/>
  <c r="H393" i="4"/>
  <c r="I393" i="4" s="1"/>
  <c r="X392" i="4"/>
  <c r="Y392" i="4" s="1"/>
  <c r="S392" i="4"/>
  <c r="T392" i="4" s="1"/>
  <c r="M392" i="4"/>
  <c r="N392" i="4" s="1"/>
  <c r="H392" i="4"/>
  <c r="I392" i="4" s="1"/>
  <c r="X391" i="4"/>
  <c r="Y391" i="4" s="1"/>
  <c r="S391" i="4"/>
  <c r="T391" i="4" s="1"/>
  <c r="M391" i="4"/>
  <c r="N391" i="4" s="1"/>
  <c r="H391" i="4"/>
  <c r="I391" i="4" s="1"/>
  <c r="X390" i="4"/>
  <c r="Y390" i="4" s="1"/>
  <c r="S390" i="4"/>
  <c r="T390" i="4" s="1"/>
  <c r="M390" i="4"/>
  <c r="N390" i="4" s="1"/>
  <c r="H390" i="4"/>
  <c r="I390" i="4" s="1"/>
  <c r="X389" i="4"/>
  <c r="Y389" i="4" s="1"/>
  <c r="S389" i="4"/>
  <c r="T389" i="4" s="1"/>
  <c r="M389" i="4"/>
  <c r="N389" i="4" s="1"/>
  <c r="H389" i="4"/>
  <c r="I389" i="4" s="1"/>
  <c r="Y388" i="4"/>
  <c r="X388" i="4"/>
  <c r="T388" i="4"/>
  <c r="S388" i="4"/>
  <c r="N388" i="4"/>
  <c r="M388" i="4"/>
  <c r="I388" i="4"/>
  <c r="H388" i="4"/>
  <c r="Y387" i="4"/>
  <c r="X387" i="4"/>
  <c r="T387" i="4"/>
  <c r="S387" i="4"/>
  <c r="N387" i="4"/>
  <c r="M387" i="4"/>
  <c r="I387" i="4"/>
  <c r="H387" i="4"/>
  <c r="X386" i="4"/>
  <c r="Y386" i="4" s="1"/>
  <c r="S386" i="4"/>
  <c r="T386" i="4" s="1"/>
  <c r="M386" i="4"/>
  <c r="N386" i="4" s="1"/>
  <c r="H386" i="4"/>
  <c r="I386" i="4" s="1"/>
  <c r="X385" i="4"/>
  <c r="Y385" i="4" s="1"/>
  <c r="S385" i="4"/>
  <c r="T385" i="4" s="1"/>
  <c r="M385" i="4"/>
  <c r="N385" i="4" s="1"/>
  <c r="H385" i="4"/>
  <c r="I385" i="4" s="1"/>
  <c r="Y384" i="4"/>
  <c r="X384" i="4"/>
  <c r="T384" i="4"/>
  <c r="S384" i="4"/>
  <c r="N384" i="4"/>
  <c r="M384" i="4"/>
  <c r="I384" i="4"/>
  <c r="H384" i="4"/>
  <c r="X383" i="4"/>
  <c r="Y383" i="4" s="1"/>
  <c r="S383" i="4"/>
  <c r="T383" i="4" s="1"/>
  <c r="M383" i="4"/>
  <c r="N383" i="4" s="1"/>
  <c r="H383" i="4"/>
  <c r="I383" i="4" s="1"/>
  <c r="X382" i="4"/>
  <c r="Y382" i="4" s="1"/>
  <c r="S382" i="4"/>
  <c r="T382" i="4" s="1"/>
  <c r="M382" i="4"/>
  <c r="N382" i="4" s="1"/>
  <c r="H382" i="4"/>
  <c r="I382" i="4" s="1"/>
  <c r="X381" i="4"/>
  <c r="Y381" i="4" s="1"/>
  <c r="S381" i="4"/>
  <c r="T381" i="4" s="1"/>
  <c r="M381" i="4"/>
  <c r="N381" i="4" s="1"/>
  <c r="H381" i="4"/>
  <c r="I381" i="4" s="1"/>
  <c r="X380" i="4"/>
  <c r="Y380" i="4" s="1"/>
  <c r="S380" i="4"/>
  <c r="T380" i="4" s="1"/>
  <c r="M380" i="4"/>
  <c r="N380" i="4" s="1"/>
  <c r="H380" i="4"/>
  <c r="I380" i="4" s="1"/>
  <c r="X379" i="4"/>
  <c r="Y379" i="4" s="1"/>
  <c r="S379" i="4"/>
  <c r="T379" i="4" s="1"/>
  <c r="M379" i="4"/>
  <c r="N379" i="4" s="1"/>
  <c r="H379" i="4"/>
  <c r="I379" i="4" s="1"/>
  <c r="X378" i="4"/>
  <c r="Y378" i="4" s="1"/>
  <c r="S378" i="4"/>
  <c r="T378" i="4" s="1"/>
  <c r="M378" i="4"/>
  <c r="N378" i="4" s="1"/>
  <c r="H378" i="4"/>
  <c r="I378" i="4" s="1"/>
  <c r="X377" i="4"/>
  <c r="Y377" i="4" s="1"/>
  <c r="S377" i="4"/>
  <c r="T377" i="4" s="1"/>
  <c r="M377" i="4"/>
  <c r="N377" i="4" s="1"/>
  <c r="H377" i="4"/>
  <c r="I377" i="4" s="1"/>
  <c r="X376" i="4"/>
  <c r="Y376" i="4" s="1"/>
  <c r="S376" i="4"/>
  <c r="T376" i="4" s="1"/>
  <c r="M376" i="4"/>
  <c r="N376" i="4" s="1"/>
  <c r="H376" i="4"/>
  <c r="I376" i="4" s="1"/>
  <c r="X375" i="4"/>
  <c r="Y375" i="4" s="1"/>
  <c r="S375" i="4"/>
  <c r="T375" i="4" s="1"/>
  <c r="M375" i="4"/>
  <c r="N375" i="4" s="1"/>
  <c r="H375" i="4"/>
  <c r="I375" i="4" s="1"/>
  <c r="X374" i="4"/>
  <c r="Y374" i="4" s="1"/>
  <c r="S374" i="4"/>
  <c r="T374" i="4" s="1"/>
  <c r="M374" i="4"/>
  <c r="N374" i="4" s="1"/>
  <c r="H374" i="4"/>
  <c r="I374" i="4" s="1"/>
  <c r="X373" i="4"/>
  <c r="Y373" i="4" s="1"/>
  <c r="S373" i="4"/>
  <c r="T373" i="4" s="1"/>
  <c r="M373" i="4"/>
  <c r="N373" i="4" s="1"/>
  <c r="H373" i="4"/>
  <c r="I373" i="4" s="1"/>
  <c r="X372" i="4"/>
  <c r="Y372" i="4" s="1"/>
  <c r="S372" i="4"/>
  <c r="T372" i="4" s="1"/>
  <c r="M372" i="4"/>
  <c r="N372" i="4" s="1"/>
  <c r="H372" i="4"/>
  <c r="I372" i="4" s="1"/>
  <c r="Y371" i="4"/>
  <c r="X371" i="4"/>
  <c r="T371" i="4"/>
  <c r="S371" i="4"/>
  <c r="N371" i="4"/>
  <c r="M371" i="4"/>
  <c r="I371" i="4"/>
  <c r="H371" i="4"/>
  <c r="X370" i="4"/>
  <c r="Y370" i="4" s="1"/>
  <c r="S370" i="4"/>
  <c r="T370" i="4" s="1"/>
  <c r="M370" i="4"/>
  <c r="N370" i="4" s="1"/>
  <c r="H370" i="4"/>
  <c r="I370" i="4" s="1"/>
  <c r="X369" i="4"/>
  <c r="Y369" i="4" s="1"/>
  <c r="S369" i="4"/>
  <c r="T369" i="4" s="1"/>
  <c r="M369" i="4"/>
  <c r="N369" i="4" s="1"/>
  <c r="H369" i="4"/>
  <c r="I369" i="4" s="1"/>
  <c r="X368" i="4"/>
  <c r="Y368" i="4" s="1"/>
  <c r="S368" i="4"/>
  <c r="T368" i="4" s="1"/>
  <c r="M368" i="4"/>
  <c r="N368" i="4" s="1"/>
  <c r="H368" i="4"/>
  <c r="I368" i="4" s="1"/>
  <c r="X367" i="4"/>
  <c r="Y367" i="4" s="1"/>
  <c r="S367" i="4"/>
  <c r="T367" i="4" s="1"/>
  <c r="M367" i="4"/>
  <c r="N367" i="4" s="1"/>
  <c r="H367" i="4"/>
  <c r="I367" i="4" s="1"/>
  <c r="X366" i="4"/>
  <c r="Y366" i="4" s="1"/>
  <c r="S366" i="4"/>
  <c r="T366" i="4" s="1"/>
  <c r="M366" i="4"/>
  <c r="N366" i="4" s="1"/>
  <c r="H366" i="4"/>
  <c r="I366" i="4" s="1"/>
  <c r="X365" i="4"/>
  <c r="Y365" i="4" s="1"/>
  <c r="S365" i="4"/>
  <c r="T365" i="4" s="1"/>
  <c r="M365" i="4"/>
  <c r="N365" i="4" s="1"/>
  <c r="H365" i="4"/>
  <c r="I365" i="4" s="1"/>
  <c r="X364" i="4"/>
  <c r="Y364" i="4" s="1"/>
  <c r="S364" i="4"/>
  <c r="T364" i="4" s="1"/>
  <c r="M364" i="4"/>
  <c r="N364" i="4" s="1"/>
  <c r="H364" i="4"/>
  <c r="I364" i="4" s="1"/>
  <c r="X363" i="4"/>
  <c r="Y363" i="4" s="1"/>
  <c r="S363" i="4"/>
  <c r="T363" i="4" s="1"/>
  <c r="M363" i="4"/>
  <c r="N363" i="4" s="1"/>
  <c r="H363" i="4"/>
  <c r="I363" i="4" s="1"/>
  <c r="Y362" i="4"/>
  <c r="X362" i="4"/>
  <c r="T362" i="4"/>
  <c r="S362" i="4"/>
  <c r="N362" i="4"/>
  <c r="M362" i="4"/>
  <c r="I362" i="4"/>
  <c r="H362" i="4"/>
  <c r="X361" i="4"/>
  <c r="Y361" i="4" s="1"/>
  <c r="S361" i="4"/>
  <c r="T361" i="4" s="1"/>
  <c r="M361" i="4"/>
  <c r="N361" i="4" s="1"/>
  <c r="H361" i="4"/>
  <c r="I361" i="4" s="1"/>
  <c r="X360" i="4"/>
  <c r="Y360" i="4" s="1"/>
  <c r="S360" i="4"/>
  <c r="T360" i="4" s="1"/>
  <c r="M360" i="4"/>
  <c r="N360" i="4" s="1"/>
  <c r="H360" i="4"/>
  <c r="I360" i="4" s="1"/>
  <c r="X359" i="4"/>
  <c r="Y359" i="4" s="1"/>
  <c r="S359" i="4"/>
  <c r="T359" i="4" s="1"/>
  <c r="M359" i="4"/>
  <c r="N359" i="4" s="1"/>
  <c r="H359" i="4"/>
  <c r="I359" i="4" s="1"/>
  <c r="X358" i="4"/>
  <c r="Y358" i="4" s="1"/>
  <c r="S358" i="4"/>
  <c r="T358" i="4" s="1"/>
  <c r="M358" i="4"/>
  <c r="N358" i="4" s="1"/>
  <c r="H358" i="4"/>
  <c r="I358" i="4" s="1"/>
  <c r="X357" i="4"/>
  <c r="Y357" i="4" s="1"/>
  <c r="S357" i="4"/>
  <c r="T357" i="4" s="1"/>
  <c r="M357" i="4"/>
  <c r="N357" i="4" s="1"/>
  <c r="H357" i="4"/>
  <c r="I357" i="4" s="1"/>
  <c r="X356" i="4"/>
  <c r="Y356" i="4" s="1"/>
  <c r="S356" i="4"/>
  <c r="T356" i="4" s="1"/>
  <c r="M356" i="4"/>
  <c r="N356" i="4" s="1"/>
  <c r="H356" i="4"/>
  <c r="I356" i="4" s="1"/>
  <c r="X355" i="4"/>
  <c r="Y355" i="4" s="1"/>
  <c r="S355" i="4"/>
  <c r="T355" i="4" s="1"/>
  <c r="M355" i="4"/>
  <c r="N355" i="4" s="1"/>
  <c r="H355" i="4"/>
  <c r="I355" i="4" s="1"/>
  <c r="X354" i="4"/>
  <c r="Y354" i="4" s="1"/>
  <c r="S354" i="4"/>
  <c r="T354" i="4" s="1"/>
  <c r="M354" i="4"/>
  <c r="N354" i="4" s="1"/>
  <c r="H354" i="4"/>
  <c r="I354" i="4" s="1"/>
  <c r="X353" i="4"/>
  <c r="Y353" i="4" s="1"/>
  <c r="S353" i="4"/>
  <c r="T353" i="4" s="1"/>
  <c r="M353" i="4"/>
  <c r="N353" i="4" s="1"/>
  <c r="H353" i="4"/>
  <c r="I353" i="4" s="1"/>
  <c r="X352" i="4"/>
  <c r="Y352" i="4" s="1"/>
  <c r="S352" i="4"/>
  <c r="T352" i="4" s="1"/>
  <c r="M352" i="4"/>
  <c r="N352" i="4" s="1"/>
  <c r="H352" i="4"/>
  <c r="I352" i="4" s="1"/>
  <c r="X350" i="4"/>
  <c r="Y350" i="4" s="1"/>
  <c r="S350" i="4"/>
  <c r="T350" i="4" s="1"/>
  <c r="M350" i="4"/>
  <c r="N350" i="4" s="1"/>
  <c r="H350" i="4"/>
  <c r="I350" i="4" s="1"/>
  <c r="Y349" i="4"/>
  <c r="X349" i="4"/>
  <c r="T349" i="4"/>
  <c r="S349" i="4"/>
  <c r="N349" i="4"/>
  <c r="M349" i="4"/>
  <c r="I349" i="4"/>
  <c r="H349" i="4"/>
  <c r="Y348" i="4"/>
  <c r="X348" i="4"/>
  <c r="T348" i="4"/>
  <c r="S348" i="4"/>
  <c r="N348" i="4"/>
  <c r="M348" i="4"/>
  <c r="I348" i="4"/>
  <c r="H348" i="4"/>
  <c r="X347" i="4"/>
  <c r="Y347" i="4" s="1"/>
  <c r="S347" i="4"/>
  <c r="T347" i="4" s="1"/>
  <c r="M347" i="4"/>
  <c r="N347" i="4" s="1"/>
  <c r="H347" i="4"/>
  <c r="I347" i="4" s="1"/>
  <c r="Y346" i="4"/>
  <c r="X346" i="4"/>
  <c r="T346" i="4"/>
  <c r="S346" i="4"/>
  <c r="N346" i="4"/>
  <c r="M346" i="4"/>
  <c r="I346" i="4"/>
  <c r="H346" i="4"/>
  <c r="X345" i="4"/>
  <c r="Y345" i="4" s="1"/>
  <c r="S345" i="4"/>
  <c r="T345" i="4" s="1"/>
  <c r="M345" i="4"/>
  <c r="N345" i="4" s="1"/>
  <c r="H345" i="4"/>
  <c r="I345" i="4" s="1"/>
  <c r="X344" i="4"/>
  <c r="Y344" i="4" s="1"/>
  <c r="S344" i="4"/>
  <c r="T344" i="4" s="1"/>
  <c r="M344" i="4"/>
  <c r="N344" i="4" s="1"/>
  <c r="H344" i="4"/>
  <c r="I344" i="4" s="1"/>
  <c r="X343" i="4"/>
  <c r="Y343" i="4" s="1"/>
  <c r="S343" i="4"/>
  <c r="T343" i="4" s="1"/>
  <c r="M343" i="4"/>
  <c r="N343" i="4" s="1"/>
  <c r="H343" i="4"/>
  <c r="I343" i="4" s="1"/>
  <c r="X342" i="4"/>
  <c r="Y342" i="4" s="1"/>
  <c r="S342" i="4"/>
  <c r="T342" i="4" s="1"/>
  <c r="M342" i="4"/>
  <c r="N342" i="4" s="1"/>
  <c r="H342" i="4"/>
  <c r="I342" i="4" s="1"/>
  <c r="X341" i="4"/>
  <c r="Y341" i="4" s="1"/>
  <c r="S341" i="4"/>
  <c r="T341" i="4" s="1"/>
  <c r="M341" i="4"/>
  <c r="N341" i="4" s="1"/>
  <c r="H341" i="4"/>
  <c r="I341" i="4" s="1"/>
  <c r="X340" i="4"/>
  <c r="Y340" i="4" s="1"/>
  <c r="S340" i="4"/>
  <c r="T340" i="4" s="1"/>
  <c r="M340" i="4"/>
  <c r="N340" i="4" s="1"/>
  <c r="H340" i="4"/>
  <c r="I340" i="4" s="1"/>
  <c r="X339" i="4"/>
  <c r="Y339" i="4" s="1"/>
  <c r="S339" i="4"/>
  <c r="T339" i="4" s="1"/>
  <c r="M339" i="4"/>
  <c r="N339" i="4" s="1"/>
  <c r="H339" i="4"/>
  <c r="I339" i="4" s="1"/>
  <c r="X338" i="4"/>
  <c r="Y338" i="4" s="1"/>
  <c r="S338" i="4"/>
  <c r="T338" i="4" s="1"/>
  <c r="M338" i="4"/>
  <c r="N338" i="4" s="1"/>
  <c r="H338" i="4"/>
  <c r="I338" i="4" s="1"/>
  <c r="Y337" i="4"/>
  <c r="X337" i="4"/>
  <c r="T337" i="4"/>
  <c r="S337" i="4"/>
  <c r="N337" i="4"/>
  <c r="M337" i="4"/>
  <c r="I337" i="4"/>
  <c r="H337" i="4"/>
  <c r="X336" i="4"/>
  <c r="Y336" i="4" s="1"/>
  <c r="S336" i="4"/>
  <c r="T336" i="4" s="1"/>
  <c r="M336" i="4"/>
  <c r="N336" i="4" s="1"/>
  <c r="H336" i="4"/>
  <c r="I336" i="4" s="1"/>
  <c r="Y335" i="4"/>
  <c r="X335" i="4"/>
  <c r="T335" i="4"/>
  <c r="S335" i="4"/>
  <c r="N335" i="4"/>
  <c r="M335" i="4"/>
  <c r="I335" i="4"/>
  <c r="H335" i="4"/>
  <c r="X334" i="4"/>
  <c r="Y334" i="4" s="1"/>
  <c r="S334" i="4"/>
  <c r="T334" i="4" s="1"/>
  <c r="M334" i="4"/>
  <c r="N334" i="4" s="1"/>
  <c r="H334" i="4"/>
  <c r="I334" i="4" s="1"/>
  <c r="X333" i="4"/>
  <c r="Y333" i="4" s="1"/>
  <c r="S333" i="4"/>
  <c r="T333" i="4" s="1"/>
  <c r="M333" i="4"/>
  <c r="N333" i="4" s="1"/>
  <c r="H333" i="4"/>
  <c r="I333" i="4" s="1"/>
  <c r="X332" i="4"/>
  <c r="Y332" i="4" s="1"/>
  <c r="S332" i="4"/>
  <c r="T332" i="4" s="1"/>
  <c r="M332" i="4"/>
  <c r="N332" i="4" s="1"/>
  <c r="H332" i="4"/>
  <c r="I332" i="4" s="1"/>
  <c r="X331" i="4"/>
  <c r="Y331" i="4" s="1"/>
  <c r="S331" i="4"/>
  <c r="T331" i="4" s="1"/>
  <c r="M331" i="4"/>
  <c r="N331" i="4" s="1"/>
  <c r="H331" i="4"/>
  <c r="I331" i="4" s="1"/>
  <c r="X330" i="4"/>
  <c r="Y330" i="4" s="1"/>
  <c r="S330" i="4"/>
  <c r="T330" i="4" s="1"/>
  <c r="M330" i="4"/>
  <c r="N330" i="4" s="1"/>
  <c r="H330" i="4"/>
  <c r="I330" i="4" s="1"/>
  <c r="Y329" i="4"/>
  <c r="X329" i="4"/>
  <c r="T329" i="4"/>
  <c r="S329" i="4"/>
  <c r="N329" i="4"/>
  <c r="M329" i="4"/>
  <c r="I329" i="4"/>
  <c r="H329" i="4"/>
  <c r="Y328" i="4"/>
  <c r="X328" i="4"/>
  <c r="T328" i="4"/>
  <c r="S328" i="4"/>
  <c r="N328" i="4"/>
  <c r="M328" i="4"/>
  <c r="I328" i="4"/>
  <c r="H328" i="4"/>
  <c r="X327" i="4"/>
  <c r="Y327" i="4" s="1"/>
  <c r="S327" i="4"/>
  <c r="T327" i="4" s="1"/>
  <c r="M327" i="4"/>
  <c r="N327" i="4" s="1"/>
  <c r="H327" i="4"/>
  <c r="I327" i="4" s="1"/>
  <c r="X326" i="4"/>
  <c r="Y326" i="4" s="1"/>
  <c r="S326" i="4"/>
  <c r="T326" i="4" s="1"/>
  <c r="M326" i="4"/>
  <c r="N326" i="4" s="1"/>
  <c r="H326" i="4"/>
  <c r="I326" i="4" s="1"/>
  <c r="Y325" i="4"/>
  <c r="X325" i="4"/>
  <c r="T325" i="4"/>
  <c r="S325" i="4"/>
  <c r="N325" i="4"/>
  <c r="M325" i="4"/>
  <c r="I325" i="4"/>
  <c r="H325" i="4"/>
  <c r="X324" i="4"/>
  <c r="Y324" i="4" s="1"/>
  <c r="S324" i="4"/>
  <c r="T324" i="4" s="1"/>
  <c r="M324" i="4"/>
  <c r="N324" i="4" s="1"/>
  <c r="H324" i="4"/>
  <c r="I324" i="4" s="1"/>
  <c r="X323" i="4"/>
  <c r="Y323" i="4" s="1"/>
  <c r="S323" i="4"/>
  <c r="T323" i="4" s="1"/>
  <c r="M323" i="4"/>
  <c r="N323" i="4" s="1"/>
  <c r="H323" i="4"/>
  <c r="I323" i="4" s="1"/>
  <c r="Y322" i="4"/>
  <c r="X322" i="4"/>
  <c r="T322" i="4"/>
  <c r="S322" i="4"/>
  <c r="N322" i="4"/>
  <c r="M322" i="4"/>
  <c r="I322" i="4"/>
  <c r="H322" i="4"/>
  <c r="Y321" i="4"/>
  <c r="X321" i="4"/>
  <c r="T321" i="4"/>
  <c r="S321" i="4"/>
  <c r="N321" i="4"/>
  <c r="M321" i="4"/>
  <c r="I321" i="4"/>
  <c r="H321" i="4"/>
  <c r="Y320" i="4"/>
  <c r="X320" i="4"/>
  <c r="T320" i="4"/>
  <c r="S320" i="4"/>
  <c r="N320" i="4"/>
  <c r="M320" i="4"/>
  <c r="I320" i="4"/>
  <c r="H320" i="4"/>
  <c r="Y319" i="4"/>
  <c r="X319" i="4"/>
  <c r="T319" i="4"/>
  <c r="S319" i="4"/>
  <c r="N319" i="4"/>
  <c r="M319" i="4"/>
  <c r="I319" i="4"/>
  <c r="H319" i="4"/>
  <c r="X318" i="4"/>
  <c r="Y318" i="4" s="1"/>
  <c r="S318" i="4"/>
  <c r="T318" i="4" s="1"/>
  <c r="M318" i="4"/>
  <c r="N318" i="4" s="1"/>
  <c r="H318" i="4"/>
  <c r="I318" i="4" s="1"/>
  <c r="X317" i="4"/>
  <c r="Y317" i="4" s="1"/>
  <c r="S317" i="4"/>
  <c r="T317" i="4" s="1"/>
  <c r="M317" i="4"/>
  <c r="N317" i="4" s="1"/>
  <c r="H317" i="4"/>
  <c r="I317" i="4" s="1"/>
  <c r="Y316" i="4"/>
  <c r="X316" i="4"/>
  <c r="T316" i="4"/>
  <c r="S316" i="4"/>
  <c r="N316" i="4"/>
  <c r="M316" i="4"/>
  <c r="I316" i="4"/>
  <c r="H316" i="4"/>
  <c r="X315" i="4"/>
  <c r="Y315" i="4" s="1"/>
  <c r="S315" i="4"/>
  <c r="T315" i="4" s="1"/>
  <c r="M315" i="4"/>
  <c r="N315" i="4" s="1"/>
  <c r="H315" i="4"/>
  <c r="I315" i="4" s="1"/>
  <c r="X314" i="4"/>
  <c r="Y314" i="4" s="1"/>
  <c r="S314" i="4"/>
  <c r="T314" i="4" s="1"/>
  <c r="M314" i="4"/>
  <c r="N314" i="4" s="1"/>
  <c r="H314" i="4"/>
  <c r="I314" i="4" s="1"/>
  <c r="X313" i="4"/>
  <c r="Y313" i="4" s="1"/>
  <c r="S313" i="4"/>
  <c r="T313" i="4" s="1"/>
  <c r="M313" i="4"/>
  <c r="N313" i="4" s="1"/>
  <c r="H313" i="4"/>
  <c r="I313" i="4" s="1"/>
  <c r="X312" i="4"/>
  <c r="Y312" i="4" s="1"/>
  <c r="S312" i="4"/>
  <c r="T312" i="4" s="1"/>
  <c r="M312" i="4"/>
  <c r="N312" i="4" s="1"/>
  <c r="H312" i="4"/>
  <c r="I312" i="4" s="1"/>
  <c r="X311" i="4"/>
  <c r="Y311" i="4" s="1"/>
  <c r="S311" i="4"/>
  <c r="T311" i="4" s="1"/>
  <c r="M311" i="4"/>
  <c r="N311" i="4" s="1"/>
  <c r="H311" i="4"/>
  <c r="I311" i="4" s="1"/>
  <c r="X310" i="4"/>
  <c r="Y310" i="4" s="1"/>
  <c r="S310" i="4"/>
  <c r="T310" i="4" s="1"/>
  <c r="M310" i="4"/>
  <c r="N310" i="4" s="1"/>
  <c r="H310" i="4"/>
  <c r="I310" i="4" s="1"/>
  <c r="X309" i="4"/>
  <c r="Y309" i="4" s="1"/>
  <c r="S309" i="4"/>
  <c r="T309" i="4" s="1"/>
  <c r="M309" i="4"/>
  <c r="N309" i="4" s="1"/>
  <c r="H309" i="4"/>
  <c r="I309" i="4" s="1"/>
  <c r="X308" i="4"/>
  <c r="Y308" i="4" s="1"/>
  <c r="S308" i="4"/>
  <c r="T308" i="4" s="1"/>
  <c r="M308" i="4"/>
  <c r="N308" i="4" s="1"/>
  <c r="H308" i="4"/>
  <c r="I308" i="4" s="1"/>
  <c r="X307" i="4"/>
  <c r="Y307" i="4" s="1"/>
  <c r="S307" i="4"/>
  <c r="T307" i="4" s="1"/>
  <c r="M307" i="4"/>
  <c r="N307" i="4" s="1"/>
  <c r="H307" i="4"/>
  <c r="I307" i="4" s="1"/>
  <c r="Y306" i="4"/>
  <c r="X306" i="4"/>
  <c r="T306" i="4"/>
  <c r="S306" i="4"/>
  <c r="N306" i="4"/>
  <c r="M306" i="4"/>
  <c r="I306" i="4"/>
  <c r="H306" i="4"/>
  <c r="X305" i="4"/>
  <c r="Y305" i="4" s="1"/>
  <c r="S305" i="4"/>
  <c r="T305" i="4" s="1"/>
  <c r="M305" i="4"/>
  <c r="N305" i="4" s="1"/>
  <c r="H305" i="4"/>
  <c r="I305" i="4" s="1"/>
  <c r="Y304" i="4"/>
  <c r="X304" i="4"/>
  <c r="T304" i="4"/>
  <c r="S304" i="4"/>
  <c r="N304" i="4"/>
  <c r="M304" i="4"/>
  <c r="I304" i="4"/>
  <c r="H304" i="4"/>
  <c r="Y303" i="4"/>
  <c r="X303" i="4"/>
  <c r="T303" i="4"/>
  <c r="S303" i="4"/>
  <c r="N303" i="4"/>
  <c r="M303" i="4"/>
  <c r="I303" i="4"/>
  <c r="H303" i="4"/>
  <c r="X302" i="4"/>
  <c r="Y302" i="4" s="1"/>
  <c r="S302" i="4"/>
  <c r="T302" i="4" s="1"/>
  <c r="M302" i="4"/>
  <c r="N302" i="4" s="1"/>
  <c r="H302" i="4"/>
  <c r="I302" i="4" s="1"/>
  <c r="X301" i="4"/>
  <c r="Y301" i="4" s="1"/>
  <c r="S301" i="4"/>
  <c r="T301" i="4" s="1"/>
  <c r="M301" i="4"/>
  <c r="N301" i="4" s="1"/>
  <c r="H301" i="4"/>
  <c r="I301" i="4" s="1"/>
  <c r="X300" i="4"/>
  <c r="Y300" i="4" s="1"/>
  <c r="S300" i="4"/>
  <c r="T300" i="4" s="1"/>
  <c r="M300" i="4"/>
  <c r="N300" i="4" s="1"/>
  <c r="H300" i="4"/>
  <c r="I300" i="4" s="1"/>
  <c r="X299" i="4"/>
  <c r="Y299" i="4" s="1"/>
  <c r="S299" i="4"/>
  <c r="T299" i="4" s="1"/>
  <c r="M299" i="4"/>
  <c r="N299" i="4" s="1"/>
  <c r="H299" i="4"/>
  <c r="I299" i="4" s="1"/>
  <c r="X298" i="4"/>
  <c r="Y298" i="4" s="1"/>
  <c r="S298" i="4"/>
  <c r="T298" i="4" s="1"/>
  <c r="M298" i="4"/>
  <c r="N298" i="4" s="1"/>
  <c r="H298" i="4"/>
  <c r="I298" i="4" s="1"/>
  <c r="X297" i="4"/>
  <c r="Y297" i="4" s="1"/>
  <c r="S297" i="4"/>
  <c r="T297" i="4" s="1"/>
  <c r="M297" i="4"/>
  <c r="N297" i="4" s="1"/>
  <c r="H297" i="4"/>
  <c r="I297" i="4" s="1"/>
  <c r="X296" i="4"/>
  <c r="Y296" i="4" s="1"/>
  <c r="S296" i="4"/>
  <c r="T296" i="4" s="1"/>
  <c r="M296" i="4"/>
  <c r="N296" i="4" s="1"/>
  <c r="H296" i="4"/>
  <c r="I296" i="4" s="1"/>
  <c r="Y295" i="4"/>
  <c r="X295" i="4"/>
  <c r="T295" i="4"/>
  <c r="S295" i="4"/>
  <c r="N295" i="4"/>
  <c r="M295" i="4"/>
  <c r="I295" i="4"/>
  <c r="H295" i="4"/>
  <c r="Y294" i="4"/>
  <c r="X294" i="4"/>
  <c r="T294" i="4"/>
  <c r="S294" i="4"/>
  <c r="N294" i="4"/>
  <c r="M294" i="4"/>
  <c r="I294" i="4"/>
  <c r="H294" i="4"/>
  <c r="X293" i="4"/>
  <c r="Y293" i="4" s="1"/>
  <c r="S293" i="4"/>
  <c r="T293" i="4" s="1"/>
  <c r="M293" i="4"/>
  <c r="N293" i="4" s="1"/>
  <c r="H293" i="4"/>
  <c r="I293" i="4" s="1"/>
  <c r="X292" i="4"/>
  <c r="Y292" i="4" s="1"/>
  <c r="S292" i="4"/>
  <c r="T292" i="4" s="1"/>
  <c r="M292" i="4"/>
  <c r="N292" i="4" s="1"/>
  <c r="H292" i="4"/>
  <c r="I292" i="4" s="1"/>
  <c r="X291" i="4"/>
  <c r="Y291" i="4" s="1"/>
  <c r="S291" i="4"/>
  <c r="T291" i="4" s="1"/>
  <c r="M291" i="4"/>
  <c r="N291" i="4" s="1"/>
  <c r="H291" i="4"/>
  <c r="I291" i="4" s="1"/>
  <c r="Y290" i="4"/>
  <c r="X290" i="4"/>
  <c r="T290" i="4"/>
  <c r="S290" i="4"/>
  <c r="N290" i="4"/>
  <c r="M290" i="4"/>
  <c r="I290" i="4"/>
  <c r="H290" i="4"/>
  <c r="Y289" i="4"/>
  <c r="X289" i="4"/>
  <c r="T289" i="4"/>
  <c r="S289" i="4"/>
  <c r="N289" i="4"/>
  <c r="M289" i="4"/>
  <c r="I289" i="4"/>
  <c r="H289" i="4"/>
  <c r="X288" i="4"/>
  <c r="Y288" i="4" s="1"/>
  <c r="S288" i="4"/>
  <c r="T288" i="4" s="1"/>
  <c r="M288" i="4"/>
  <c r="N288" i="4" s="1"/>
  <c r="H288" i="4"/>
  <c r="I288" i="4" s="1"/>
  <c r="X287" i="4"/>
  <c r="Y287" i="4" s="1"/>
  <c r="S287" i="4"/>
  <c r="T287" i="4" s="1"/>
  <c r="M287" i="4"/>
  <c r="N287" i="4" s="1"/>
  <c r="H287" i="4"/>
  <c r="I287" i="4" s="1"/>
  <c r="Y286" i="4"/>
  <c r="X286" i="4"/>
  <c r="T286" i="4"/>
  <c r="S286" i="4"/>
  <c r="N286" i="4"/>
  <c r="M286" i="4"/>
  <c r="I286" i="4"/>
  <c r="H286" i="4"/>
  <c r="Y285" i="4"/>
  <c r="X285" i="4"/>
  <c r="T285" i="4"/>
  <c r="S285" i="4"/>
  <c r="N285" i="4"/>
  <c r="M285" i="4"/>
  <c r="I285" i="4"/>
  <c r="H285" i="4"/>
  <c r="X284" i="4"/>
  <c r="Y284" i="4" s="1"/>
  <c r="S284" i="4"/>
  <c r="T284" i="4" s="1"/>
  <c r="M284" i="4"/>
  <c r="N284" i="4" s="1"/>
  <c r="H284" i="4"/>
  <c r="I284" i="4" s="1"/>
  <c r="X283" i="4"/>
  <c r="Y283" i="4" s="1"/>
  <c r="S283" i="4"/>
  <c r="T283" i="4" s="1"/>
  <c r="M283" i="4"/>
  <c r="N283" i="4" s="1"/>
  <c r="H283" i="4"/>
  <c r="I283" i="4" s="1"/>
  <c r="Y282" i="4"/>
  <c r="X282" i="4"/>
  <c r="T282" i="4"/>
  <c r="S282" i="4"/>
  <c r="N282" i="4"/>
  <c r="M282" i="4"/>
  <c r="I282" i="4"/>
  <c r="H282" i="4"/>
  <c r="Y281" i="4"/>
  <c r="X281" i="4"/>
  <c r="T281" i="4"/>
  <c r="S281" i="4"/>
  <c r="N281" i="4"/>
  <c r="M281" i="4"/>
  <c r="I281" i="4"/>
  <c r="H281" i="4"/>
  <c r="X280" i="4"/>
  <c r="Y280" i="4" s="1"/>
  <c r="S280" i="4"/>
  <c r="T280" i="4" s="1"/>
  <c r="M280" i="4"/>
  <c r="N280" i="4" s="1"/>
  <c r="H280" i="4"/>
  <c r="I280" i="4" s="1"/>
  <c r="X279" i="4"/>
  <c r="Y279" i="4" s="1"/>
  <c r="S279" i="4"/>
  <c r="T279" i="4" s="1"/>
  <c r="M279" i="4"/>
  <c r="N279" i="4" s="1"/>
  <c r="H279" i="4"/>
  <c r="I279" i="4" s="1"/>
  <c r="Y278" i="4"/>
  <c r="X278" i="4"/>
  <c r="T278" i="4"/>
  <c r="S278" i="4"/>
  <c r="N278" i="4"/>
  <c r="M278" i="4"/>
  <c r="I278" i="4"/>
  <c r="H278" i="4"/>
  <c r="Y277" i="4"/>
  <c r="X277" i="4"/>
  <c r="T277" i="4"/>
  <c r="S277" i="4"/>
  <c r="N277" i="4"/>
  <c r="M277" i="4"/>
  <c r="I277" i="4"/>
  <c r="H277" i="4"/>
  <c r="X276" i="4"/>
  <c r="Y276" i="4" s="1"/>
  <c r="S276" i="4"/>
  <c r="T276" i="4" s="1"/>
  <c r="M276" i="4"/>
  <c r="N276" i="4" s="1"/>
  <c r="H276" i="4"/>
  <c r="I276" i="4" s="1"/>
  <c r="X275" i="4"/>
  <c r="Y275" i="4" s="1"/>
  <c r="T275" i="4"/>
  <c r="S275" i="4"/>
  <c r="N275" i="4"/>
  <c r="M275" i="4"/>
  <c r="I275" i="4"/>
  <c r="H275" i="4"/>
  <c r="Y274" i="4"/>
  <c r="X274" i="4"/>
  <c r="T274" i="4"/>
  <c r="S274" i="4"/>
  <c r="N274" i="4"/>
  <c r="M274" i="4"/>
  <c r="I274" i="4"/>
  <c r="H274" i="4"/>
  <c r="Y273" i="4"/>
  <c r="X273" i="4"/>
  <c r="T273" i="4"/>
  <c r="S273" i="4"/>
  <c r="N273" i="4"/>
  <c r="M273" i="4"/>
  <c r="I273" i="4"/>
  <c r="H273" i="4"/>
  <c r="Y272" i="4"/>
  <c r="X272" i="4"/>
  <c r="T272" i="4"/>
  <c r="S272" i="4"/>
  <c r="N272" i="4"/>
  <c r="M272" i="4"/>
  <c r="I272" i="4"/>
  <c r="H272" i="4"/>
  <c r="Y271" i="4"/>
  <c r="X271" i="4"/>
  <c r="T271" i="4"/>
  <c r="S271" i="4"/>
  <c r="N271" i="4"/>
  <c r="M271" i="4"/>
  <c r="I271" i="4"/>
  <c r="H271" i="4"/>
  <c r="Y270" i="4"/>
  <c r="X270" i="4"/>
  <c r="T270" i="4"/>
  <c r="S270" i="4"/>
  <c r="N270" i="4"/>
  <c r="M270" i="4"/>
  <c r="I270" i="4"/>
  <c r="H270" i="4"/>
  <c r="Y269" i="4"/>
  <c r="X269" i="4"/>
  <c r="T269" i="4"/>
  <c r="S269" i="4"/>
  <c r="N269" i="4"/>
  <c r="M269" i="4"/>
  <c r="I269" i="4"/>
  <c r="H269" i="4"/>
  <c r="Y268" i="4"/>
  <c r="X268" i="4"/>
  <c r="T268" i="4"/>
  <c r="S268" i="4"/>
  <c r="N268" i="4"/>
  <c r="M268" i="4"/>
  <c r="I268" i="4"/>
  <c r="H268" i="4"/>
  <c r="Y267" i="4"/>
  <c r="X267" i="4"/>
  <c r="T267" i="4"/>
  <c r="S267" i="4"/>
  <c r="N267" i="4"/>
  <c r="M267" i="4"/>
  <c r="I267" i="4"/>
  <c r="H267" i="4"/>
  <c r="Y266" i="4"/>
  <c r="X266" i="4"/>
  <c r="T266" i="4"/>
  <c r="S266" i="4"/>
  <c r="N266" i="4"/>
  <c r="M266" i="4"/>
  <c r="I266" i="4"/>
  <c r="H266" i="4"/>
  <c r="Y265" i="4"/>
  <c r="X265" i="4"/>
  <c r="T265" i="4"/>
  <c r="S265" i="4"/>
  <c r="N265" i="4"/>
  <c r="M265" i="4"/>
  <c r="I265" i="4"/>
  <c r="H265" i="4"/>
  <c r="X264" i="4"/>
  <c r="Y264" i="4" s="1"/>
  <c r="T264" i="4"/>
  <c r="S264" i="4"/>
  <c r="M264" i="4"/>
  <c r="N264" i="4" s="1"/>
  <c r="I264" i="4"/>
  <c r="H264" i="4"/>
  <c r="X263" i="4"/>
  <c r="Y263" i="4" s="1"/>
  <c r="S263" i="4"/>
  <c r="T263" i="4" s="1"/>
  <c r="M263" i="4"/>
  <c r="N263" i="4" s="1"/>
  <c r="H263" i="4"/>
  <c r="I263" i="4" s="1"/>
  <c r="X262" i="4"/>
  <c r="Y262" i="4" s="1"/>
  <c r="S262" i="4"/>
  <c r="T262" i="4" s="1"/>
  <c r="M262" i="4"/>
  <c r="N262" i="4" s="1"/>
  <c r="H262" i="4"/>
  <c r="I262" i="4" s="1"/>
  <c r="X261" i="4"/>
  <c r="Y261" i="4" s="1"/>
  <c r="S261" i="4"/>
  <c r="T261" i="4" s="1"/>
  <c r="M261" i="4"/>
  <c r="N261" i="4" s="1"/>
  <c r="I261" i="4"/>
  <c r="H261" i="4"/>
  <c r="X260" i="4"/>
  <c r="Y260" i="4" s="1"/>
  <c r="S260" i="4"/>
  <c r="T260" i="4" s="1"/>
  <c r="M260" i="4"/>
  <c r="N260" i="4" s="1"/>
  <c r="H260" i="4"/>
  <c r="I260" i="4" s="1"/>
  <c r="X259" i="4"/>
  <c r="Y259" i="4" s="1"/>
  <c r="S259" i="4"/>
  <c r="T259" i="4" s="1"/>
  <c r="M259" i="4"/>
  <c r="N259" i="4" s="1"/>
  <c r="H259" i="4"/>
  <c r="I259" i="4" s="1"/>
  <c r="Y258" i="4"/>
  <c r="X258" i="4"/>
  <c r="T258" i="4"/>
  <c r="S258" i="4"/>
  <c r="N258" i="4"/>
  <c r="M258" i="4"/>
  <c r="I258" i="4"/>
  <c r="H258" i="4"/>
  <c r="Y257" i="4"/>
  <c r="X257" i="4"/>
  <c r="T257" i="4"/>
  <c r="S257" i="4"/>
  <c r="N257" i="4"/>
  <c r="M257" i="4"/>
  <c r="I257" i="4"/>
  <c r="H257" i="4"/>
  <c r="X256" i="4"/>
  <c r="Y256" i="4" s="1"/>
  <c r="S256" i="4"/>
  <c r="T256" i="4" s="1"/>
  <c r="M256" i="4"/>
  <c r="N256" i="4" s="1"/>
  <c r="H256" i="4"/>
  <c r="I256" i="4" s="1"/>
  <c r="X255" i="4"/>
  <c r="Y255" i="4" s="1"/>
  <c r="S255" i="4"/>
  <c r="T255" i="4" s="1"/>
  <c r="M255" i="4"/>
  <c r="N255" i="4" s="1"/>
  <c r="H255" i="4"/>
  <c r="I255" i="4" s="1"/>
  <c r="X254" i="4"/>
  <c r="Y254" i="4" s="1"/>
  <c r="S254" i="4"/>
  <c r="T254" i="4" s="1"/>
  <c r="M254" i="4"/>
  <c r="N254" i="4" s="1"/>
  <c r="H254" i="4"/>
  <c r="I254" i="4" s="1"/>
  <c r="X253" i="4"/>
  <c r="Y253" i="4" s="1"/>
  <c r="S253" i="4"/>
  <c r="T253" i="4" s="1"/>
  <c r="M253" i="4"/>
  <c r="N253" i="4" s="1"/>
  <c r="H253" i="4"/>
  <c r="I253" i="4" s="1"/>
  <c r="Y252" i="4"/>
  <c r="X252" i="4"/>
  <c r="T252" i="4"/>
  <c r="S252" i="4"/>
  <c r="N252" i="4"/>
  <c r="M252" i="4"/>
  <c r="I252" i="4"/>
  <c r="H252" i="4"/>
  <c r="X251" i="4"/>
  <c r="Y251" i="4" s="1"/>
  <c r="S251" i="4"/>
  <c r="T251" i="4" s="1"/>
  <c r="M251" i="4"/>
  <c r="N251" i="4" s="1"/>
  <c r="H251" i="4"/>
  <c r="I251" i="4" s="1"/>
  <c r="X250" i="4"/>
  <c r="Y250" i="4" s="1"/>
  <c r="S250" i="4"/>
  <c r="T250" i="4" s="1"/>
  <c r="M250" i="4"/>
  <c r="N250" i="4" s="1"/>
  <c r="H250" i="4"/>
  <c r="I250" i="4" s="1"/>
  <c r="X249" i="4"/>
  <c r="Y249" i="4" s="1"/>
  <c r="S249" i="4"/>
  <c r="T249" i="4" s="1"/>
  <c r="M249" i="4"/>
  <c r="N249" i="4" s="1"/>
  <c r="H249" i="4"/>
  <c r="I249" i="4" s="1"/>
  <c r="X248" i="4"/>
  <c r="Y248" i="4" s="1"/>
  <c r="S248" i="4"/>
  <c r="T248" i="4" s="1"/>
  <c r="M248" i="4"/>
  <c r="N248" i="4" s="1"/>
  <c r="H248" i="4"/>
  <c r="I248" i="4" s="1"/>
  <c r="X247" i="4"/>
  <c r="Y247" i="4" s="1"/>
  <c r="S247" i="4"/>
  <c r="T247" i="4" s="1"/>
  <c r="M247" i="4"/>
  <c r="N247" i="4" s="1"/>
  <c r="H247" i="4"/>
  <c r="I247" i="4" s="1"/>
  <c r="X246" i="4"/>
  <c r="Y246" i="4" s="1"/>
  <c r="S246" i="4"/>
  <c r="T246" i="4" s="1"/>
  <c r="M246" i="4"/>
  <c r="N246" i="4" s="1"/>
  <c r="H246" i="4"/>
  <c r="I246" i="4" s="1"/>
  <c r="X245" i="4"/>
  <c r="Y245" i="4" s="1"/>
  <c r="S245" i="4"/>
  <c r="T245" i="4" s="1"/>
  <c r="M245" i="4"/>
  <c r="N245" i="4" s="1"/>
  <c r="H245" i="4"/>
  <c r="I245" i="4" s="1"/>
  <c r="X244" i="4"/>
  <c r="Y244" i="4" s="1"/>
  <c r="S244" i="4"/>
  <c r="T244" i="4" s="1"/>
  <c r="M244" i="4"/>
  <c r="N244" i="4" s="1"/>
  <c r="H244" i="4"/>
  <c r="I244" i="4" s="1"/>
  <c r="X243" i="4"/>
  <c r="Y243" i="4" s="1"/>
  <c r="S243" i="4"/>
  <c r="T243" i="4" s="1"/>
  <c r="M243" i="4"/>
  <c r="N243" i="4" s="1"/>
  <c r="H243" i="4"/>
  <c r="I243" i="4" s="1"/>
  <c r="X242" i="4"/>
  <c r="Y242" i="4" s="1"/>
  <c r="S242" i="4"/>
  <c r="T242" i="4" s="1"/>
  <c r="M242" i="4"/>
  <c r="N242" i="4" s="1"/>
  <c r="H242" i="4"/>
  <c r="I242" i="4" s="1"/>
  <c r="Y241" i="4"/>
  <c r="X241" i="4"/>
  <c r="T241" i="4"/>
  <c r="S241" i="4"/>
  <c r="N241" i="4"/>
  <c r="M241" i="4"/>
  <c r="I241" i="4"/>
  <c r="H241" i="4"/>
  <c r="X240" i="4"/>
  <c r="Y240" i="4" s="1"/>
  <c r="S240" i="4"/>
  <c r="T240" i="4" s="1"/>
  <c r="M240" i="4"/>
  <c r="N240" i="4" s="1"/>
  <c r="I240" i="4"/>
  <c r="H240" i="4"/>
  <c r="X239" i="4"/>
  <c r="Y239" i="4" s="1"/>
  <c r="S239" i="4"/>
  <c r="T239" i="4" s="1"/>
  <c r="M239" i="4"/>
  <c r="N239" i="4" s="1"/>
  <c r="I239" i="4"/>
  <c r="H239" i="4"/>
  <c r="X238" i="4"/>
  <c r="Y238" i="4" s="1"/>
  <c r="S238" i="4"/>
  <c r="T238" i="4" s="1"/>
  <c r="M238" i="4"/>
  <c r="N238" i="4" s="1"/>
  <c r="H238" i="4"/>
  <c r="I238" i="4" s="1"/>
  <c r="Y237" i="4"/>
  <c r="X237" i="4"/>
  <c r="T237" i="4"/>
  <c r="S237" i="4"/>
  <c r="N237" i="4"/>
  <c r="M237" i="4"/>
  <c r="I237" i="4"/>
  <c r="H237" i="4"/>
  <c r="Y236" i="4"/>
  <c r="X236" i="4"/>
  <c r="T236" i="4"/>
  <c r="S236" i="4"/>
  <c r="N236" i="4"/>
  <c r="M236" i="4"/>
  <c r="I236" i="4"/>
  <c r="H236" i="4"/>
  <c r="Y235" i="4"/>
  <c r="X235" i="4"/>
  <c r="T235" i="4"/>
  <c r="S235" i="4"/>
  <c r="N235" i="4"/>
  <c r="M235" i="4"/>
  <c r="I235" i="4"/>
  <c r="H235" i="4"/>
  <c r="X234" i="4"/>
  <c r="Y234" i="4" s="1"/>
  <c r="S234" i="4"/>
  <c r="T234" i="4" s="1"/>
  <c r="M234" i="4"/>
  <c r="N234" i="4" s="1"/>
  <c r="H234" i="4"/>
  <c r="I234" i="4" s="1"/>
  <c r="Y233" i="4"/>
  <c r="X233" i="4"/>
  <c r="T233" i="4"/>
  <c r="S233" i="4"/>
  <c r="N233" i="4"/>
  <c r="M233" i="4"/>
  <c r="I233" i="4"/>
  <c r="H233" i="4"/>
  <c r="Y232" i="4"/>
  <c r="X232" i="4"/>
  <c r="T232" i="4"/>
  <c r="S232" i="4"/>
  <c r="N232" i="4"/>
  <c r="M232" i="4"/>
  <c r="I232" i="4"/>
  <c r="H232" i="4"/>
  <c r="X231" i="4"/>
  <c r="Y231" i="4" s="1"/>
  <c r="S231" i="4"/>
  <c r="T231" i="4" s="1"/>
  <c r="M231" i="4"/>
  <c r="N231" i="4" s="1"/>
  <c r="H231" i="4"/>
  <c r="I231" i="4" s="1"/>
  <c r="X230" i="4"/>
  <c r="Y230" i="4" s="1"/>
  <c r="S230" i="4"/>
  <c r="T230" i="4" s="1"/>
  <c r="M230" i="4"/>
  <c r="N230" i="4" s="1"/>
  <c r="H230" i="4"/>
  <c r="I230" i="4" s="1"/>
  <c r="X229" i="4"/>
  <c r="Y229" i="4" s="1"/>
  <c r="S229" i="4"/>
  <c r="T229" i="4" s="1"/>
  <c r="M229" i="4"/>
  <c r="N229" i="4" s="1"/>
  <c r="H229" i="4"/>
  <c r="I229" i="4" s="1"/>
  <c r="Y228" i="4"/>
  <c r="X228" i="4"/>
  <c r="T228" i="4"/>
  <c r="S228" i="4"/>
  <c r="N228" i="4"/>
  <c r="M228" i="4"/>
  <c r="I228" i="4"/>
  <c r="H228" i="4"/>
  <c r="X227" i="4"/>
  <c r="Y227" i="4" s="1"/>
  <c r="S227" i="4"/>
  <c r="T227" i="4" s="1"/>
  <c r="M227" i="4"/>
  <c r="N227" i="4" s="1"/>
  <c r="H227" i="4"/>
  <c r="I227" i="4" s="1"/>
  <c r="X226" i="4"/>
  <c r="Y226" i="4" s="1"/>
  <c r="S226" i="4"/>
  <c r="T226" i="4" s="1"/>
  <c r="M226" i="4"/>
  <c r="N226" i="4" s="1"/>
  <c r="H226" i="4"/>
  <c r="I226" i="4" s="1"/>
  <c r="X225" i="4"/>
  <c r="Y225" i="4" s="1"/>
  <c r="S225" i="4"/>
  <c r="T225" i="4" s="1"/>
  <c r="M225" i="4"/>
  <c r="N225" i="4" s="1"/>
  <c r="H225" i="4"/>
  <c r="I225" i="4" s="1"/>
  <c r="X224" i="4"/>
  <c r="Y224" i="4" s="1"/>
  <c r="S224" i="4"/>
  <c r="T224" i="4" s="1"/>
  <c r="M224" i="4"/>
  <c r="N224" i="4" s="1"/>
  <c r="H224" i="4"/>
  <c r="I224" i="4" s="1"/>
  <c r="Y223" i="4"/>
  <c r="X223" i="4"/>
  <c r="T223" i="4"/>
  <c r="S223" i="4"/>
  <c r="N223" i="4"/>
  <c r="M223" i="4"/>
  <c r="I223" i="4"/>
  <c r="H223" i="4"/>
  <c r="X222" i="4"/>
  <c r="Y222" i="4" s="1"/>
  <c r="S222" i="4"/>
  <c r="T222" i="4" s="1"/>
  <c r="M222" i="4"/>
  <c r="N222" i="4" s="1"/>
  <c r="H222" i="4"/>
  <c r="I222" i="4" s="1"/>
  <c r="Y221" i="4"/>
  <c r="X221" i="4"/>
  <c r="T221" i="4"/>
  <c r="S221" i="4"/>
  <c r="N221" i="4"/>
  <c r="M221" i="4"/>
  <c r="I221" i="4"/>
  <c r="H221" i="4"/>
  <c r="Y220" i="4"/>
  <c r="X220" i="4"/>
  <c r="T220" i="4"/>
  <c r="S220" i="4"/>
  <c r="N220" i="4"/>
  <c r="M220" i="4"/>
  <c r="I220" i="4"/>
  <c r="H220" i="4"/>
  <c r="Y219" i="4"/>
  <c r="X219" i="4"/>
  <c r="T219" i="4"/>
  <c r="S219" i="4"/>
  <c r="N219" i="4"/>
  <c r="M219" i="4"/>
  <c r="I219" i="4"/>
  <c r="H219" i="4"/>
  <c r="Y218" i="4"/>
  <c r="X218" i="4"/>
  <c r="T218" i="4"/>
  <c r="S218" i="4"/>
  <c r="N218" i="4"/>
  <c r="M218" i="4"/>
  <c r="I218" i="4"/>
  <c r="H218" i="4"/>
  <c r="X217" i="4"/>
  <c r="Y217" i="4" s="1"/>
  <c r="S217" i="4"/>
  <c r="T217" i="4" s="1"/>
  <c r="M217" i="4"/>
  <c r="N217" i="4" s="1"/>
  <c r="H217" i="4"/>
  <c r="I217" i="4" s="1"/>
  <c r="X216" i="4"/>
  <c r="Y216" i="4" s="1"/>
  <c r="S216" i="4"/>
  <c r="T216" i="4" s="1"/>
  <c r="M216" i="4"/>
  <c r="N216" i="4" s="1"/>
  <c r="H216" i="4"/>
  <c r="I216" i="4" s="1"/>
  <c r="X215" i="4"/>
  <c r="Y215" i="4" s="1"/>
  <c r="S215" i="4"/>
  <c r="T215" i="4" s="1"/>
  <c r="M215" i="4"/>
  <c r="N215" i="4" s="1"/>
  <c r="H215" i="4"/>
  <c r="I215" i="4" s="1"/>
  <c r="Y214" i="4"/>
  <c r="X214" i="4"/>
  <c r="T214" i="4"/>
  <c r="S214" i="4"/>
  <c r="N214" i="4"/>
  <c r="M214" i="4"/>
  <c r="I214" i="4"/>
  <c r="H214" i="4"/>
  <c r="X213" i="4"/>
  <c r="Y213" i="4" s="1"/>
  <c r="S213" i="4"/>
  <c r="T213" i="4" s="1"/>
  <c r="M213" i="4"/>
  <c r="N213" i="4" s="1"/>
  <c r="H213" i="4"/>
  <c r="I213" i="4" s="1"/>
  <c r="Y212" i="4"/>
  <c r="X212" i="4"/>
  <c r="T212" i="4"/>
  <c r="S212" i="4"/>
  <c r="N212" i="4"/>
  <c r="M212" i="4"/>
  <c r="I212" i="4"/>
  <c r="H212" i="4"/>
  <c r="X211" i="4"/>
  <c r="Y211" i="4" s="1"/>
  <c r="S211" i="4"/>
  <c r="T211" i="4" s="1"/>
  <c r="M211" i="4"/>
  <c r="N211" i="4" s="1"/>
  <c r="H211" i="4"/>
  <c r="I211" i="4" s="1"/>
  <c r="X210" i="4"/>
  <c r="Y210" i="4" s="1"/>
  <c r="S210" i="4"/>
  <c r="T210" i="4" s="1"/>
  <c r="M210" i="4"/>
  <c r="N210" i="4" s="1"/>
  <c r="H210" i="4"/>
  <c r="I210" i="4" s="1"/>
  <c r="X209" i="4"/>
  <c r="Y209" i="4" s="1"/>
  <c r="S209" i="4"/>
  <c r="T209" i="4" s="1"/>
  <c r="M209" i="4"/>
  <c r="N209" i="4" s="1"/>
  <c r="H209" i="4"/>
  <c r="I209" i="4" s="1"/>
  <c r="X208" i="4"/>
  <c r="Y208" i="4" s="1"/>
  <c r="S208" i="4"/>
  <c r="T208" i="4" s="1"/>
  <c r="M208" i="4"/>
  <c r="N208" i="4" s="1"/>
  <c r="H208" i="4"/>
  <c r="I208" i="4" s="1"/>
  <c r="X207" i="4"/>
  <c r="Y207" i="4" s="1"/>
  <c r="S207" i="4"/>
  <c r="T207" i="4" s="1"/>
  <c r="M207" i="4"/>
  <c r="N207" i="4" s="1"/>
  <c r="H207" i="4"/>
  <c r="I207" i="4" s="1"/>
  <c r="X206" i="4"/>
  <c r="Y206" i="4" s="1"/>
  <c r="S206" i="4"/>
  <c r="T206" i="4" s="1"/>
  <c r="M206" i="4"/>
  <c r="N206" i="4" s="1"/>
  <c r="H206" i="4"/>
  <c r="I206" i="4" s="1"/>
  <c r="X205" i="4"/>
  <c r="Y205" i="4" s="1"/>
  <c r="S205" i="4"/>
  <c r="T205" i="4" s="1"/>
  <c r="M205" i="4"/>
  <c r="N205" i="4" s="1"/>
  <c r="H205" i="4"/>
  <c r="I205" i="4" s="1"/>
  <c r="X204" i="4"/>
  <c r="Y204" i="4" s="1"/>
  <c r="S204" i="4"/>
  <c r="T204" i="4" s="1"/>
  <c r="M204" i="4"/>
  <c r="N204" i="4" s="1"/>
  <c r="H204" i="4"/>
  <c r="I204" i="4" s="1"/>
  <c r="X203" i="4"/>
  <c r="Y203" i="4" s="1"/>
  <c r="S203" i="4"/>
  <c r="T203" i="4" s="1"/>
  <c r="M203" i="4"/>
  <c r="N203" i="4" s="1"/>
  <c r="H203" i="4"/>
  <c r="I203" i="4" s="1"/>
  <c r="X202" i="4"/>
  <c r="Y202" i="4" s="1"/>
  <c r="S202" i="4"/>
  <c r="T202" i="4" s="1"/>
  <c r="M202" i="4"/>
  <c r="N202" i="4" s="1"/>
  <c r="I202" i="4"/>
  <c r="H202" i="4"/>
  <c r="X201" i="4"/>
  <c r="Y201" i="4" s="1"/>
  <c r="S201" i="4"/>
  <c r="T201" i="4" s="1"/>
  <c r="M201" i="4"/>
  <c r="N201" i="4" s="1"/>
  <c r="H201" i="4"/>
  <c r="I201" i="4" s="1"/>
  <c r="X200" i="4"/>
  <c r="Y200" i="4" s="1"/>
  <c r="S200" i="4"/>
  <c r="T200" i="4" s="1"/>
  <c r="M200" i="4"/>
  <c r="N200" i="4" s="1"/>
  <c r="H200" i="4"/>
  <c r="I200" i="4" s="1"/>
  <c r="X199" i="4"/>
  <c r="Y199" i="4" s="1"/>
  <c r="S199" i="4"/>
  <c r="T199" i="4" s="1"/>
  <c r="M199" i="4"/>
  <c r="N199" i="4" s="1"/>
  <c r="H199" i="4"/>
  <c r="I199" i="4" s="1"/>
  <c r="X198" i="4"/>
  <c r="Y198" i="4" s="1"/>
  <c r="S198" i="4"/>
  <c r="T198" i="4" s="1"/>
  <c r="M198" i="4"/>
  <c r="N198" i="4" s="1"/>
  <c r="H198" i="4"/>
  <c r="I198" i="4" s="1"/>
  <c r="X197" i="4"/>
  <c r="Y197" i="4" s="1"/>
  <c r="S197" i="4"/>
  <c r="T197" i="4" s="1"/>
  <c r="M197" i="4"/>
  <c r="N197" i="4" s="1"/>
  <c r="H197" i="4"/>
  <c r="I197" i="4" s="1"/>
  <c r="Y196" i="4"/>
  <c r="X196" i="4"/>
  <c r="T196" i="4"/>
  <c r="S196" i="4"/>
  <c r="N196" i="4"/>
  <c r="M196" i="4"/>
  <c r="I196" i="4"/>
  <c r="H196" i="4"/>
  <c r="X195" i="4"/>
  <c r="Y195" i="4" s="1"/>
  <c r="S195" i="4"/>
  <c r="T195" i="4" s="1"/>
  <c r="M195" i="4"/>
  <c r="N195" i="4" s="1"/>
  <c r="H195" i="4"/>
  <c r="I195" i="4" s="1"/>
  <c r="X194" i="4"/>
  <c r="Y194" i="4" s="1"/>
  <c r="S194" i="4"/>
  <c r="T194" i="4" s="1"/>
  <c r="M194" i="4"/>
  <c r="N194" i="4" s="1"/>
  <c r="H194" i="4"/>
  <c r="I194" i="4" s="1"/>
  <c r="Y193" i="4"/>
  <c r="X193" i="4"/>
  <c r="T193" i="4"/>
  <c r="S193" i="4"/>
  <c r="N193" i="4"/>
  <c r="M193" i="4"/>
  <c r="I193" i="4"/>
  <c r="H193" i="4"/>
  <c r="Y192" i="4"/>
  <c r="X192" i="4"/>
  <c r="T192" i="4"/>
  <c r="S192" i="4"/>
  <c r="N192" i="4"/>
  <c r="M192" i="4"/>
  <c r="I192" i="4"/>
  <c r="H192" i="4"/>
  <c r="Y191" i="4"/>
  <c r="X191" i="4"/>
  <c r="T191" i="4"/>
  <c r="S191" i="4"/>
  <c r="N191" i="4"/>
  <c r="M191" i="4"/>
  <c r="I191" i="4"/>
  <c r="H191" i="4"/>
  <c r="X190" i="4"/>
  <c r="Y190" i="4" s="1"/>
  <c r="T190" i="4"/>
  <c r="S190" i="4"/>
  <c r="M190" i="4"/>
  <c r="N190" i="4" s="1"/>
  <c r="I190" i="4"/>
  <c r="H190" i="4"/>
  <c r="X189" i="4"/>
  <c r="Y189" i="4" s="1"/>
  <c r="S189" i="4"/>
  <c r="T189" i="4" s="1"/>
  <c r="M189" i="4"/>
  <c r="N189" i="4" s="1"/>
  <c r="H189" i="4"/>
  <c r="I189" i="4" s="1"/>
  <c r="X188" i="4"/>
  <c r="Y188" i="4" s="1"/>
  <c r="S188" i="4"/>
  <c r="T188" i="4" s="1"/>
  <c r="M188" i="4"/>
  <c r="N188" i="4" s="1"/>
  <c r="H188" i="4"/>
  <c r="I188" i="4" s="1"/>
  <c r="X187" i="4"/>
  <c r="Y187" i="4" s="1"/>
  <c r="S187" i="4"/>
  <c r="T187" i="4" s="1"/>
  <c r="M187" i="4"/>
  <c r="N187" i="4" s="1"/>
  <c r="I187" i="4"/>
  <c r="H187" i="4"/>
  <c r="X186" i="4"/>
  <c r="Y186" i="4" s="1"/>
  <c r="S186" i="4"/>
  <c r="T186" i="4" s="1"/>
  <c r="M186" i="4"/>
  <c r="N186" i="4" s="1"/>
  <c r="H186" i="4"/>
  <c r="I186" i="4" s="1"/>
  <c r="X185" i="4"/>
  <c r="Y185" i="4" s="1"/>
  <c r="S185" i="4"/>
  <c r="T185" i="4" s="1"/>
  <c r="M185" i="4"/>
  <c r="N185" i="4" s="1"/>
  <c r="H185" i="4"/>
  <c r="I185" i="4" s="1"/>
  <c r="Y184" i="4"/>
  <c r="X184" i="4"/>
  <c r="T184" i="4"/>
  <c r="S184" i="4"/>
  <c r="N184" i="4"/>
  <c r="M184" i="4"/>
  <c r="I184" i="4"/>
  <c r="H184" i="4"/>
  <c r="Y183" i="4"/>
  <c r="X183" i="4"/>
  <c r="T183" i="4"/>
  <c r="S183" i="4"/>
  <c r="N183" i="4"/>
  <c r="M183" i="4"/>
  <c r="I183" i="4"/>
  <c r="H183" i="4"/>
  <c r="X182" i="4"/>
  <c r="Y182" i="4" s="1"/>
  <c r="S182" i="4"/>
  <c r="T182" i="4" s="1"/>
  <c r="M182" i="4"/>
  <c r="N182" i="4" s="1"/>
  <c r="H182" i="4"/>
  <c r="I182" i="4" s="1"/>
  <c r="X181" i="4"/>
  <c r="Y181" i="4" s="1"/>
  <c r="S181" i="4"/>
  <c r="T181" i="4" s="1"/>
  <c r="M181" i="4"/>
  <c r="N181" i="4" s="1"/>
  <c r="H181" i="4"/>
  <c r="I181" i="4" s="1"/>
  <c r="X180" i="4"/>
  <c r="Y180" i="4" s="1"/>
  <c r="S180" i="4"/>
  <c r="T180" i="4" s="1"/>
  <c r="M180" i="4"/>
  <c r="N180" i="4" s="1"/>
  <c r="H180" i="4"/>
  <c r="I180" i="4" s="1"/>
  <c r="X179" i="4"/>
  <c r="Y179" i="4" s="1"/>
  <c r="S179" i="4"/>
  <c r="T179" i="4" s="1"/>
  <c r="M179" i="4"/>
  <c r="N179" i="4" s="1"/>
  <c r="H179" i="4"/>
  <c r="I179" i="4" s="1"/>
  <c r="Y178" i="4"/>
  <c r="X178" i="4"/>
  <c r="T178" i="4"/>
  <c r="S178" i="4"/>
  <c r="N178" i="4"/>
  <c r="M178" i="4"/>
  <c r="I178" i="4"/>
  <c r="H178" i="4"/>
  <c r="X177" i="4"/>
  <c r="Y177" i="4" s="1"/>
  <c r="S177" i="4"/>
  <c r="T177" i="4" s="1"/>
  <c r="M177" i="4"/>
  <c r="N177" i="4" s="1"/>
  <c r="H177" i="4"/>
  <c r="I177" i="4" s="1"/>
  <c r="X176" i="4"/>
  <c r="Y176" i="4" s="1"/>
  <c r="S176" i="4"/>
  <c r="T176" i="4" s="1"/>
  <c r="M176" i="4"/>
  <c r="N176" i="4" s="1"/>
  <c r="H176" i="4"/>
  <c r="I176" i="4" s="1"/>
  <c r="X175" i="4"/>
  <c r="Y175" i="4" s="1"/>
  <c r="S175" i="4"/>
  <c r="T175" i="4" s="1"/>
  <c r="M175" i="4"/>
  <c r="N175" i="4" s="1"/>
  <c r="H175" i="4"/>
  <c r="I175" i="4" s="1"/>
  <c r="X174" i="4"/>
  <c r="Y174" i="4" s="1"/>
  <c r="S174" i="4"/>
  <c r="T174" i="4" s="1"/>
  <c r="M174" i="4"/>
  <c r="N174" i="4" s="1"/>
  <c r="H174" i="4"/>
  <c r="I174" i="4" s="1"/>
  <c r="X173" i="4"/>
  <c r="Y173" i="4" s="1"/>
  <c r="S173" i="4"/>
  <c r="T173" i="4" s="1"/>
  <c r="M173" i="4"/>
  <c r="N173" i="4" s="1"/>
  <c r="H173" i="4"/>
  <c r="I173" i="4" s="1"/>
  <c r="X172" i="4"/>
  <c r="Y172" i="4" s="1"/>
  <c r="S172" i="4"/>
  <c r="T172" i="4" s="1"/>
  <c r="M172" i="4"/>
  <c r="N172" i="4" s="1"/>
  <c r="H172" i="4"/>
  <c r="I172" i="4" s="1"/>
  <c r="X171" i="4"/>
  <c r="Y171" i="4" s="1"/>
  <c r="S171" i="4"/>
  <c r="T171" i="4" s="1"/>
  <c r="M171" i="4"/>
  <c r="N171" i="4" s="1"/>
  <c r="H171" i="4"/>
  <c r="I171" i="4" s="1"/>
  <c r="X170" i="4"/>
  <c r="Y170" i="4" s="1"/>
  <c r="S170" i="4"/>
  <c r="T170" i="4" s="1"/>
  <c r="M170" i="4"/>
  <c r="N170" i="4" s="1"/>
  <c r="H170" i="4"/>
  <c r="I170" i="4" s="1"/>
  <c r="X169" i="4"/>
  <c r="Y169" i="4" s="1"/>
  <c r="S169" i="4"/>
  <c r="T169" i="4" s="1"/>
  <c r="M169" i="4"/>
  <c r="N169" i="4" s="1"/>
  <c r="H169" i="4"/>
  <c r="I169" i="4" s="1"/>
  <c r="X168" i="4"/>
  <c r="Y168" i="4" s="1"/>
  <c r="S168" i="4"/>
  <c r="T168" i="4" s="1"/>
  <c r="M168" i="4"/>
  <c r="N168" i="4" s="1"/>
  <c r="H168" i="4"/>
  <c r="I168" i="4" s="1"/>
  <c r="Y167" i="4"/>
  <c r="X167" i="4"/>
  <c r="T167" i="4"/>
  <c r="S167" i="4"/>
  <c r="N167" i="4"/>
  <c r="M167" i="4"/>
  <c r="I167" i="4"/>
  <c r="H167" i="4"/>
  <c r="X166" i="4"/>
  <c r="Y166" i="4" s="1"/>
  <c r="S166" i="4"/>
  <c r="T166" i="4" s="1"/>
  <c r="M166" i="4"/>
  <c r="N166" i="4" s="1"/>
  <c r="I166" i="4"/>
  <c r="H166" i="4"/>
  <c r="X165" i="4"/>
  <c r="Y165" i="4" s="1"/>
  <c r="S165" i="4"/>
  <c r="T165" i="4" s="1"/>
  <c r="M165" i="4"/>
  <c r="N165" i="4" s="1"/>
  <c r="I165" i="4"/>
  <c r="H165" i="4"/>
  <c r="X164" i="4"/>
  <c r="Y164" i="4" s="1"/>
  <c r="S164" i="4"/>
  <c r="T164" i="4" s="1"/>
  <c r="M164" i="4"/>
  <c r="N164" i="4" s="1"/>
  <c r="H164" i="4"/>
  <c r="I164" i="4" s="1"/>
  <c r="X163" i="4"/>
  <c r="Y163" i="4" s="1"/>
  <c r="S163" i="4"/>
  <c r="T163" i="4" s="1"/>
  <c r="M163" i="4"/>
  <c r="N163" i="4" s="1"/>
  <c r="H163" i="4"/>
  <c r="I163" i="4" s="1"/>
  <c r="Y162" i="4"/>
  <c r="X162" i="4"/>
  <c r="T162" i="4"/>
  <c r="S162" i="4"/>
  <c r="N162" i="4"/>
  <c r="M162" i="4"/>
  <c r="I162" i="4"/>
  <c r="H162" i="4"/>
  <c r="Y161" i="4"/>
  <c r="X161" i="4"/>
  <c r="T161" i="4"/>
  <c r="S161" i="4"/>
  <c r="N161" i="4"/>
  <c r="M161" i="4"/>
  <c r="I161" i="4"/>
  <c r="H161" i="4"/>
  <c r="Y160" i="4"/>
  <c r="X160" i="4"/>
  <c r="T160" i="4"/>
  <c r="S160" i="4"/>
  <c r="N160" i="4"/>
  <c r="M160" i="4"/>
  <c r="I160" i="4"/>
  <c r="H160" i="4"/>
  <c r="X159" i="4"/>
  <c r="Y159" i="4" s="1"/>
  <c r="T159" i="4"/>
  <c r="S159" i="4"/>
  <c r="M159" i="4"/>
  <c r="N159" i="4" s="1"/>
  <c r="I159" i="4"/>
  <c r="H159" i="4"/>
  <c r="X158" i="4"/>
  <c r="Y158" i="4" s="1"/>
  <c r="S158" i="4"/>
  <c r="T158" i="4" s="1"/>
  <c r="M158" i="4"/>
  <c r="N158" i="4" s="1"/>
  <c r="H158" i="4"/>
  <c r="I158" i="4" s="1"/>
  <c r="X157" i="4"/>
  <c r="Y157" i="4" s="1"/>
  <c r="S157" i="4"/>
  <c r="T157" i="4" s="1"/>
  <c r="M157" i="4"/>
  <c r="N157" i="4" s="1"/>
  <c r="H157" i="4"/>
  <c r="I157" i="4" s="1"/>
  <c r="X156" i="4"/>
  <c r="Y156" i="4" s="1"/>
  <c r="S156" i="4"/>
  <c r="T156" i="4" s="1"/>
  <c r="M156" i="4"/>
  <c r="N156" i="4" s="1"/>
  <c r="H156" i="4"/>
  <c r="I156" i="4" s="1"/>
  <c r="X152" i="4"/>
  <c r="Y152" i="4" s="1"/>
  <c r="S152" i="4"/>
  <c r="T152" i="4" s="1"/>
  <c r="M152" i="4"/>
  <c r="N152" i="4" s="1"/>
  <c r="H152" i="4"/>
  <c r="I152" i="4" s="1"/>
  <c r="X151" i="4"/>
  <c r="Y151" i="4" s="1"/>
  <c r="S151" i="4"/>
  <c r="T151" i="4" s="1"/>
  <c r="M151" i="4"/>
  <c r="N151" i="4" s="1"/>
  <c r="I151" i="4"/>
  <c r="H151" i="4"/>
  <c r="X150" i="4"/>
  <c r="Y150" i="4" s="1"/>
  <c r="S150" i="4"/>
  <c r="T150" i="4" s="1"/>
  <c r="M150" i="4"/>
  <c r="N150" i="4" s="1"/>
  <c r="H150" i="4"/>
  <c r="I150" i="4" s="1"/>
  <c r="X149" i="4"/>
  <c r="Y149" i="4" s="1"/>
  <c r="S149" i="4"/>
  <c r="T149" i="4" s="1"/>
  <c r="M149" i="4"/>
  <c r="N149" i="4" s="1"/>
  <c r="H149" i="4"/>
  <c r="I149" i="4" s="1"/>
  <c r="Y148" i="4"/>
  <c r="X148" i="4"/>
  <c r="T148" i="4"/>
  <c r="S148" i="4"/>
  <c r="N148" i="4"/>
  <c r="M148" i="4"/>
  <c r="I148" i="4"/>
  <c r="H148" i="4"/>
  <c r="Y147" i="4"/>
  <c r="X147" i="4"/>
  <c r="T147" i="4"/>
  <c r="S147" i="4"/>
  <c r="N147" i="4"/>
  <c r="M147" i="4"/>
  <c r="I147" i="4"/>
  <c r="H147" i="4"/>
  <c r="X146" i="4"/>
  <c r="Y146" i="4" s="1"/>
  <c r="S146" i="4"/>
  <c r="T146" i="4" s="1"/>
  <c r="M146" i="4"/>
  <c r="N146" i="4" s="1"/>
  <c r="H146" i="4"/>
  <c r="I146" i="4" s="1"/>
  <c r="X145" i="4"/>
  <c r="Y145" i="4" s="1"/>
  <c r="S145" i="4"/>
  <c r="T145" i="4" s="1"/>
  <c r="M145" i="4"/>
  <c r="N145" i="4" s="1"/>
  <c r="H145" i="4"/>
  <c r="I145" i="4" s="1"/>
  <c r="X144" i="4"/>
  <c r="Y144" i="4" s="1"/>
  <c r="S144" i="4"/>
  <c r="T144" i="4" s="1"/>
  <c r="M144" i="4"/>
  <c r="N144" i="4" s="1"/>
  <c r="H144" i="4"/>
  <c r="I144" i="4" s="1"/>
  <c r="X143" i="4"/>
  <c r="Y143" i="4" s="1"/>
  <c r="S143" i="4"/>
  <c r="T143" i="4" s="1"/>
  <c r="M143" i="4"/>
  <c r="N143" i="4" s="1"/>
  <c r="H143" i="4"/>
  <c r="I143" i="4" s="1"/>
  <c r="Y142" i="4"/>
  <c r="X142" i="4"/>
  <c r="T142" i="4"/>
  <c r="S142" i="4"/>
  <c r="N142" i="4"/>
  <c r="M142" i="4"/>
  <c r="I142" i="4"/>
  <c r="H142" i="4"/>
  <c r="X141" i="4"/>
  <c r="Y141" i="4" s="1"/>
  <c r="S141" i="4"/>
  <c r="T141" i="4" s="1"/>
  <c r="M141" i="4"/>
  <c r="N141" i="4" s="1"/>
  <c r="H141" i="4"/>
  <c r="I141" i="4" s="1"/>
  <c r="X140" i="4"/>
  <c r="Y140" i="4" s="1"/>
  <c r="S140" i="4"/>
  <c r="T140" i="4" s="1"/>
  <c r="M140" i="4"/>
  <c r="N140" i="4" s="1"/>
  <c r="H140" i="4"/>
  <c r="I140" i="4" s="1"/>
  <c r="X139" i="4"/>
  <c r="Y139" i="4" s="1"/>
  <c r="S139" i="4"/>
  <c r="T139" i="4" s="1"/>
  <c r="M139" i="4"/>
  <c r="N139" i="4" s="1"/>
  <c r="H139" i="4"/>
  <c r="I139" i="4" s="1"/>
  <c r="X138" i="4"/>
  <c r="Y138" i="4" s="1"/>
  <c r="S138" i="4"/>
  <c r="T138" i="4" s="1"/>
  <c r="M138" i="4"/>
  <c r="N138" i="4" s="1"/>
  <c r="H138" i="4"/>
  <c r="I138" i="4" s="1"/>
  <c r="X137" i="4"/>
  <c r="Y137" i="4" s="1"/>
  <c r="S137" i="4"/>
  <c r="T137" i="4" s="1"/>
  <c r="M137" i="4"/>
  <c r="N137" i="4" s="1"/>
  <c r="H137" i="4"/>
  <c r="I137" i="4" s="1"/>
  <c r="X136" i="4"/>
  <c r="Y136" i="4" s="1"/>
  <c r="S136" i="4"/>
  <c r="T136" i="4" s="1"/>
  <c r="M136" i="4"/>
  <c r="N136" i="4" s="1"/>
  <c r="H136" i="4"/>
  <c r="I136" i="4" s="1"/>
  <c r="X135" i="4"/>
  <c r="Y135" i="4" s="1"/>
  <c r="S135" i="4"/>
  <c r="T135" i="4" s="1"/>
  <c r="M135" i="4"/>
  <c r="N135" i="4" s="1"/>
  <c r="H135" i="4"/>
  <c r="I135" i="4" s="1"/>
  <c r="X134" i="4"/>
  <c r="Y134" i="4" s="1"/>
  <c r="S134" i="4"/>
  <c r="T134" i="4" s="1"/>
  <c r="M134" i="4"/>
  <c r="N134" i="4" s="1"/>
  <c r="H134" i="4"/>
  <c r="I134" i="4" s="1"/>
  <c r="X133" i="4"/>
  <c r="Y133" i="4" s="1"/>
  <c r="S133" i="4"/>
  <c r="T133" i="4" s="1"/>
  <c r="M133" i="4"/>
  <c r="N133" i="4" s="1"/>
  <c r="H133" i="4"/>
  <c r="I133" i="4" s="1"/>
  <c r="X132" i="4"/>
  <c r="Y132" i="4" s="1"/>
  <c r="S132" i="4"/>
  <c r="T132" i="4" s="1"/>
  <c r="M132" i="4"/>
  <c r="N132" i="4" s="1"/>
  <c r="H132" i="4"/>
  <c r="I132" i="4" s="1"/>
  <c r="Y131" i="4"/>
  <c r="X131" i="4"/>
  <c r="T131" i="4"/>
  <c r="S131" i="4"/>
  <c r="N131" i="4"/>
  <c r="M131" i="4"/>
  <c r="I131" i="4"/>
  <c r="H131" i="4"/>
  <c r="X130" i="4"/>
  <c r="Y130" i="4" s="1"/>
  <c r="S130" i="4"/>
  <c r="T130" i="4" s="1"/>
  <c r="M130" i="4"/>
  <c r="N130" i="4" s="1"/>
  <c r="I130" i="4"/>
  <c r="H130" i="4"/>
  <c r="X129" i="4"/>
  <c r="Y129" i="4" s="1"/>
  <c r="S129" i="4"/>
  <c r="T129" i="4" s="1"/>
  <c r="M129" i="4"/>
  <c r="N129" i="4" s="1"/>
  <c r="I129" i="4"/>
  <c r="H129" i="4"/>
  <c r="X128" i="4"/>
  <c r="Y128" i="4" s="1"/>
  <c r="S128" i="4"/>
  <c r="T128" i="4" s="1"/>
  <c r="M128" i="4"/>
  <c r="N128" i="4" s="1"/>
  <c r="H128" i="4"/>
  <c r="I128" i="4" s="1"/>
  <c r="Y127" i="4"/>
  <c r="X127" i="4"/>
  <c r="T127" i="4"/>
  <c r="S127" i="4"/>
  <c r="N127" i="4"/>
  <c r="M127" i="4"/>
  <c r="I127" i="4"/>
  <c r="H127" i="4"/>
  <c r="X126" i="4"/>
  <c r="Y126" i="4" s="1"/>
  <c r="T126" i="4"/>
  <c r="S126" i="4"/>
  <c r="N126" i="4"/>
  <c r="M126" i="4"/>
  <c r="I126" i="4"/>
  <c r="H126" i="4"/>
  <c r="X125" i="4"/>
  <c r="Y125" i="4" s="1"/>
  <c r="T125" i="4"/>
  <c r="S125" i="4"/>
  <c r="N125" i="4"/>
  <c r="M125" i="4"/>
  <c r="I125" i="4"/>
  <c r="H125" i="4"/>
  <c r="Y124" i="4"/>
  <c r="X124" i="4"/>
  <c r="T124" i="4"/>
  <c r="S124" i="4"/>
  <c r="N124" i="4"/>
  <c r="M124" i="4"/>
  <c r="I124" i="4"/>
  <c r="H124" i="4"/>
  <c r="Y123" i="4"/>
  <c r="X123" i="4"/>
  <c r="T123" i="4"/>
  <c r="S123" i="4"/>
  <c r="N123" i="4"/>
  <c r="M123" i="4"/>
  <c r="I123" i="4"/>
  <c r="H123" i="4"/>
  <c r="X122" i="4"/>
  <c r="Y122" i="4" s="1"/>
  <c r="T122" i="4"/>
  <c r="S122" i="4"/>
  <c r="N122" i="4"/>
  <c r="M122" i="4"/>
  <c r="I122" i="4"/>
  <c r="H122" i="4"/>
  <c r="X121" i="4"/>
  <c r="Y121" i="4" s="1"/>
  <c r="T121" i="4"/>
  <c r="S121" i="4"/>
  <c r="N121" i="4"/>
  <c r="M121" i="4"/>
  <c r="I121" i="4"/>
  <c r="H121" i="4"/>
  <c r="Y120" i="4"/>
  <c r="X120" i="4"/>
  <c r="T120" i="4"/>
  <c r="S120" i="4"/>
  <c r="N120" i="4"/>
  <c r="M120" i="4"/>
  <c r="I120" i="4"/>
  <c r="H120" i="4"/>
  <c r="F119" i="4"/>
  <c r="F116" i="4"/>
  <c r="F109" i="4"/>
  <c r="Y103" i="4"/>
  <c r="X103" i="4"/>
  <c r="T103" i="4"/>
  <c r="S103" i="4"/>
  <c r="N103" i="4"/>
  <c r="M103" i="4"/>
  <c r="I103" i="4"/>
  <c r="H103" i="4"/>
  <c r="Y102" i="4"/>
  <c r="X102" i="4"/>
  <c r="T102" i="4"/>
  <c r="S102" i="4"/>
  <c r="N102" i="4"/>
  <c r="M102" i="4"/>
  <c r="I102" i="4"/>
  <c r="H102" i="4"/>
  <c r="Y101" i="4"/>
  <c r="X101" i="4"/>
  <c r="T101" i="4"/>
  <c r="S101" i="4"/>
  <c r="N101" i="4"/>
  <c r="M101" i="4"/>
  <c r="I101" i="4"/>
  <c r="H101" i="4"/>
  <c r="Y100" i="4"/>
  <c r="X100" i="4"/>
  <c r="T100" i="4"/>
  <c r="S100" i="4"/>
  <c r="N100" i="4"/>
  <c r="M100" i="4"/>
  <c r="I100" i="4"/>
  <c r="H100" i="4"/>
  <c r="Y99" i="4"/>
  <c r="X99" i="4"/>
  <c r="T99" i="4"/>
  <c r="S99" i="4"/>
  <c r="N99" i="4"/>
  <c r="M99" i="4"/>
  <c r="I99" i="4"/>
  <c r="H99" i="4"/>
  <c r="Y98" i="4"/>
  <c r="X98" i="4"/>
  <c r="T98" i="4"/>
  <c r="S98" i="4"/>
  <c r="N98" i="4"/>
  <c r="M98" i="4"/>
  <c r="I98" i="4"/>
  <c r="H98" i="4"/>
  <c r="Y97" i="4"/>
  <c r="X97" i="4"/>
  <c r="T97" i="4"/>
  <c r="S97" i="4"/>
  <c r="N97" i="4"/>
  <c r="M97" i="4"/>
  <c r="I97" i="4"/>
  <c r="H97" i="4"/>
  <c r="Y96" i="4"/>
  <c r="X96" i="4"/>
  <c r="T96" i="4"/>
  <c r="S96" i="4"/>
  <c r="N96" i="4"/>
  <c r="M96" i="4"/>
  <c r="I96" i="4"/>
  <c r="H96" i="4"/>
  <c r="X95" i="4"/>
  <c r="Y95" i="4" s="1"/>
  <c r="S95" i="4"/>
  <c r="T95" i="4" s="1"/>
  <c r="M95" i="4"/>
  <c r="N95" i="4" s="1"/>
  <c r="H95" i="4"/>
  <c r="I95" i="4" s="1"/>
  <c r="Y94" i="4"/>
  <c r="X94" i="4"/>
  <c r="T94" i="4"/>
  <c r="S94" i="4"/>
  <c r="N94" i="4"/>
  <c r="M94" i="4"/>
  <c r="I94" i="4"/>
  <c r="H94" i="4"/>
  <c r="X93" i="4"/>
  <c r="Y93" i="4" s="1"/>
  <c r="S93" i="4"/>
  <c r="T93" i="4" s="1"/>
  <c r="M93" i="4"/>
  <c r="N93" i="4" s="1"/>
  <c r="H93" i="4"/>
  <c r="I93" i="4" s="1"/>
  <c r="Y92" i="4"/>
  <c r="X92" i="4"/>
  <c r="T92" i="4"/>
  <c r="S92" i="4"/>
  <c r="N92" i="4"/>
  <c r="M92" i="4"/>
  <c r="I92" i="4"/>
  <c r="H92" i="4"/>
  <c r="Y91" i="4"/>
  <c r="X91" i="4"/>
  <c r="T91" i="4"/>
  <c r="S91" i="4"/>
  <c r="N91" i="4"/>
  <c r="M91" i="4"/>
  <c r="I91" i="4"/>
  <c r="H91" i="4"/>
  <c r="X90" i="4"/>
  <c r="Y90" i="4" s="1"/>
  <c r="S90" i="4"/>
  <c r="T90" i="4" s="1"/>
  <c r="M90" i="4"/>
  <c r="N90" i="4" s="1"/>
  <c r="H90" i="4"/>
  <c r="I90" i="4" s="1"/>
  <c r="X89" i="4"/>
  <c r="Y89" i="4" s="1"/>
  <c r="S89" i="4"/>
  <c r="T89" i="4" s="1"/>
  <c r="M89" i="4"/>
  <c r="N89" i="4" s="1"/>
  <c r="H89" i="4"/>
  <c r="I89" i="4" s="1"/>
  <c r="X88" i="4"/>
  <c r="Y88" i="4" s="1"/>
  <c r="S88" i="4"/>
  <c r="T88" i="4" s="1"/>
  <c r="M88" i="4"/>
  <c r="N88" i="4" s="1"/>
  <c r="H88" i="4"/>
  <c r="I88" i="4" s="1"/>
  <c r="Y87" i="4"/>
  <c r="X87" i="4"/>
  <c r="T87" i="4"/>
  <c r="S87" i="4"/>
  <c r="N87" i="4"/>
  <c r="M87" i="4"/>
  <c r="I87" i="4"/>
  <c r="H87" i="4"/>
  <c r="X86" i="4"/>
  <c r="Y86" i="4" s="1"/>
  <c r="S86" i="4"/>
  <c r="T86" i="4" s="1"/>
  <c r="M86" i="4"/>
  <c r="N86" i="4" s="1"/>
  <c r="H86" i="4"/>
  <c r="I86" i="4" s="1"/>
  <c r="X85" i="4"/>
  <c r="Y85" i="4" s="1"/>
  <c r="S85" i="4"/>
  <c r="T85" i="4" s="1"/>
  <c r="M85" i="4"/>
  <c r="N85" i="4" s="1"/>
  <c r="H85" i="4"/>
  <c r="I85" i="4" s="1"/>
  <c r="X84" i="4"/>
  <c r="Y84" i="4" s="1"/>
  <c r="S84" i="4"/>
  <c r="T84" i="4" s="1"/>
  <c r="M84" i="4"/>
  <c r="N84" i="4" s="1"/>
  <c r="H84" i="4"/>
  <c r="I84" i="4" s="1"/>
  <c r="X83" i="4"/>
  <c r="Y83" i="4" s="1"/>
  <c r="S83" i="4"/>
  <c r="T83" i="4" s="1"/>
  <c r="M83" i="4"/>
  <c r="N83" i="4" s="1"/>
  <c r="H83" i="4"/>
  <c r="I83" i="4" s="1"/>
  <c r="Y82" i="4"/>
  <c r="X82" i="4"/>
  <c r="T82" i="4"/>
  <c r="S82" i="4"/>
  <c r="N82" i="4"/>
  <c r="M82" i="4"/>
  <c r="I82" i="4"/>
  <c r="H82" i="4"/>
  <c r="X81" i="4"/>
  <c r="Y81" i="4" s="1"/>
  <c r="S81" i="4"/>
  <c r="T81" i="4" s="1"/>
  <c r="M81" i="4"/>
  <c r="N81" i="4" s="1"/>
  <c r="H81" i="4"/>
  <c r="I81" i="4" s="1"/>
  <c r="Y80" i="4"/>
  <c r="X80" i="4"/>
  <c r="T80" i="4"/>
  <c r="S80" i="4"/>
  <c r="N80" i="4"/>
  <c r="M80" i="4"/>
  <c r="I80" i="4"/>
  <c r="H80" i="4"/>
  <c r="Y79" i="4"/>
  <c r="X79" i="4"/>
  <c r="T79" i="4"/>
  <c r="S79" i="4"/>
  <c r="N79" i="4"/>
  <c r="M79" i="4"/>
  <c r="I79" i="4"/>
  <c r="H79" i="4"/>
  <c r="Y78" i="4"/>
  <c r="X78" i="4"/>
  <c r="T78" i="4"/>
  <c r="S78" i="4"/>
  <c r="N78" i="4"/>
  <c r="M78" i="4"/>
  <c r="I78" i="4"/>
  <c r="H78" i="4"/>
  <c r="Y77" i="4"/>
  <c r="X77" i="4"/>
  <c r="T77" i="4"/>
  <c r="S77" i="4"/>
  <c r="N77" i="4"/>
  <c r="M77" i="4"/>
  <c r="I77" i="4"/>
  <c r="H77" i="4"/>
  <c r="X76" i="4"/>
  <c r="Y76" i="4" s="1"/>
  <c r="S76" i="4"/>
  <c r="T76" i="4" s="1"/>
  <c r="M76" i="4"/>
  <c r="N76" i="4" s="1"/>
  <c r="H76" i="4"/>
  <c r="I76" i="4" s="1"/>
  <c r="X75" i="4"/>
  <c r="Y75" i="4" s="1"/>
  <c r="S75" i="4"/>
  <c r="T75" i="4" s="1"/>
  <c r="M75" i="4"/>
  <c r="N75" i="4" s="1"/>
  <c r="H75" i="4"/>
  <c r="I75" i="4" s="1"/>
  <c r="X74" i="4"/>
  <c r="Y74" i="4" s="1"/>
  <c r="S74" i="4"/>
  <c r="T74" i="4" s="1"/>
  <c r="M74" i="4"/>
  <c r="N74" i="4" s="1"/>
  <c r="H74" i="4"/>
  <c r="I74" i="4" s="1"/>
  <c r="Y73" i="4"/>
  <c r="X73" i="4"/>
  <c r="T73" i="4"/>
  <c r="S73" i="4"/>
  <c r="N73" i="4"/>
  <c r="M73" i="4"/>
  <c r="I73" i="4"/>
  <c r="H73" i="4"/>
  <c r="X72" i="4"/>
  <c r="Y72" i="4" s="1"/>
  <c r="S72" i="4"/>
  <c r="T72" i="4" s="1"/>
  <c r="M72" i="4"/>
  <c r="N72" i="4" s="1"/>
  <c r="H72" i="4"/>
  <c r="I72" i="4" s="1"/>
  <c r="Y71" i="4"/>
  <c r="X71" i="4"/>
  <c r="T71" i="4"/>
  <c r="S71" i="4"/>
  <c r="N71" i="4"/>
  <c r="M71" i="4"/>
  <c r="I71" i="4"/>
  <c r="H71" i="4"/>
  <c r="X70" i="4"/>
  <c r="Y70" i="4" s="1"/>
  <c r="S70" i="4"/>
  <c r="T70" i="4" s="1"/>
  <c r="M70" i="4"/>
  <c r="N70" i="4" s="1"/>
  <c r="H70" i="4"/>
  <c r="I70" i="4" s="1"/>
  <c r="X69" i="4"/>
  <c r="Y69" i="4" s="1"/>
  <c r="S69" i="4"/>
  <c r="T69" i="4" s="1"/>
  <c r="M69" i="4"/>
  <c r="N69" i="4" s="1"/>
  <c r="H69" i="4"/>
  <c r="I69" i="4" s="1"/>
  <c r="X68" i="4"/>
  <c r="Y68" i="4" s="1"/>
  <c r="S68" i="4"/>
  <c r="T68" i="4" s="1"/>
  <c r="M68" i="4"/>
  <c r="N68" i="4" s="1"/>
  <c r="H68" i="4"/>
  <c r="I68" i="4" s="1"/>
  <c r="X67" i="4"/>
  <c r="Y67" i="4" s="1"/>
  <c r="S67" i="4"/>
  <c r="T67" i="4" s="1"/>
  <c r="M67" i="4"/>
  <c r="N67" i="4" s="1"/>
  <c r="H67" i="4"/>
  <c r="I67" i="4" s="1"/>
  <c r="X66" i="4"/>
  <c r="Y66" i="4" s="1"/>
  <c r="S66" i="4"/>
  <c r="T66" i="4" s="1"/>
  <c r="M66" i="4"/>
  <c r="N66" i="4" s="1"/>
  <c r="H66" i="4"/>
  <c r="I66" i="4" s="1"/>
  <c r="X65" i="4"/>
  <c r="Y65" i="4" s="1"/>
  <c r="S65" i="4"/>
  <c r="T65" i="4" s="1"/>
  <c r="M65" i="4"/>
  <c r="N65" i="4" s="1"/>
  <c r="H65" i="4"/>
  <c r="I65" i="4" s="1"/>
  <c r="X64" i="4"/>
  <c r="Y64" i="4" s="1"/>
  <c r="S64" i="4"/>
  <c r="T64" i="4" s="1"/>
  <c r="M64" i="4"/>
  <c r="N64" i="4" s="1"/>
  <c r="H64" i="4"/>
  <c r="I64" i="4" s="1"/>
  <c r="X63" i="4"/>
  <c r="Y63" i="4" s="1"/>
  <c r="S63" i="4"/>
  <c r="T63" i="4" s="1"/>
  <c r="M63" i="4"/>
  <c r="N63" i="4" s="1"/>
  <c r="H63" i="4"/>
  <c r="I63" i="4" s="1"/>
  <c r="X62" i="4"/>
  <c r="Y62" i="4" s="1"/>
  <c r="S62" i="4"/>
  <c r="T62" i="4" s="1"/>
  <c r="M62" i="4"/>
  <c r="N62" i="4" s="1"/>
  <c r="H62" i="4"/>
  <c r="I62" i="4" s="1"/>
  <c r="X61" i="4"/>
  <c r="Y61" i="4" s="1"/>
  <c r="S61" i="4"/>
  <c r="T61" i="4" s="1"/>
  <c r="M61" i="4"/>
  <c r="N61" i="4" s="1"/>
  <c r="I61" i="4"/>
  <c r="H61" i="4"/>
  <c r="X60" i="4"/>
  <c r="Y60" i="4" s="1"/>
  <c r="S60" i="4"/>
  <c r="T60" i="4" s="1"/>
  <c r="M60" i="4"/>
  <c r="N60" i="4" s="1"/>
  <c r="H60" i="4"/>
  <c r="I60" i="4" s="1"/>
  <c r="X59" i="4"/>
  <c r="Y59" i="4" s="1"/>
  <c r="S59" i="4"/>
  <c r="T59" i="4" s="1"/>
  <c r="M59" i="4"/>
  <c r="N59" i="4" s="1"/>
  <c r="H59" i="4"/>
  <c r="I59" i="4" s="1"/>
  <c r="X58" i="4"/>
  <c r="Y58" i="4" s="1"/>
  <c r="S58" i="4"/>
  <c r="T58" i="4" s="1"/>
  <c r="M58" i="4"/>
  <c r="N58" i="4" s="1"/>
  <c r="H58" i="4"/>
  <c r="I58" i="4" s="1"/>
  <c r="X57" i="4"/>
  <c r="Y57" i="4" s="1"/>
  <c r="S57" i="4"/>
  <c r="T57" i="4" s="1"/>
  <c r="M57" i="4"/>
  <c r="N57" i="4" s="1"/>
  <c r="H57" i="4"/>
  <c r="I57" i="4" s="1"/>
  <c r="X56" i="4"/>
  <c r="Y56" i="4" s="1"/>
  <c r="S56" i="4"/>
  <c r="T56" i="4" s="1"/>
  <c r="M56" i="4"/>
  <c r="N56" i="4" s="1"/>
  <c r="H56" i="4"/>
  <c r="I56" i="4" s="1"/>
  <c r="Y55" i="4"/>
  <c r="X55" i="4"/>
  <c r="T55" i="4"/>
  <c r="S55" i="4"/>
  <c r="N55" i="4"/>
  <c r="M55" i="4"/>
  <c r="I55" i="4"/>
  <c r="H55" i="4"/>
  <c r="X54" i="4"/>
  <c r="Y54" i="4" s="1"/>
  <c r="S54" i="4"/>
  <c r="T54" i="4" s="1"/>
  <c r="M54" i="4"/>
  <c r="N54" i="4" s="1"/>
  <c r="H54" i="4"/>
  <c r="I54" i="4" s="1"/>
  <c r="X53" i="4"/>
  <c r="Y53" i="4" s="1"/>
  <c r="S53" i="4"/>
  <c r="T53" i="4" s="1"/>
  <c r="M53" i="4"/>
  <c r="N53" i="4" s="1"/>
  <c r="H53" i="4"/>
  <c r="I53" i="4" s="1"/>
  <c r="Y52" i="4"/>
  <c r="X52" i="4"/>
  <c r="T52" i="4"/>
  <c r="S52" i="4"/>
  <c r="N52" i="4"/>
  <c r="M52" i="4"/>
  <c r="I52" i="4"/>
  <c r="H52" i="4"/>
  <c r="X51" i="4"/>
  <c r="Y51" i="4" s="1"/>
  <c r="S51" i="4"/>
  <c r="T51" i="4" s="1"/>
  <c r="M51" i="4"/>
  <c r="N51" i="4" s="1"/>
  <c r="H51" i="4"/>
  <c r="I51" i="4" s="1"/>
  <c r="Y50" i="4"/>
  <c r="X50" i="4"/>
  <c r="T50" i="4"/>
  <c r="S50" i="4"/>
  <c r="N50" i="4"/>
  <c r="M50" i="4"/>
  <c r="I50" i="4"/>
  <c r="H50" i="4"/>
  <c r="Y49" i="4"/>
  <c r="X49" i="4"/>
  <c r="T49" i="4"/>
  <c r="S49" i="4"/>
  <c r="N49" i="4"/>
  <c r="M49" i="4"/>
  <c r="I49" i="4"/>
  <c r="H49" i="4"/>
  <c r="X48" i="4"/>
  <c r="Y48" i="4" s="1"/>
  <c r="S48" i="4"/>
  <c r="T48" i="4" s="1"/>
  <c r="M48" i="4"/>
  <c r="N48" i="4" s="1"/>
  <c r="H48" i="4"/>
  <c r="I48" i="4" s="1"/>
  <c r="X47" i="4"/>
  <c r="Y47" i="4" s="1"/>
  <c r="S47" i="4"/>
  <c r="T47" i="4" s="1"/>
  <c r="M47" i="4"/>
  <c r="N47" i="4" s="1"/>
  <c r="H47" i="4"/>
  <c r="I47" i="4" s="1"/>
  <c r="X46" i="4"/>
  <c r="Y46" i="4" s="1"/>
  <c r="S46" i="4"/>
  <c r="T46" i="4" s="1"/>
  <c r="M46" i="4"/>
  <c r="N46" i="4" s="1"/>
  <c r="H46" i="4"/>
  <c r="I46" i="4" s="1"/>
  <c r="Y45" i="4"/>
  <c r="X45" i="4"/>
  <c r="T45" i="4"/>
  <c r="S45" i="4"/>
  <c r="N45" i="4"/>
  <c r="M45" i="4"/>
  <c r="I45" i="4"/>
  <c r="H45" i="4"/>
  <c r="X44" i="4"/>
  <c r="Y44" i="4" s="1"/>
  <c r="S44" i="4"/>
  <c r="T44" i="4" s="1"/>
  <c r="M44" i="4"/>
  <c r="N44" i="4" s="1"/>
  <c r="H44" i="4"/>
  <c r="I44" i="4" s="1"/>
  <c r="X43" i="4"/>
  <c r="Y43" i="4" s="1"/>
  <c r="S43" i="4"/>
  <c r="T43" i="4" s="1"/>
  <c r="M43" i="4"/>
  <c r="N43" i="4" s="1"/>
  <c r="H43" i="4"/>
  <c r="I43" i="4" s="1"/>
  <c r="X42" i="4"/>
  <c r="Y42" i="4" s="1"/>
  <c r="S42" i="4"/>
  <c r="T42" i="4" s="1"/>
  <c r="M42" i="4"/>
  <c r="N42" i="4" s="1"/>
  <c r="H42" i="4"/>
  <c r="I42" i="4" s="1"/>
  <c r="X41" i="4"/>
  <c r="Y41" i="4" s="1"/>
  <c r="S41" i="4"/>
  <c r="T41" i="4" s="1"/>
  <c r="M41" i="4"/>
  <c r="N41" i="4" s="1"/>
  <c r="H41" i="4"/>
  <c r="I41" i="4" s="1"/>
  <c r="X40" i="4"/>
  <c r="Y40" i="4" s="1"/>
  <c r="S40" i="4"/>
  <c r="T40" i="4" s="1"/>
  <c r="M40" i="4"/>
  <c r="N40" i="4" s="1"/>
  <c r="H40" i="4"/>
  <c r="I40" i="4" s="1"/>
  <c r="Y39" i="4"/>
  <c r="X39" i="4"/>
  <c r="T39" i="4"/>
  <c r="S39" i="4"/>
  <c r="N39" i="4"/>
  <c r="M39" i="4"/>
  <c r="I39" i="4"/>
  <c r="H39" i="4"/>
  <c r="X38" i="4"/>
  <c r="Y38" i="4" s="1"/>
  <c r="S38" i="4"/>
  <c r="T38" i="4" s="1"/>
  <c r="M38" i="4"/>
  <c r="N38" i="4" s="1"/>
  <c r="H38" i="4"/>
  <c r="I38" i="4" s="1"/>
  <c r="Y37" i="4"/>
  <c r="X37" i="4"/>
  <c r="T37" i="4"/>
  <c r="S37" i="4"/>
  <c r="N37" i="4"/>
  <c r="M37" i="4"/>
  <c r="I37" i="4"/>
  <c r="H37" i="4"/>
  <c r="Y36" i="4"/>
  <c r="X36" i="4"/>
  <c r="T36" i="4"/>
  <c r="S36" i="4"/>
  <c r="N36" i="4"/>
  <c r="M36" i="4"/>
  <c r="I36" i="4"/>
  <c r="H36" i="4"/>
  <c r="Y35" i="4"/>
  <c r="X35" i="4"/>
  <c r="T35" i="4"/>
  <c r="S35" i="4"/>
  <c r="N35" i="4"/>
  <c r="M35" i="4"/>
  <c r="I35" i="4"/>
  <c r="H35" i="4"/>
  <c r="Y34" i="4"/>
  <c r="X34" i="4"/>
  <c r="T34" i="4"/>
  <c r="S34" i="4"/>
  <c r="N34" i="4"/>
  <c r="M34" i="4"/>
  <c r="I34" i="4"/>
  <c r="H34" i="4"/>
  <c r="X33" i="4"/>
  <c r="Y33" i="4" s="1"/>
  <c r="S33" i="4"/>
  <c r="T33" i="4" s="1"/>
  <c r="M33" i="4"/>
  <c r="N33" i="4" s="1"/>
  <c r="H33" i="4"/>
  <c r="I33" i="4" s="1"/>
  <c r="X32" i="4"/>
  <c r="Y32" i="4" s="1"/>
  <c r="S32" i="4"/>
  <c r="T32" i="4" s="1"/>
  <c r="M32" i="4"/>
  <c r="N32" i="4" s="1"/>
  <c r="H32" i="4"/>
  <c r="I32" i="4" s="1"/>
  <c r="X31" i="4"/>
  <c r="Y31" i="4" s="1"/>
  <c r="S31" i="4"/>
  <c r="T31" i="4" s="1"/>
  <c r="M31" i="4"/>
  <c r="N31" i="4" s="1"/>
  <c r="H31" i="4"/>
  <c r="I31" i="4" s="1"/>
  <c r="Y30" i="4"/>
  <c r="X30" i="4"/>
  <c r="T30" i="4"/>
  <c r="S30" i="4"/>
  <c r="N30" i="4"/>
  <c r="M30" i="4"/>
  <c r="I30" i="4"/>
  <c r="H30" i="4"/>
  <c r="X29" i="4"/>
  <c r="Y29" i="4" s="1"/>
  <c r="S29" i="4"/>
  <c r="T29" i="4" s="1"/>
  <c r="M29" i="4"/>
  <c r="N29" i="4" s="1"/>
  <c r="H29" i="4"/>
  <c r="I29" i="4" s="1"/>
  <c r="Y28" i="4"/>
  <c r="X28" i="4"/>
  <c r="T28" i="4"/>
  <c r="S28" i="4"/>
  <c r="N28" i="4"/>
  <c r="M28" i="4"/>
  <c r="I28" i="4"/>
  <c r="H28" i="4"/>
  <c r="X27" i="4"/>
  <c r="Y27" i="4" s="1"/>
  <c r="S27" i="4"/>
  <c r="T27" i="4" s="1"/>
  <c r="M27" i="4"/>
  <c r="N27" i="4" s="1"/>
  <c r="H27" i="4"/>
  <c r="I27" i="4" s="1"/>
  <c r="X26" i="4"/>
  <c r="Y26" i="4" s="1"/>
  <c r="S26" i="4"/>
  <c r="T26" i="4" s="1"/>
  <c r="M26" i="4"/>
  <c r="N26" i="4" s="1"/>
  <c r="H26" i="4"/>
  <c r="I26" i="4" s="1"/>
  <c r="X25" i="4"/>
  <c r="Y25" i="4" s="1"/>
  <c r="S25" i="4"/>
  <c r="T25" i="4" s="1"/>
  <c r="M25" i="4"/>
  <c r="N25" i="4" s="1"/>
  <c r="H25" i="4"/>
  <c r="I25" i="4" s="1"/>
  <c r="X24" i="4"/>
  <c r="Y24" i="4" s="1"/>
  <c r="S24" i="4"/>
  <c r="T24" i="4" s="1"/>
  <c r="M24" i="4"/>
  <c r="N24" i="4" s="1"/>
  <c r="H24" i="4"/>
  <c r="I24" i="4" s="1"/>
  <c r="X23" i="4"/>
  <c r="Y23" i="4" s="1"/>
  <c r="S23" i="4"/>
  <c r="T23" i="4" s="1"/>
  <c r="M23" i="4"/>
  <c r="N23" i="4" s="1"/>
  <c r="H23" i="4"/>
  <c r="I23" i="4" s="1"/>
  <c r="X22" i="4"/>
  <c r="Y22" i="4" s="1"/>
  <c r="S22" i="4"/>
  <c r="T22" i="4" s="1"/>
  <c r="M22" i="4"/>
  <c r="N22" i="4" s="1"/>
  <c r="H22" i="4"/>
  <c r="I22" i="4" s="1"/>
  <c r="X21" i="4"/>
  <c r="Y21" i="4" s="1"/>
  <c r="S21" i="4"/>
  <c r="T21" i="4" s="1"/>
  <c r="M21" i="4"/>
  <c r="N21" i="4" s="1"/>
  <c r="H21" i="4"/>
  <c r="I21" i="4" s="1"/>
  <c r="X20" i="4"/>
  <c r="Y20" i="4" s="1"/>
  <c r="S20" i="4"/>
  <c r="T20" i="4" s="1"/>
  <c r="M20" i="4"/>
  <c r="N20" i="4" s="1"/>
  <c r="H20" i="4"/>
  <c r="I20" i="4" s="1"/>
  <c r="X19" i="4"/>
  <c r="Y19" i="4" s="1"/>
  <c r="S19" i="4"/>
  <c r="T19" i="4" s="1"/>
  <c r="M19" i="4"/>
  <c r="N19" i="4" s="1"/>
  <c r="H19" i="4"/>
  <c r="I19" i="4" s="1"/>
  <c r="X18" i="4"/>
  <c r="Y18" i="4" s="1"/>
  <c r="S18" i="4"/>
  <c r="T18" i="4" s="1"/>
  <c r="M18" i="4"/>
  <c r="N18" i="4" s="1"/>
  <c r="I18" i="4"/>
  <c r="H18" i="4"/>
  <c r="X17" i="4"/>
  <c r="Y17" i="4" s="1"/>
  <c r="S17" i="4"/>
  <c r="T17" i="4" s="1"/>
  <c r="M17" i="4"/>
  <c r="N17" i="4" s="1"/>
  <c r="H17" i="4"/>
  <c r="I17" i="4" s="1"/>
  <c r="X16" i="4"/>
  <c r="Y16" i="4" s="1"/>
  <c r="S16" i="4"/>
  <c r="T16" i="4" s="1"/>
  <c r="M16" i="4"/>
  <c r="N16" i="4" s="1"/>
  <c r="H16" i="4"/>
  <c r="I16" i="4" s="1"/>
  <c r="X15" i="4"/>
  <c r="Y15" i="4" s="1"/>
  <c r="S15" i="4"/>
  <c r="T15" i="4" s="1"/>
  <c r="M15" i="4"/>
  <c r="N15" i="4" s="1"/>
  <c r="H15" i="4"/>
  <c r="I15" i="4" s="1"/>
  <c r="X14" i="4"/>
  <c r="Y14" i="4" s="1"/>
  <c r="S14" i="4"/>
  <c r="T14" i="4" s="1"/>
  <c r="M14" i="4"/>
  <c r="N14" i="4" s="1"/>
  <c r="H14" i="4"/>
  <c r="I14" i="4" s="1"/>
  <c r="X13" i="4"/>
  <c r="Y13" i="4" s="1"/>
  <c r="S13" i="4"/>
  <c r="T13" i="4" s="1"/>
  <c r="M13" i="4"/>
  <c r="N13" i="4" s="1"/>
  <c r="H13" i="4"/>
  <c r="I13" i="4" s="1"/>
  <c r="Y12" i="4"/>
  <c r="X12" i="4"/>
  <c r="T12" i="4"/>
  <c r="S12" i="4"/>
  <c r="N12" i="4"/>
  <c r="M12" i="4"/>
  <c r="I12" i="4"/>
  <c r="H12" i="4"/>
  <c r="X11" i="4"/>
  <c r="Y11" i="4" s="1"/>
  <c r="S11" i="4"/>
  <c r="T11" i="4" s="1"/>
  <c r="M11" i="4"/>
  <c r="N11" i="4" s="1"/>
  <c r="H11" i="4"/>
  <c r="I11" i="4" s="1"/>
  <c r="X1685" i="3"/>
  <c r="Y1685" i="3" s="1"/>
  <c r="S1685" i="3"/>
  <c r="T1685" i="3" s="1"/>
  <c r="M1685" i="3"/>
  <c r="N1685" i="3" s="1"/>
  <c r="H1685" i="3"/>
  <c r="I1685" i="3" s="1"/>
  <c r="X1684" i="3"/>
  <c r="Y1684" i="3" s="1"/>
  <c r="S1684" i="3"/>
  <c r="T1684" i="3" s="1"/>
  <c r="M1684" i="3"/>
  <c r="N1684" i="3" s="1"/>
  <c r="H1684" i="3"/>
  <c r="I1684" i="3" s="1"/>
  <c r="X1683" i="3"/>
  <c r="Y1683" i="3" s="1"/>
  <c r="S1683" i="3"/>
  <c r="T1683" i="3" s="1"/>
  <c r="M1683" i="3"/>
  <c r="N1683" i="3" s="1"/>
  <c r="H1683" i="3"/>
  <c r="I1683" i="3" s="1"/>
  <c r="X1682" i="3"/>
  <c r="Y1682" i="3" s="1"/>
  <c r="S1682" i="3"/>
  <c r="T1682" i="3" s="1"/>
  <c r="M1682" i="3"/>
  <c r="N1682" i="3" s="1"/>
  <c r="H1682" i="3"/>
  <c r="I1682" i="3" s="1"/>
  <c r="X1681" i="3"/>
  <c r="Y1681" i="3" s="1"/>
  <c r="S1681" i="3"/>
  <c r="T1681" i="3" s="1"/>
  <c r="M1681" i="3"/>
  <c r="N1681" i="3" s="1"/>
  <c r="H1681" i="3"/>
  <c r="I1681" i="3" s="1"/>
  <c r="X1680" i="3"/>
  <c r="Y1680" i="3" s="1"/>
  <c r="S1680" i="3"/>
  <c r="T1680" i="3" s="1"/>
  <c r="M1680" i="3"/>
  <c r="N1680" i="3" s="1"/>
  <c r="H1680" i="3"/>
  <c r="I1680" i="3" s="1"/>
  <c r="X1679" i="3"/>
  <c r="Y1679" i="3" s="1"/>
  <c r="S1679" i="3"/>
  <c r="T1679" i="3" s="1"/>
  <c r="M1679" i="3"/>
  <c r="N1679" i="3" s="1"/>
  <c r="H1679" i="3"/>
  <c r="I1679" i="3" s="1"/>
  <c r="X1678" i="3"/>
  <c r="Y1678" i="3" s="1"/>
  <c r="S1678" i="3"/>
  <c r="T1678" i="3" s="1"/>
  <c r="M1678" i="3"/>
  <c r="N1678" i="3" s="1"/>
  <c r="H1678" i="3"/>
  <c r="I1678" i="3" s="1"/>
  <c r="X1677" i="3"/>
  <c r="Y1677" i="3" s="1"/>
  <c r="S1677" i="3"/>
  <c r="T1677" i="3" s="1"/>
  <c r="M1677" i="3"/>
  <c r="N1677" i="3" s="1"/>
  <c r="H1677" i="3"/>
  <c r="I1677" i="3" s="1"/>
  <c r="X1676" i="3"/>
  <c r="Y1676" i="3" s="1"/>
  <c r="S1676" i="3"/>
  <c r="T1676" i="3" s="1"/>
  <c r="M1676" i="3"/>
  <c r="N1676" i="3" s="1"/>
  <c r="H1676" i="3"/>
  <c r="I1676" i="3" s="1"/>
  <c r="X1675" i="3"/>
  <c r="Y1675" i="3" s="1"/>
  <c r="S1675" i="3"/>
  <c r="T1675" i="3" s="1"/>
  <c r="M1675" i="3"/>
  <c r="N1675" i="3" s="1"/>
  <c r="H1675" i="3"/>
  <c r="I1675" i="3" s="1"/>
  <c r="X1674" i="3"/>
  <c r="Y1674" i="3" s="1"/>
  <c r="S1674" i="3"/>
  <c r="T1674" i="3" s="1"/>
  <c r="M1674" i="3"/>
  <c r="N1674" i="3" s="1"/>
  <c r="H1674" i="3"/>
  <c r="I1674" i="3" s="1"/>
  <c r="X1673" i="3"/>
  <c r="Y1673" i="3" s="1"/>
  <c r="S1673" i="3"/>
  <c r="T1673" i="3" s="1"/>
  <c r="M1673" i="3"/>
  <c r="N1673" i="3" s="1"/>
  <c r="H1673" i="3"/>
  <c r="I1673" i="3" s="1"/>
  <c r="X1672" i="3"/>
  <c r="Y1672" i="3" s="1"/>
  <c r="S1672" i="3"/>
  <c r="T1672" i="3" s="1"/>
  <c r="M1672" i="3"/>
  <c r="N1672" i="3" s="1"/>
  <c r="H1672" i="3"/>
  <c r="I1672" i="3" s="1"/>
  <c r="X1671" i="3"/>
  <c r="Y1671" i="3" s="1"/>
  <c r="S1671" i="3"/>
  <c r="T1671" i="3" s="1"/>
  <c r="M1671" i="3"/>
  <c r="N1671" i="3" s="1"/>
  <c r="H1671" i="3"/>
  <c r="I1671" i="3" s="1"/>
  <c r="X1670" i="3"/>
  <c r="Y1670" i="3" s="1"/>
  <c r="S1670" i="3"/>
  <c r="T1670" i="3" s="1"/>
  <c r="M1670" i="3"/>
  <c r="N1670" i="3" s="1"/>
  <c r="H1670" i="3"/>
  <c r="I1670" i="3" s="1"/>
  <c r="X1669" i="3"/>
  <c r="Y1669" i="3" s="1"/>
  <c r="S1669" i="3"/>
  <c r="T1669" i="3" s="1"/>
  <c r="M1669" i="3"/>
  <c r="N1669" i="3" s="1"/>
  <c r="H1669" i="3"/>
  <c r="I1669" i="3" s="1"/>
  <c r="X1668" i="3"/>
  <c r="Y1668" i="3" s="1"/>
  <c r="S1668" i="3"/>
  <c r="T1668" i="3" s="1"/>
  <c r="M1668" i="3"/>
  <c r="N1668" i="3" s="1"/>
  <c r="H1668" i="3"/>
  <c r="I1668" i="3" s="1"/>
  <c r="X1667" i="3"/>
  <c r="Y1667" i="3" s="1"/>
  <c r="S1667" i="3"/>
  <c r="T1667" i="3" s="1"/>
  <c r="M1667" i="3"/>
  <c r="N1667" i="3" s="1"/>
  <c r="H1667" i="3"/>
  <c r="I1667" i="3" s="1"/>
  <c r="X1666" i="3"/>
  <c r="Y1666" i="3" s="1"/>
  <c r="S1666" i="3"/>
  <c r="T1666" i="3" s="1"/>
  <c r="M1666" i="3"/>
  <c r="N1666" i="3" s="1"/>
  <c r="H1666" i="3"/>
  <c r="I1666" i="3" s="1"/>
  <c r="X1665" i="3"/>
  <c r="Y1665" i="3" s="1"/>
  <c r="S1665" i="3"/>
  <c r="T1665" i="3" s="1"/>
  <c r="M1665" i="3"/>
  <c r="N1665" i="3" s="1"/>
  <c r="H1665" i="3"/>
  <c r="I1665" i="3" s="1"/>
  <c r="X1664" i="3"/>
  <c r="Y1664" i="3" s="1"/>
  <c r="S1664" i="3"/>
  <c r="T1664" i="3" s="1"/>
  <c r="M1664" i="3"/>
  <c r="N1664" i="3" s="1"/>
  <c r="H1664" i="3"/>
  <c r="I1664" i="3" s="1"/>
  <c r="X1663" i="3"/>
  <c r="Y1663" i="3" s="1"/>
  <c r="S1663" i="3"/>
  <c r="T1663" i="3" s="1"/>
  <c r="M1663" i="3"/>
  <c r="N1663" i="3" s="1"/>
  <c r="H1663" i="3"/>
  <c r="I1663" i="3" s="1"/>
  <c r="X1662" i="3"/>
  <c r="Y1662" i="3" s="1"/>
  <c r="S1662" i="3"/>
  <c r="T1662" i="3" s="1"/>
  <c r="M1662" i="3"/>
  <c r="N1662" i="3" s="1"/>
  <c r="H1662" i="3"/>
  <c r="I1662" i="3" s="1"/>
  <c r="X1661" i="3"/>
  <c r="Y1661" i="3" s="1"/>
  <c r="S1661" i="3"/>
  <c r="T1661" i="3" s="1"/>
  <c r="M1661" i="3"/>
  <c r="N1661" i="3" s="1"/>
  <c r="H1661" i="3"/>
  <c r="I1661" i="3" s="1"/>
  <c r="X1660" i="3"/>
  <c r="Y1660" i="3" s="1"/>
  <c r="S1660" i="3"/>
  <c r="T1660" i="3" s="1"/>
  <c r="M1660" i="3"/>
  <c r="N1660" i="3" s="1"/>
  <c r="H1660" i="3"/>
  <c r="I1660" i="3" s="1"/>
  <c r="X1659" i="3"/>
  <c r="Y1659" i="3" s="1"/>
  <c r="S1659" i="3"/>
  <c r="T1659" i="3" s="1"/>
  <c r="M1659" i="3"/>
  <c r="N1659" i="3" s="1"/>
  <c r="H1659" i="3"/>
  <c r="I1659" i="3" s="1"/>
  <c r="X1658" i="3"/>
  <c r="Y1658" i="3" s="1"/>
  <c r="S1658" i="3"/>
  <c r="T1658" i="3" s="1"/>
  <c r="M1658" i="3"/>
  <c r="N1658" i="3" s="1"/>
  <c r="H1658" i="3"/>
  <c r="I1658" i="3" s="1"/>
  <c r="X1657" i="3"/>
  <c r="Y1657" i="3" s="1"/>
  <c r="S1657" i="3"/>
  <c r="T1657" i="3" s="1"/>
  <c r="M1657" i="3"/>
  <c r="N1657" i="3" s="1"/>
  <c r="H1657" i="3"/>
  <c r="I1657" i="3" s="1"/>
  <c r="X1656" i="3"/>
  <c r="Y1656" i="3" s="1"/>
  <c r="S1656" i="3"/>
  <c r="T1656" i="3" s="1"/>
  <c r="M1656" i="3"/>
  <c r="N1656" i="3" s="1"/>
  <c r="H1656" i="3"/>
  <c r="I1656" i="3" s="1"/>
  <c r="X1655" i="3"/>
  <c r="Y1655" i="3" s="1"/>
  <c r="S1655" i="3"/>
  <c r="T1655" i="3" s="1"/>
  <c r="M1655" i="3"/>
  <c r="N1655" i="3" s="1"/>
  <c r="H1655" i="3"/>
  <c r="I1655" i="3" s="1"/>
  <c r="X1654" i="3"/>
  <c r="Y1654" i="3" s="1"/>
  <c r="S1654" i="3"/>
  <c r="T1654" i="3" s="1"/>
  <c r="M1654" i="3"/>
  <c r="N1654" i="3" s="1"/>
  <c r="H1654" i="3"/>
  <c r="I1654" i="3" s="1"/>
  <c r="X1653" i="3"/>
  <c r="Y1653" i="3" s="1"/>
  <c r="S1653" i="3"/>
  <c r="T1653" i="3" s="1"/>
  <c r="M1653" i="3"/>
  <c r="N1653" i="3" s="1"/>
  <c r="H1653" i="3"/>
  <c r="I1653" i="3" s="1"/>
  <c r="X1652" i="3"/>
  <c r="Y1652" i="3" s="1"/>
  <c r="S1652" i="3"/>
  <c r="T1652" i="3" s="1"/>
  <c r="M1652" i="3"/>
  <c r="N1652" i="3" s="1"/>
  <c r="H1652" i="3"/>
  <c r="I1652" i="3" s="1"/>
  <c r="X1651" i="3"/>
  <c r="Y1651" i="3" s="1"/>
  <c r="S1651" i="3"/>
  <c r="T1651" i="3" s="1"/>
  <c r="M1651" i="3"/>
  <c r="N1651" i="3" s="1"/>
  <c r="H1651" i="3"/>
  <c r="I1651" i="3" s="1"/>
  <c r="X1650" i="3"/>
  <c r="Y1650" i="3" s="1"/>
  <c r="S1650" i="3"/>
  <c r="T1650" i="3" s="1"/>
  <c r="M1650" i="3"/>
  <c r="N1650" i="3" s="1"/>
  <c r="H1650" i="3"/>
  <c r="I1650" i="3" s="1"/>
  <c r="X1649" i="3"/>
  <c r="Y1649" i="3" s="1"/>
  <c r="S1649" i="3"/>
  <c r="T1649" i="3" s="1"/>
  <c r="M1649" i="3"/>
  <c r="N1649" i="3" s="1"/>
  <c r="H1649" i="3"/>
  <c r="I1649" i="3" s="1"/>
  <c r="X1648" i="3"/>
  <c r="Y1648" i="3" s="1"/>
  <c r="S1648" i="3"/>
  <c r="T1648" i="3" s="1"/>
  <c r="M1648" i="3"/>
  <c r="N1648" i="3" s="1"/>
  <c r="H1648" i="3"/>
  <c r="I1648" i="3" s="1"/>
  <c r="X1647" i="3"/>
  <c r="Y1647" i="3" s="1"/>
  <c r="S1647" i="3"/>
  <c r="T1647" i="3" s="1"/>
  <c r="M1647" i="3"/>
  <c r="N1647" i="3" s="1"/>
  <c r="H1647" i="3"/>
  <c r="I1647" i="3" s="1"/>
  <c r="X1646" i="3"/>
  <c r="Y1646" i="3" s="1"/>
  <c r="S1646" i="3"/>
  <c r="T1646" i="3" s="1"/>
  <c r="M1646" i="3"/>
  <c r="N1646" i="3" s="1"/>
  <c r="H1646" i="3"/>
  <c r="I1646" i="3" s="1"/>
  <c r="X1645" i="3"/>
  <c r="Y1645" i="3" s="1"/>
  <c r="S1645" i="3"/>
  <c r="T1645" i="3" s="1"/>
  <c r="M1645" i="3"/>
  <c r="N1645" i="3" s="1"/>
  <c r="H1645" i="3"/>
  <c r="I1645" i="3" s="1"/>
  <c r="X1644" i="3"/>
  <c r="Y1644" i="3" s="1"/>
  <c r="S1644" i="3"/>
  <c r="T1644" i="3" s="1"/>
  <c r="M1644" i="3"/>
  <c r="N1644" i="3" s="1"/>
  <c r="H1644" i="3"/>
  <c r="I1644" i="3" s="1"/>
  <c r="X1643" i="3"/>
  <c r="Y1643" i="3" s="1"/>
  <c r="S1643" i="3"/>
  <c r="T1643" i="3" s="1"/>
  <c r="M1643" i="3"/>
  <c r="N1643" i="3" s="1"/>
  <c r="H1643" i="3"/>
  <c r="I1643" i="3" s="1"/>
  <c r="X1642" i="3"/>
  <c r="Y1642" i="3" s="1"/>
  <c r="S1642" i="3"/>
  <c r="T1642" i="3" s="1"/>
  <c r="M1642" i="3"/>
  <c r="N1642" i="3" s="1"/>
  <c r="H1642" i="3"/>
  <c r="I1642" i="3" s="1"/>
  <c r="X1641" i="3"/>
  <c r="Y1641" i="3" s="1"/>
  <c r="S1641" i="3"/>
  <c r="T1641" i="3" s="1"/>
  <c r="M1641" i="3"/>
  <c r="N1641" i="3" s="1"/>
  <c r="H1641" i="3"/>
  <c r="I1641" i="3" s="1"/>
  <c r="X1640" i="3"/>
  <c r="Y1640" i="3" s="1"/>
  <c r="S1640" i="3"/>
  <c r="T1640" i="3" s="1"/>
  <c r="M1640" i="3"/>
  <c r="N1640" i="3" s="1"/>
  <c r="H1640" i="3"/>
  <c r="I1640" i="3" s="1"/>
  <c r="X1639" i="3"/>
  <c r="Y1639" i="3" s="1"/>
  <c r="S1639" i="3"/>
  <c r="T1639" i="3" s="1"/>
  <c r="M1639" i="3"/>
  <c r="N1639" i="3" s="1"/>
  <c r="H1639" i="3"/>
  <c r="I1639" i="3" s="1"/>
  <c r="X1638" i="3"/>
  <c r="Y1638" i="3" s="1"/>
  <c r="S1638" i="3"/>
  <c r="T1638" i="3" s="1"/>
  <c r="M1638" i="3"/>
  <c r="N1638" i="3" s="1"/>
  <c r="H1638" i="3"/>
  <c r="I1638" i="3" s="1"/>
  <c r="X1637" i="3"/>
  <c r="Y1637" i="3" s="1"/>
  <c r="S1637" i="3"/>
  <c r="T1637" i="3" s="1"/>
  <c r="M1637" i="3"/>
  <c r="N1637" i="3" s="1"/>
  <c r="H1637" i="3"/>
  <c r="I1637" i="3" s="1"/>
  <c r="X1636" i="3"/>
  <c r="Y1636" i="3" s="1"/>
  <c r="S1636" i="3"/>
  <c r="T1636" i="3" s="1"/>
  <c r="M1636" i="3"/>
  <c r="N1636" i="3" s="1"/>
  <c r="H1636" i="3"/>
  <c r="I1636" i="3" s="1"/>
  <c r="X1635" i="3"/>
  <c r="Y1635" i="3" s="1"/>
  <c r="S1635" i="3"/>
  <c r="T1635" i="3" s="1"/>
  <c r="M1635" i="3"/>
  <c r="N1635" i="3" s="1"/>
  <c r="H1635" i="3"/>
  <c r="I1635" i="3" s="1"/>
  <c r="X1634" i="3"/>
  <c r="Y1634" i="3" s="1"/>
  <c r="S1634" i="3"/>
  <c r="T1634" i="3" s="1"/>
  <c r="M1634" i="3"/>
  <c r="N1634" i="3" s="1"/>
  <c r="H1634" i="3"/>
  <c r="I1634" i="3" s="1"/>
  <c r="X1633" i="3"/>
  <c r="Y1633" i="3" s="1"/>
  <c r="S1633" i="3"/>
  <c r="T1633" i="3" s="1"/>
  <c r="M1633" i="3"/>
  <c r="N1633" i="3" s="1"/>
  <c r="H1633" i="3"/>
  <c r="I1633" i="3" s="1"/>
  <c r="X1632" i="3"/>
  <c r="Y1632" i="3" s="1"/>
  <c r="S1632" i="3"/>
  <c r="T1632" i="3" s="1"/>
  <c r="M1632" i="3"/>
  <c r="N1632" i="3" s="1"/>
  <c r="H1632" i="3"/>
  <c r="I1632" i="3" s="1"/>
  <c r="X1631" i="3"/>
  <c r="Y1631" i="3" s="1"/>
  <c r="S1631" i="3"/>
  <c r="T1631" i="3" s="1"/>
  <c r="M1631" i="3"/>
  <c r="N1631" i="3" s="1"/>
  <c r="H1631" i="3"/>
  <c r="I1631" i="3" s="1"/>
  <c r="X1630" i="3"/>
  <c r="Y1630" i="3" s="1"/>
  <c r="S1630" i="3"/>
  <c r="T1630" i="3" s="1"/>
  <c r="M1630" i="3"/>
  <c r="N1630" i="3" s="1"/>
  <c r="H1630" i="3"/>
  <c r="I1630" i="3" s="1"/>
  <c r="X1629" i="3"/>
  <c r="Y1629" i="3" s="1"/>
  <c r="S1629" i="3"/>
  <c r="T1629" i="3" s="1"/>
  <c r="M1629" i="3"/>
  <c r="N1629" i="3" s="1"/>
  <c r="H1629" i="3"/>
  <c r="I1629" i="3" s="1"/>
  <c r="X1628" i="3"/>
  <c r="Y1628" i="3" s="1"/>
  <c r="S1628" i="3"/>
  <c r="T1628" i="3" s="1"/>
  <c r="M1628" i="3"/>
  <c r="N1628" i="3" s="1"/>
  <c r="H1628" i="3"/>
  <c r="I1628" i="3" s="1"/>
  <c r="X1627" i="3"/>
  <c r="Y1627" i="3" s="1"/>
  <c r="S1627" i="3"/>
  <c r="T1627" i="3" s="1"/>
  <c r="M1627" i="3"/>
  <c r="N1627" i="3" s="1"/>
  <c r="H1627" i="3"/>
  <c r="I1627" i="3" s="1"/>
  <c r="X1626" i="3"/>
  <c r="Y1626" i="3" s="1"/>
  <c r="S1626" i="3"/>
  <c r="T1626" i="3" s="1"/>
  <c r="M1626" i="3"/>
  <c r="N1626" i="3" s="1"/>
  <c r="H1626" i="3"/>
  <c r="I1626" i="3" s="1"/>
  <c r="X1625" i="3"/>
  <c r="Y1625" i="3" s="1"/>
  <c r="S1625" i="3"/>
  <c r="T1625" i="3" s="1"/>
  <c r="M1625" i="3"/>
  <c r="N1625" i="3" s="1"/>
  <c r="H1625" i="3"/>
  <c r="I1625" i="3" s="1"/>
  <c r="X1624" i="3"/>
  <c r="Y1624" i="3" s="1"/>
  <c r="S1624" i="3"/>
  <c r="T1624" i="3" s="1"/>
  <c r="M1624" i="3"/>
  <c r="N1624" i="3" s="1"/>
  <c r="H1624" i="3"/>
  <c r="I1624" i="3" s="1"/>
  <c r="X1623" i="3"/>
  <c r="Y1623" i="3" s="1"/>
  <c r="S1623" i="3"/>
  <c r="T1623" i="3" s="1"/>
  <c r="M1623" i="3"/>
  <c r="N1623" i="3" s="1"/>
  <c r="H1623" i="3"/>
  <c r="I1623" i="3" s="1"/>
  <c r="X1622" i="3"/>
  <c r="Y1622" i="3" s="1"/>
  <c r="S1622" i="3"/>
  <c r="T1622" i="3" s="1"/>
  <c r="M1622" i="3"/>
  <c r="N1622" i="3" s="1"/>
  <c r="H1622" i="3"/>
  <c r="I1622" i="3" s="1"/>
  <c r="X1621" i="3"/>
  <c r="Y1621" i="3" s="1"/>
  <c r="S1621" i="3"/>
  <c r="T1621" i="3" s="1"/>
  <c r="M1621" i="3"/>
  <c r="N1621" i="3" s="1"/>
  <c r="H1621" i="3"/>
  <c r="I1621" i="3" s="1"/>
  <c r="X1620" i="3"/>
  <c r="Y1620" i="3" s="1"/>
  <c r="S1620" i="3"/>
  <c r="T1620" i="3" s="1"/>
  <c r="M1620" i="3"/>
  <c r="N1620" i="3" s="1"/>
  <c r="H1620" i="3"/>
  <c r="I1620" i="3" s="1"/>
  <c r="X1619" i="3"/>
  <c r="Y1619" i="3" s="1"/>
  <c r="S1619" i="3"/>
  <c r="T1619" i="3" s="1"/>
  <c r="M1619" i="3"/>
  <c r="N1619" i="3" s="1"/>
  <c r="H1619" i="3"/>
  <c r="I1619" i="3" s="1"/>
  <c r="X1618" i="3"/>
  <c r="Y1618" i="3" s="1"/>
  <c r="S1618" i="3"/>
  <c r="T1618" i="3" s="1"/>
  <c r="M1618" i="3"/>
  <c r="N1618" i="3" s="1"/>
  <c r="H1618" i="3"/>
  <c r="I1618" i="3" s="1"/>
  <c r="X1617" i="3"/>
  <c r="Y1617" i="3" s="1"/>
  <c r="S1617" i="3"/>
  <c r="T1617" i="3" s="1"/>
  <c r="M1617" i="3"/>
  <c r="N1617" i="3" s="1"/>
  <c r="H1617" i="3"/>
  <c r="I1617" i="3" s="1"/>
  <c r="X1616" i="3"/>
  <c r="Y1616" i="3" s="1"/>
  <c r="S1616" i="3"/>
  <c r="T1616" i="3" s="1"/>
  <c r="M1616" i="3"/>
  <c r="N1616" i="3" s="1"/>
  <c r="H1616" i="3"/>
  <c r="I1616" i="3" s="1"/>
  <c r="X1615" i="3"/>
  <c r="Y1615" i="3" s="1"/>
  <c r="S1615" i="3"/>
  <c r="T1615" i="3" s="1"/>
  <c r="M1615" i="3"/>
  <c r="N1615" i="3" s="1"/>
  <c r="H1615" i="3"/>
  <c r="I1615" i="3" s="1"/>
  <c r="X1614" i="3"/>
  <c r="Y1614" i="3" s="1"/>
  <c r="S1614" i="3"/>
  <c r="T1614" i="3" s="1"/>
  <c r="M1614" i="3"/>
  <c r="N1614" i="3" s="1"/>
  <c r="H1614" i="3"/>
  <c r="I1614" i="3" s="1"/>
  <c r="X1613" i="3"/>
  <c r="Y1613" i="3" s="1"/>
  <c r="S1613" i="3"/>
  <c r="T1613" i="3" s="1"/>
  <c r="M1613" i="3"/>
  <c r="N1613" i="3" s="1"/>
  <c r="H1613" i="3"/>
  <c r="I1613" i="3" s="1"/>
  <c r="X1612" i="3"/>
  <c r="Y1612" i="3" s="1"/>
  <c r="S1612" i="3"/>
  <c r="T1612" i="3" s="1"/>
  <c r="M1612" i="3"/>
  <c r="N1612" i="3" s="1"/>
  <c r="H1612" i="3"/>
  <c r="I1612" i="3" s="1"/>
  <c r="X1611" i="3"/>
  <c r="Y1611" i="3" s="1"/>
  <c r="S1611" i="3"/>
  <c r="T1611" i="3" s="1"/>
  <c r="M1611" i="3"/>
  <c r="N1611" i="3" s="1"/>
  <c r="H1611" i="3"/>
  <c r="I1611" i="3" s="1"/>
  <c r="X1610" i="3"/>
  <c r="Y1610" i="3" s="1"/>
  <c r="S1610" i="3"/>
  <c r="T1610" i="3" s="1"/>
  <c r="M1610" i="3"/>
  <c r="N1610" i="3" s="1"/>
  <c r="H1610" i="3"/>
  <c r="I1610" i="3" s="1"/>
  <c r="X1609" i="3"/>
  <c r="Y1609" i="3" s="1"/>
  <c r="S1609" i="3"/>
  <c r="T1609" i="3" s="1"/>
  <c r="M1609" i="3"/>
  <c r="N1609" i="3" s="1"/>
  <c r="H1609" i="3"/>
  <c r="I1609" i="3" s="1"/>
  <c r="X1608" i="3"/>
  <c r="Y1608" i="3" s="1"/>
  <c r="S1608" i="3"/>
  <c r="T1608" i="3" s="1"/>
  <c r="M1608" i="3"/>
  <c r="N1608" i="3" s="1"/>
  <c r="H1608" i="3"/>
  <c r="I1608" i="3" s="1"/>
  <c r="X1607" i="3"/>
  <c r="Y1607" i="3" s="1"/>
  <c r="S1607" i="3"/>
  <c r="T1607" i="3" s="1"/>
  <c r="M1607" i="3"/>
  <c r="N1607" i="3" s="1"/>
  <c r="H1607" i="3"/>
  <c r="I1607" i="3" s="1"/>
  <c r="X1606" i="3"/>
  <c r="Y1606" i="3" s="1"/>
  <c r="S1606" i="3"/>
  <c r="T1606" i="3" s="1"/>
  <c r="M1606" i="3"/>
  <c r="N1606" i="3" s="1"/>
  <c r="H1606" i="3"/>
  <c r="I1606" i="3" s="1"/>
  <c r="X1605" i="3"/>
  <c r="Y1605" i="3" s="1"/>
  <c r="S1605" i="3"/>
  <c r="T1605" i="3" s="1"/>
  <c r="M1605" i="3"/>
  <c r="N1605" i="3" s="1"/>
  <c r="H1605" i="3"/>
  <c r="I1605" i="3" s="1"/>
  <c r="X1604" i="3"/>
  <c r="Y1604" i="3" s="1"/>
  <c r="S1604" i="3"/>
  <c r="T1604" i="3" s="1"/>
  <c r="M1604" i="3"/>
  <c r="N1604" i="3" s="1"/>
  <c r="H1604" i="3"/>
  <c r="I1604" i="3" s="1"/>
  <c r="X1603" i="3"/>
  <c r="Y1603" i="3" s="1"/>
  <c r="S1603" i="3"/>
  <c r="T1603" i="3" s="1"/>
  <c r="M1603" i="3"/>
  <c r="N1603" i="3" s="1"/>
  <c r="H1603" i="3"/>
  <c r="I1603" i="3" s="1"/>
  <c r="X1602" i="3"/>
  <c r="Y1602" i="3" s="1"/>
  <c r="S1602" i="3"/>
  <c r="T1602" i="3" s="1"/>
  <c r="M1602" i="3"/>
  <c r="N1602" i="3" s="1"/>
  <c r="H1602" i="3"/>
  <c r="I1602" i="3" s="1"/>
  <c r="X1601" i="3"/>
  <c r="Y1601" i="3" s="1"/>
  <c r="S1601" i="3"/>
  <c r="T1601" i="3" s="1"/>
  <c r="M1601" i="3"/>
  <c r="N1601" i="3" s="1"/>
  <c r="H1601" i="3"/>
  <c r="I1601" i="3" s="1"/>
  <c r="X1600" i="3"/>
  <c r="Y1600" i="3" s="1"/>
  <c r="S1600" i="3"/>
  <c r="T1600" i="3" s="1"/>
  <c r="M1600" i="3"/>
  <c r="N1600" i="3" s="1"/>
  <c r="H1600" i="3"/>
  <c r="I1600" i="3" s="1"/>
  <c r="X1599" i="3"/>
  <c r="Y1599" i="3" s="1"/>
  <c r="S1599" i="3"/>
  <c r="T1599" i="3" s="1"/>
  <c r="M1599" i="3"/>
  <c r="N1599" i="3" s="1"/>
  <c r="H1599" i="3"/>
  <c r="I1599" i="3" s="1"/>
  <c r="X1598" i="3"/>
  <c r="Y1598" i="3" s="1"/>
  <c r="S1598" i="3"/>
  <c r="T1598" i="3" s="1"/>
  <c r="M1598" i="3"/>
  <c r="N1598" i="3" s="1"/>
  <c r="H1598" i="3"/>
  <c r="I1598" i="3" s="1"/>
  <c r="X1597" i="3"/>
  <c r="Y1597" i="3" s="1"/>
  <c r="S1597" i="3"/>
  <c r="T1597" i="3" s="1"/>
  <c r="M1597" i="3"/>
  <c r="N1597" i="3" s="1"/>
  <c r="H1597" i="3"/>
  <c r="I1597" i="3" s="1"/>
  <c r="X1596" i="3"/>
  <c r="Y1596" i="3" s="1"/>
  <c r="S1596" i="3"/>
  <c r="T1596" i="3" s="1"/>
  <c r="M1596" i="3"/>
  <c r="N1596" i="3" s="1"/>
  <c r="H1596" i="3"/>
  <c r="I1596" i="3" s="1"/>
  <c r="X1595" i="3"/>
  <c r="Y1595" i="3" s="1"/>
  <c r="S1595" i="3"/>
  <c r="T1595" i="3" s="1"/>
  <c r="M1595" i="3"/>
  <c r="N1595" i="3" s="1"/>
  <c r="H1595" i="3"/>
  <c r="I1595" i="3" s="1"/>
  <c r="X1594" i="3"/>
  <c r="Y1594" i="3" s="1"/>
  <c r="S1594" i="3"/>
  <c r="T1594" i="3" s="1"/>
  <c r="M1594" i="3"/>
  <c r="N1594" i="3" s="1"/>
  <c r="H1594" i="3"/>
  <c r="I1594" i="3" s="1"/>
  <c r="X1593" i="3"/>
  <c r="Y1593" i="3" s="1"/>
  <c r="S1593" i="3"/>
  <c r="T1593" i="3" s="1"/>
  <c r="M1593" i="3"/>
  <c r="N1593" i="3" s="1"/>
  <c r="H1593" i="3"/>
  <c r="I1593" i="3" s="1"/>
  <c r="X1592" i="3"/>
  <c r="Y1592" i="3" s="1"/>
  <c r="S1592" i="3"/>
  <c r="T1592" i="3" s="1"/>
  <c r="M1592" i="3"/>
  <c r="N1592" i="3" s="1"/>
  <c r="H1592" i="3"/>
  <c r="I1592" i="3" s="1"/>
  <c r="X1591" i="3"/>
  <c r="Y1591" i="3" s="1"/>
  <c r="S1591" i="3"/>
  <c r="T1591" i="3" s="1"/>
  <c r="M1591" i="3"/>
  <c r="N1591" i="3" s="1"/>
  <c r="H1591" i="3"/>
  <c r="I1591" i="3" s="1"/>
  <c r="X1590" i="3"/>
  <c r="Y1590" i="3" s="1"/>
  <c r="S1590" i="3"/>
  <c r="T1590" i="3" s="1"/>
  <c r="M1590" i="3"/>
  <c r="N1590" i="3" s="1"/>
  <c r="H1590" i="3"/>
  <c r="I1590" i="3" s="1"/>
  <c r="X1589" i="3"/>
  <c r="Y1589" i="3" s="1"/>
  <c r="S1589" i="3"/>
  <c r="T1589" i="3" s="1"/>
  <c r="M1589" i="3"/>
  <c r="N1589" i="3" s="1"/>
  <c r="H1589" i="3"/>
  <c r="I1589" i="3" s="1"/>
  <c r="X1588" i="3"/>
  <c r="Y1588" i="3" s="1"/>
  <c r="S1588" i="3"/>
  <c r="T1588" i="3" s="1"/>
  <c r="M1588" i="3"/>
  <c r="N1588" i="3" s="1"/>
  <c r="H1588" i="3"/>
  <c r="I1588" i="3" s="1"/>
  <c r="X1587" i="3"/>
  <c r="Y1587" i="3" s="1"/>
  <c r="S1587" i="3"/>
  <c r="T1587" i="3" s="1"/>
  <c r="M1587" i="3"/>
  <c r="N1587" i="3" s="1"/>
  <c r="H1587" i="3"/>
  <c r="I1587" i="3" s="1"/>
  <c r="X1586" i="3"/>
  <c r="Y1586" i="3" s="1"/>
  <c r="S1586" i="3"/>
  <c r="T1586" i="3" s="1"/>
  <c r="M1586" i="3"/>
  <c r="N1586" i="3" s="1"/>
  <c r="H1586" i="3"/>
  <c r="I1586" i="3" s="1"/>
  <c r="X1585" i="3"/>
  <c r="Y1585" i="3" s="1"/>
  <c r="S1585" i="3"/>
  <c r="T1585" i="3" s="1"/>
  <c r="M1585" i="3"/>
  <c r="N1585" i="3" s="1"/>
  <c r="H1585" i="3"/>
  <c r="I1585" i="3" s="1"/>
  <c r="X1584" i="3"/>
  <c r="Y1584" i="3" s="1"/>
  <c r="S1584" i="3"/>
  <c r="T1584" i="3" s="1"/>
  <c r="M1584" i="3"/>
  <c r="N1584" i="3" s="1"/>
  <c r="H1584" i="3"/>
  <c r="I1584" i="3" s="1"/>
  <c r="X1583" i="3"/>
  <c r="Y1583" i="3" s="1"/>
  <c r="S1583" i="3"/>
  <c r="T1583" i="3" s="1"/>
  <c r="M1583" i="3"/>
  <c r="N1583" i="3" s="1"/>
  <c r="H1583" i="3"/>
  <c r="I1583" i="3" s="1"/>
  <c r="X1582" i="3"/>
  <c r="Y1582" i="3" s="1"/>
  <c r="S1582" i="3"/>
  <c r="T1582" i="3" s="1"/>
  <c r="M1582" i="3"/>
  <c r="N1582" i="3" s="1"/>
  <c r="H1582" i="3"/>
  <c r="I1582" i="3" s="1"/>
  <c r="X1581" i="3"/>
  <c r="Y1581" i="3" s="1"/>
  <c r="S1581" i="3"/>
  <c r="T1581" i="3" s="1"/>
  <c r="M1581" i="3"/>
  <c r="N1581" i="3" s="1"/>
  <c r="H1581" i="3"/>
  <c r="I1581" i="3" s="1"/>
  <c r="X1580" i="3"/>
  <c r="Y1580" i="3" s="1"/>
  <c r="S1580" i="3"/>
  <c r="T1580" i="3" s="1"/>
  <c r="M1580" i="3"/>
  <c r="N1580" i="3" s="1"/>
  <c r="H1580" i="3"/>
  <c r="I1580" i="3" s="1"/>
  <c r="X1579" i="3"/>
  <c r="Y1579" i="3" s="1"/>
  <c r="S1579" i="3"/>
  <c r="T1579" i="3" s="1"/>
  <c r="M1579" i="3"/>
  <c r="N1579" i="3" s="1"/>
  <c r="H1579" i="3"/>
  <c r="I1579" i="3" s="1"/>
  <c r="X1578" i="3"/>
  <c r="Y1578" i="3" s="1"/>
  <c r="S1578" i="3"/>
  <c r="T1578" i="3" s="1"/>
  <c r="M1578" i="3"/>
  <c r="N1578" i="3" s="1"/>
  <c r="H1578" i="3"/>
  <c r="I1578" i="3" s="1"/>
  <c r="X1577" i="3"/>
  <c r="Y1577" i="3" s="1"/>
  <c r="S1577" i="3"/>
  <c r="T1577" i="3" s="1"/>
  <c r="M1577" i="3"/>
  <c r="N1577" i="3" s="1"/>
  <c r="H1577" i="3"/>
  <c r="I1577" i="3" s="1"/>
  <c r="X1576" i="3"/>
  <c r="Y1576" i="3" s="1"/>
  <c r="S1576" i="3"/>
  <c r="T1576" i="3" s="1"/>
  <c r="M1576" i="3"/>
  <c r="N1576" i="3" s="1"/>
  <c r="H1576" i="3"/>
  <c r="I1576" i="3" s="1"/>
  <c r="X1575" i="3"/>
  <c r="Y1575" i="3" s="1"/>
  <c r="S1575" i="3"/>
  <c r="T1575" i="3" s="1"/>
  <c r="M1575" i="3"/>
  <c r="N1575" i="3" s="1"/>
  <c r="H1575" i="3"/>
  <c r="I1575" i="3" s="1"/>
  <c r="X1574" i="3"/>
  <c r="Y1574" i="3" s="1"/>
  <c r="S1574" i="3"/>
  <c r="T1574" i="3" s="1"/>
  <c r="M1574" i="3"/>
  <c r="N1574" i="3" s="1"/>
  <c r="H1574" i="3"/>
  <c r="I1574" i="3" s="1"/>
  <c r="X1573" i="3"/>
  <c r="Y1573" i="3" s="1"/>
  <c r="S1573" i="3"/>
  <c r="T1573" i="3" s="1"/>
  <c r="M1573" i="3"/>
  <c r="N1573" i="3" s="1"/>
  <c r="H1573" i="3"/>
  <c r="I1573" i="3" s="1"/>
  <c r="X1572" i="3"/>
  <c r="Y1572" i="3" s="1"/>
  <c r="S1572" i="3"/>
  <c r="T1572" i="3" s="1"/>
  <c r="M1572" i="3"/>
  <c r="N1572" i="3" s="1"/>
  <c r="H1572" i="3"/>
  <c r="I1572" i="3" s="1"/>
  <c r="X1571" i="3"/>
  <c r="Y1571" i="3" s="1"/>
  <c r="S1571" i="3"/>
  <c r="T1571" i="3" s="1"/>
  <c r="M1571" i="3"/>
  <c r="N1571" i="3" s="1"/>
  <c r="H1571" i="3"/>
  <c r="I1571" i="3" s="1"/>
  <c r="X1570" i="3"/>
  <c r="Y1570" i="3" s="1"/>
  <c r="S1570" i="3"/>
  <c r="T1570" i="3" s="1"/>
  <c r="M1570" i="3"/>
  <c r="N1570" i="3" s="1"/>
  <c r="H1570" i="3"/>
  <c r="I1570" i="3" s="1"/>
  <c r="X1569" i="3"/>
  <c r="Y1569" i="3" s="1"/>
  <c r="S1569" i="3"/>
  <c r="T1569" i="3" s="1"/>
  <c r="M1569" i="3"/>
  <c r="N1569" i="3" s="1"/>
  <c r="H1569" i="3"/>
  <c r="I1569" i="3" s="1"/>
  <c r="X1568" i="3"/>
  <c r="Y1568" i="3" s="1"/>
  <c r="S1568" i="3"/>
  <c r="T1568" i="3" s="1"/>
  <c r="M1568" i="3"/>
  <c r="N1568" i="3" s="1"/>
  <c r="H1568" i="3"/>
  <c r="I1568" i="3" s="1"/>
  <c r="X1567" i="3"/>
  <c r="Y1567" i="3" s="1"/>
  <c r="S1567" i="3"/>
  <c r="T1567" i="3" s="1"/>
  <c r="M1567" i="3"/>
  <c r="N1567" i="3" s="1"/>
  <c r="H1567" i="3"/>
  <c r="I1567" i="3" s="1"/>
  <c r="X1566" i="3"/>
  <c r="Y1566" i="3" s="1"/>
  <c r="S1566" i="3"/>
  <c r="T1566" i="3" s="1"/>
  <c r="M1566" i="3"/>
  <c r="N1566" i="3" s="1"/>
  <c r="H1566" i="3"/>
  <c r="I1566" i="3" s="1"/>
  <c r="X1565" i="3"/>
  <c r="Y1565" i="3" s="1"/>
  <c r="S1565" i="3"/>
  <c r="T1565" i="3" s="1"/>
  <c r="M1565" i="3"/>
  <c r="N1565" i="3" s="1"/>
  <c r="H1565" i="3"/>
  <c r="I1565" i="3" s="1"/>
  <c r="X1564" i="3"/>
  <c r="Y1564" i="3" s="1"/>
  <c r="S1564" i="3"/>
  <c r="T1564" i="3" s="1"/>
  <c r="M1564" i="3"/>
  <c r="N1564" i="3" s="1"/>
  <c r="H1564" i="3"/>
  <c r="I1564" i="3" s="1"/>
  <c r="X1563" i="3"/>
  <c r="Y1563" i="3" s="1"/>
  <c r="S1563" i="3"/>
  <c r="T1563" i="3" s="1"/>
  <c r="M1563" i="3"/>
  <c r="N1563" i="3" s="1"/>
  <c r="H1563" i="3"/>
  <c r="I1563" i="3" s="1"/>
  <c r="X1562" i="3"/>
  <c r="Y1562" i="3" s="1"/>
  <c r="S1562" i="3"/>
  <c r="T1562" i="3" s="1"/>
  <c r="M1562" i="3"/>
  <c r="N1562" i="3" s="1"/>
  <c r="H1562" i="3"/>
  <c r="I1562" i="3" s="1"/>
  <c r="X1561" i="3"/>
  <c r="Y1561" i="3" s="1"/>
  <c r="S1561" i="3"/>
  <c r="T1561" i="3" s="1"/>
  <c r="M1561" i="3"/>
  <c r="N1561" i="3" s="1"/>
  <c r="H1561" i="3"/>
  <c r="I1561" i="3" s="1"/>
  <c r="X1560" i="3"/>
  <c r="Y1560" i="3" s="1"/>
  <c r="S1560" i="3"/>
  <c r="T1560" i="3" s="1"/>
  <c r="M1560" i="3"/>
  <c r="N1560" i="3" s="1"/>
  <c r="H1560" i="3"/>
  <c r="I1560" i="3" s="1"/>
  <c r="X1559" i="3"/>
  <c r="Y1559" i="3" s="1"/>
  <c r="S1559" i="3"/>
  <c r="T1559" i="3" s="1"/>
  <c r="M1559" i="3"/>
  <c r="N1559" i="3" s="1"/>
  <c r="H1559" i="3"/>
  <c r="I1559" i="3" s="1"/>
  <c r="X1558" i="3"/>
  <c r="Y1558" i="3" s="1"/>
  <c r="S1558" i="3"/>
  <c r="T1558" i="3" s="1"/>
  <c r="M1558" i="3"/>
  <c r="N1558" i="3" s="1"/>
  <c r="H1558" i="3"/>
  <c r="I1558" i="3" s="1"/>
  <c r="X1557" i="3"/>
  <c r="Y1557" i="3" s="1"/>
  <c r="S1557" i="3"/>
  <c r="T1557" i="3" s="1"/>
  <c r="M1557" i="3"/>
  <c r="N1557" i="3" s="1"/>
  <c r="H1557" i="3"/>
  <c r="I1557" i="3" s="1"/>
  <c r="X1556" i="3"/>
  <c r="Y1556" i="3" s="1"/>
  <c r="S1556" i="3"/>
  <c r="T1556" i="3" s="1"/>
  <c r="M1556" i="3"/>
  <c r="N1556" i="3" s="1"/>
  <c r="H1556" i="3"/>
  <c r="I1556" i="3" s="1"/>
  <c r="X1555" i="3"/>
  <c r="Y1555" i="3" s="1"/>
  <c r="S1555" i="3"/>
  <c r="T1555" i="3" s="1"/>
  <c r="M1555" i="3"/>
  <c r="N1555" i="3" s="1"/>
  <c r="H1555" i="3"/>
  <c r="I1555" i="3" s="1"/>
  <c r="X1554" i="3"/>
  <c r="Y1554" i="3" s="1"/>
  <c r="S1554" i="3"/>
  <c r="T1554" i="3" s="1"/>
  <c r="M1554" i="3"/>
  <c r="N1554" i="3" s="1"/>
  <c r="H1554" i="3"/>
  <c r="I1554" i="3" s="1"/>
  <c r="X1553" i="3"/>
  <c r="Y1553" i="3" s="1"/>
  <c r="S1553" i="3"/>
  <c r="T1553" i="3" s="1"/>
  <c r="M1553" i="3"/>
  <c r="N1553" i="3" s="1"/>
  <c r="H1553" i="3"/>
  <c r="I1553" i="3" s="1"/>
  <c r="X1552" i="3"/>
  <c r="Y1552" i="3" s="1"/>
  <c r="S1552" i="3"/>
  <c r="T1552" i="3" s="1"/>
  <c r="M1552" i="3"/>
  <c r="N1552" i="3" s="1"/>
  <c r="H1552" i="3"/>
  <c r="I1552" i="3" s="1"/>
  <c r="X1551" i="3"/>
  <c r="Y1551" i="3" s="1"/>
  <c r="S1551" i="3"/>
  <c r="T1551" i="3" s="1"/>
  <c r="M1551" i="3"/>
  <c r="N1551" i="3" s="1"/>
  <c r="H1551" i="3"/>
  <c r="I1551" i="3" s="1"/>
  <c r="X1550" i="3"/>
  <c r="Y1550" i="3" s="1"/>
  <c r="S1550" i="3"/>
  <c r="T1550" i="3" s="1"/>
  <c r="M1550" i="3"/>
  <c r="N1550" i="3" s="1"/>
  <c r="H1550" i="3"/>
  <c r="I1550" i="3" s="1"/>
  <c r="X1549" i="3"/>
  <c r="Y1549" i="3" s="1"/>
  <c r="S1549" i="3"/>
  <c r="T1549" i="3" s="1"/>
  <c r="M1549" i="3"/>
  <c r="N1549" i="3" s="1"/>
  <c r="H1549" i="3"/>
  <c r="I1549" i="3" s="1"/>
  <c r="X1548" i="3"/>
  <c r="Y1548" i="3" s="1"/>
  <c r="S1548" i="3"/>
  <c r="T1548" i="3" s="1"/>
  <c r="M1548" i="3"/>
  <c r="N1548" i="3" s="1"/>
  <c r="H1548" i="3"/>
  <c r="I1548" i="3" s="1"/>
  <c r="X1547" i="3"/>
  <c r="Y1547" i="3" s="1"/>
  <c r="S1547" i="3"/>
  <c r="T1547" i="3" s="1"/>
  <c r="M1547" i="3"/>
  <c r="N1547" i="3" s="1"/>
  <c r="H1547" i="3"/>
  <c r="I1547" i="3" s="1"/>
  <c r="X1546" i="3"/>
  <c r="Y1546" i="3" s="1"/>
  <c r="S1546" i="3"/>
  <c r="T1546" i="3" s="1"/>
  <c r="M1546" i="3"/>
  <c r="N1546" i="3" s="1"/>
  <c r="H1546" i="3"/>
  <c r="I1546" i="3" s="1"/>
  <c r="X1545" i="3"/>
  <c r="Y1545" i="3" s="1"/>
  <c r="S1545" i="3"/>
  <c r="T1545" i="3" s="1"/>
  <c r="M1545" i="3"/>
  <c r="N1545" i="3" s="1"/>
  <c r="H1545" i="3"/>
  <c r="I1545" i="3" s="1"/>
  <c r="X1544" i="3"/>
  <c r="Y1544" i="3" s="1"/>
  <c r="S1544" i="3"/>
  <c r="T1544" i="3" s="1"/>
  <c r="M1544" i="3"/>
  <c r="N1544" i="3" s="1"/>
  <c r="H1544" i="3"/>
  <c r="I1544" i="3" s="1"/>
  <c r="X1543" i="3"/>
  <c r="Y1543" i="3" s="1"/>
  <c r="S1543" i="3"/>
  <c r="T1543" i="3" s="1"/>
  <c r="M1543" i="3"/>
  <c r="N1543" i="3" s="1"/>
  <c r="H1543" i="3"/>
  <c r="I1543" i="3" s="1"/>
  <c r="X1542" i="3"/>
  <c r="Y1542" i="3" s="1"/>
  <c r="S1542" i="3"/>
  <c r="T1542" i="3" s="1"/>
  <c r="M1542" i="3"/>
  <c r="N1542" i="3" s="1"/>
  <c r="H1542" i="3"/>
  <c r="I1542" i="3" s="1"/>
  <c r="X1541" i="3"/>
  <c r="Y1541" i="3" s="1"/>
  <c r="S1541" i="3"/>
  <c r="T1541" i="3" s="1"/>
  <c r="M1541" i="3"/>
  <c r="N1541" i="3" s="1"/>
  <c r="H1541" i="3"/>
  <c r="I1541" i="3" s="1"/>
  <c r="X1540" i="3"/>
  <c r="Y1540" i="3" s="1"/>
  <c r="S1540" i="3"/>
  <c r="T1540" i="3" s="1"/>
  <c r="M1540" i="3"/>
  <c r="N1540" i="3" s="1"/>
  <c r="H1540" i="3"/>
  <c r="I1540" i="3" s="1"/>
  <c r="X1539" i="3"/>
  <c r="Y1539" i="3" s="1"/>
  <c r="S1539" i="3"/>
  <c r="T1539" i="3" s="1"/>
  <c r="M1539" i="3"/>
  <c r="N1539" i="3" s="1"/>
  <c r="H1539" i="3"/>
  <c r="I1539" i="3" s="1"/>
  <c r="X1538" i="3"/>
  <c r="Y1538" i="3" s="1"/>
  <c r="S1538" i="3"/>
  <c r="T1538" i="3" s="1"/>
  <c r="M1538" i="3"/>
  <c r="N1538" i="3" s="1"/>
  <c r="H1538" i="3"/>
  <c r="I1538" i="3" s="1"/>
  <c r="X1537" i="3"/>
  <c r="Y1537" i="3" s="1"/>
  <c r="S1537" i="3"/>
  <c r="T1537" i="3" s="1"/>
  <c r="M1537" i="3"/>
  <c r="N1537" i="3" s="1"/>
  <c r="H1537" i="3"/>
  <c r="I1537" i="3" s="1"/>
  <c r="X1536" i="3"/>
  <c r="Y1536" i="3" s="1"/>
  <c r="S1536" i="3"/>
  <c r="T1536" i="3" s="1"/>
  <c r="M1536" i="3"/>
  <c r="N1536" i="3" s="1"/>
  <c r="H1536" i="3"/>
  <c r="I1536" i="3" s="1"/>
  <c r="X1535" i="3"/>
  <c r="Y1535" i="3" s="1"/>
  <c r="S1535" i="3"/>
  <c r="T1535" i="3" s="1"/>
  <c r="M1535" i="3"/>
  <c r="N1535" i="3" s="1"/>
  <c r="H1535" i="3"/>
  <c r="I1535" i="3" s="1"/>
  <c r="X1534" i="3"/>
  <c r="Y1534" i="3" s="1"/>
  <c r="S1534" i="3"/>
  <c r="T1534" i="3" s="1"/>
  <c r="M1534" i="3"/>
  <c r="N1534" i="3" s="1"/>
  <c r="H1534" i="3"/>
  <c r="I1534" i="3" s="1"/>
  <c r="X1533" i="3"/>
  <c r="Y1533" i="3" s="1"/>
  <c r="S1533" i="3"/>
  <c r="T1533" i="3" s="1"/>
  <c r="M1533" i="3"/>
  <c r="N1533" i="3" s="1"/>
  <c r="H1533" i="3"/>
  <c r="I1533" i="3" s="1"/>
  <c r="X1532" i="3"/>
  <c r="Y1532" i="3" s="1"/>
  <c r="S1532" i="3"/>
  <c r="T1532" i="3" s="1"/>
  <c r="M1532" i="3"/>
  <c r="N1532" i="3" s="1"/>
  <c r="H1532" i="3"/>
  <c r="I1532" i="3" s="1"/>
  <c r="X1531" i="3"/>
  <c r="Y1531" i="3" s="1"/>
  <c r="S1531" i="3"/>
  <c r="T1531" i="3" s="1"/>
  <c r="M1531" i="3"/>
  <c r="N1531" i="3" s="1"/>
  <c r="H1531" i="3"/>
  <c r="I1531" i="3" s="1"/>
  <c r="X1530" i="3"/>
  <c r="Y1530" i="3" s="1"/>
  <c r="S1530" i="3"/>
  <c r="T1530" i="3" s="1"/>
  <c r="M1530" i="3"/>
  <c r="N1530" i="3" s="1"/>
  <c r="H1530" i="3"/>
  <c r="I1530" i="3" s="1"/>
  <c r="X1529" i="3"/>
  <c r="Y1529" i="3" s="1"/>
  <c r="S1529" i="3"/>
  <c r="T1529" i="3" s="1"/>
  <c r="M1529" i="3"/>
  <c r="N1529" i="3" s="1"/>
  <c r="H1529" i="3"/>
  <c r="I1529" i="3" s="1"/>
  <c r="X1528" i="3"/>
  <c r="Y1528" i="3" s="1"/>
  <c r="S1528" i="3"/>
  <c r="T1528" i="3" s="1"/>
  <c r="M1528" i="3"/>
  <c r="N1528" i="3" s="1"/>
  <c r="H1528" i="3"/>
  <c r="I1528" i="3" s="1"/>
  <c r="X1527" i="3"/>
  <c r="Y1527" i="3" s="1"/>
  <c r="S1527" i="3"/>
  <c r="T1527" i="3" s="1"/>
  <c r="M1527" i="3"/>
  <c r="N1527" i="3" s="1"/>
  <c r="H1527" i="3"/>
  <c r="I1527" i="3" s="1"/>
  <c r="X1526" i="3"/>
  <c r="Y1526" i="3" s="1"/>
  <c r="S1526" i="3"/>
  <c r="T1526" i="3" s="1"/>
  <c r="M1526" i="3"/>
  <c r="N1526" i="3" s="1"/>
  <c r="H1526" i="3"/>
  <c r="I1526" i="3" s="1"/>
  <c r="X1525" i="3"/>
  <c r="Y1525" i="3" s="1"/>
  <c r="S1525" i="3"/>
  <c r="T1525" i="3" s="1"/>
  <c r="M1525" i="3"/>
  <c r="N1525" i="3" s="1"/>
  <c r="H1525" i="3"/>
  <c r="I1525" i="3" s="1"/>
  <c r="X1524" i="3"/>
  <c r="Y1524" i="3" s="1"/>
  <c r="S1524" i="3"/>
  <c r="T1524" i="3" s="1"/>
  <c r="M1524" i="3"/>
  <c r="N1524" i="3" s="1"/>
  <c r="H1524" i="3"/>
  <c r="I1524" i="3" s="1"/>
  <c r="X1523" i="3"/>
  <c r="Y1523" i="3" s="1"/>
  <c r="S1523" i="3"/>
  <c r="T1523" i="3" s="1"/>
  <c r="M1523" i="3"/>
  <c r="N1523" i="3" s="1"/>
  <c r="H1523" i="3"/>
  <c r="I1523" i="3" s="1"/>
  <c r="X1522" i="3"/>
  <c r="Y1522" i="3" s="1"/>
  <c r="S1522" i="3"/>
  <c r="T1522" i="3" s="1"/>
  <c r="M1522" i="3"/>
  <c r="N1522" i="3" s="1"/>
  <c r="H1522" i="3"/>
  <c r="I1522" i="3" s="1"/>
  <c r="X1521" i="3"/>
  <c r="Y1521" i="3" s="1"/>
  <c r="S1521" i="3"/>
  <c r="T1521" i="3" s="1"/>
  <c r="M1521" i="3"/>
  <c r="N1521" i="3" s="1"/>
  <c r="H1521" i="3"/>
  <c r="I1521" i="3" s="1"/>
  <c r="X1520" i="3"/>
  <c r="Y1520" i="3" s="1"/>
  <c r="S1520" i="3"/>
  <c r="T1520" i="3" s="1"/>
  <c r="M1520" i="3"/>
  <c r="N1520" i="3" s="1"/>
  <c r="H1520" i="3"/>
  <c r="I1520" i="3" s="1"/>
  <c r="X1519" i="3"/>
  <c r="Y1519" i="3" s="1"/>
  <c r="S1519" i="3"/>
  <c r="T1519" i="3" s="1"/>
  <c r="M1519" i="3"/>
  <c r="N1519" i="3" s="1"/>
  <c r="H1519" i="3"/>
  <c r="I1519" i="3" s="1"/>
  <c r="X1518" i="3"/>
  <c r="Y1518" i="3" s="1"/>
  <c r="S1518" i="3"/>
  <c r="T1518" i="3" s="1"/>
  <c r="M1518" i="3"/>
  <c r="N1518" i="3" s="1"/>
  <c r="H1518" i="3"/>
  <c r="I1518" i="3" s="1"/>
  <c r="X1517" i="3"/>
  <c r="Y1517" i="3" s="1"/>
  <c r="S1517" i="3"/>
  <c r="T1517" i="3" s="1"/>
  <c r="M1517" i="3"/>
  <c r="N1517" i="3" s="1"/>
  <c r="H1517" i="3"/>
  <c r="I1517" i="3" s="1"/>
  <c r="X1516" i="3"/>
  <c r="Y1516" i="3" s="1"/>
  <c r="S1516" i="3"/>
  <c r="T1516" i="3" s="1"/>
  <c r="M1516" i="3"/>
  <c r="N1516" i="3" s="1"/>
  <c r="H1516" i="3"/>
  <c r="I1516" i="3" s="1"/>
  <c r="X1515" i="3"/>
  <c r="Y1515" i="3" s="1"/>
  <c r="S1515" i="3"/>
  <c r="T1515" i="3" s="1"/>
  <c r="M1515" i="3"/>
  <c r="N1515" i="3" s="1"/>
  <c r="H1515" i="3"/>
  <c r="I1515" i="3" s="1"/>
  <c r="X1514" i="3"/>
  <c r="Y1514" i="3" s="1"/>
  <c r="S1514" i="3"/>
  <c r="T1514" i="3" s="1"/>
  <c r="M1514" i="3"/>
  <c r="N1514" i="3" s="1"/>
  <c r="H1514" i="3"/>
  <c r="I1514" i="3" s="1"/>
  <c r="X1513" i="3"/>
  <c r="Y1513" i="3" s="1"/>
  <c r="S1513" i="3"/>
  <c r="T1513" i="3" s="1"/>
  <c r="M1513" i="3"/>
  <c r="N1513" i="3" s="1"/>
  <c r="H1513" i="3"/>
  <c r="I1513" i="3" s="1"/>
  <c r="X1512" i="3"/>
  <c r="Y1512" i="3" s="1"/>
  <c r="S1512" i="3"/>
  <c r="T1512" i="3" s="1"/>
  <c r="M1512" i="3"/>
  <c r="N1512" i="3" s="1"/>
  <c r="H1512" i="3"/>
  <c r="I1512" i="3" s="1"/>
  <c r="X1511" i="3"/>
  <c r="Y1511" i="3" s="1"/>
  <c r="S1511" i="3"/>
  <c r="T1511" i="3" s="1"/>
  <c r="M1511" i="3"/>
  <c r="N1511" i="3" s="1"/>
  <c r="H1511" i="3"/>
  <c r="I1511" i="3" s="1"/>
  <c r="X1510" i="3"/>
  <c r="Y1510" i="3" s="1"/>
  <c r="S1510" i="3"/>
  <c r="T1510" i="3" s="1"/>
  <c r="M1510" i="3"/>
  <c r="N1510" i="3" s="1"/>
  <c r="H1510" i="3"/>
  <c r="I1510" i="3" s="1"/>
  <c r="X1509" i="3"/>
  <c r="Y1509" i="3" s="1"/>
  <c r="S1509" i="3"/>
  <c r="T1509" i="3" s="1"/>
  <c r="M1509" i="3"/>
  <c r="N1509" i="3" s="1"/>
  <c r="H1509" i="3"/>
  <c r="I1509" i="3" s="1"/>
  <c r="X1508" i="3"/>
  <c r="Y1508" i="3" s="1"/>
  <c r="S1508" i="3"/>
  <c r="T1508" i="3" s="1"/>
  <c r="M1508" i="3"/>
  <c r="N1508" i="3" s="1"/>
  <c r="H1508" i="3"/>
  <c r="I1508" i="3" s="1"/>
  <c r="X1507" i="3"/>
  <c r="Y1507" i="3" s="1"/>
  <c r="S1507" i="3"/>
  <c r="T1507" i="3" s="1"/>
  <c r="M1507" i="3"/>
  <c r="N1507" i="3" s="1"/>
  <c r="H1507" i="3"/>
  <c r="I1507" i="3" s="1"/>
  <c r="X1506" i="3"/>
  <c r="Y1506" i="3" s="1"/>
  <c r="S1506" i="3"/>
  <c r="T1506" i="3" s="1"/>
  <c r="M1506" i="3"/>
  <c r="N1506" i="3" s="1"/>
  <c r="H1506" i="3"/>
  <c r="I1506" i="3" s="1"/>
  <c r="X1505" i="3"/>
  <c r="Y1505" i="3" s="1"/>
  <c r="S1505" i="3"/>
  <c r="T1505" i="3" s="1"/>
  <c r="M1505" i="3"/>
  <c r="N1505" i="3" s="1"/>
  <c r="H1505" i="3"/>
  <c r="I1505" i="3" s="1"/>
  <c r="X1504" i="3"/>
  <c r="Y1504" i="3" s="1"/>
  <c r="S1504" i="3"/>
  <c r="T1504" i="3" s="1"/>
  <c r="M1504" i="3"/>
  <c r="N1504" i="3" s="1"/>
  <c r="H1504" i="3"/>
  <c r="I1504" i="3" s="1"/>
  <c r="X1503" i="3"/>
  <c r="Y1503" i="3" s="1"/>
  <c r="S1503" i="3"/>
  <c r="T1503" i="3" s="1"/>
  <c r="M1503" i="3"/>
  <c r="N1503" i="3" s="1"/>
  <c r="H1503" i="3"/>
  <c r="I1503" i="3" s="1"/>
  <c r="X1502" i="3"/>
  <c r="Y1502" i="3" s="1"/>
  <c r="S1502" i="3"/>
  <c r="T1502" i="3" s="1"/>
  <c r="M1502" i="3"/>
  <c r="N1502" i="3" s="1"/>
  <c r="H1502" i="3"/>
  <c r="I1502" i="3" s="1"/>
  <c r="X1501" i="3"/>
  <c r="Y1501" i="3" s="1"/>
  <c r="S1501" i="3"/>
  <c r="T1501" i="3" s="1"/>
  <c r="M1501" i="3"/>
  <c r="N1501" i="3" s="1"/>
  <c r="H1501" i="3"/>
  <c r="I1501" i="3" s="1"/>
  <c r="X1500" i="3"/>
  <c r="Y1500" i="3" s="1"/>
  <c r="S1500" i="3"/>
  <c r="T1500" i="3" s="1"/>
  <c r="M1500" i="3"/>
  <c r="N1500" i="3" s="1"/>
  <c r="H1500" i="3"/>
  <c r="I1500" i="3" s="1"/>
  <c r="X1499" i="3"/>
  <c r="Y1499" i="3" s="1"/>
  <c r="S1499" i="3"/>
  <c r="T1499" i="3" s="1"/>
  <c r="M1499" i="3"/>
  <c r="N1499" i="3" s="1"/>
  <c r="H1499" i="3"/>
  <c r="I1499" i="3" s="1"/>
  <c r="X1498" i="3"/>
  <c r="Y1498" i="3" s="1"/>
  <c r="S1498" i="3"/>
  <c r="T1498" i="3" s="1"/>
  <c r="M1498" i="3"/>
  <c r="N1498" i="3" s="1"/>
  <c r="H1498" i="3"/>
  <c r="I1498" i="3" s="1"/>
  <c r="X1497" i="3"/>
  <c r="Y1497" i="3" s="1"/>
  <c r="S1497" i="3"/>
  <c r="T1497" i="3" s="1"/>
  <c r="M1497" i="3"/>
  <c r="N1497" i="3" s="1"/>
  <c r="H1497" i="3"/>
  <c r="I1497" i="3" s="1"/>
  <c r="X1496" i="3"/>
  <c r="Y1496" i="3" s="1"/>
  <c r="S1496" i="3"/>
  <c r="T1496" i="3" s="1"/>
  <c r="M1496" i="3"/>
  <c r="N1496" i="3" s="1"/>
  <c r="H1496" i="3"/>
  <c r="I1496" i="3" s="1"/>
  <c r="X1495" i="3"/>
  <c r="Y1495" i="3" s="1"/>
  <c r="S1495" i="3"/>
  <c r="T1495" i="3" s="1"/>
  <c r="M1495" i="3"/>
  <c r="N1495" i="3" s="1"/>
  <c r="H1495" i="3"/>
  <c r="I1495" i="3" s="1"/>
  <c r="X1494" i="3"/>
  <c r="Y1494" i="3" s="1"/>
  <c r="S1494" i="3"/>
  <c r="T1494" i="3" s="1"/>
  <c r="M1494" i="3"/>
  <c r="N1494" i="3" s="1"/>
  <c r="H1494" i="3"/>
  <c r="I1494" i="3" s="1"/>
  <c r="X1493" i="3"/>
  <c r="Y1493" i="3" s="1"/>
  <c r="S1493" i="3"/>
  <c r="T1493" i="3" s="1"/>
  <c r="M1493" i="3"/>
  <c r="N1493" i="3" s="1"/>
  <c r="H1493" i="3"/>
  <c r="I1493" i="3" s="1"/>
  <c r="X1492" i="3"/>
  <c r="Y1492" i="3" s="1"/>
  <c r="S1492" i="3"/>
  <c r="T1492" i="3" s="1"/>
  <c r="M1492" i="3"/>
  <c r="N1492" i="3" s="1"/>
  <c r="H1492" i="3"/>
  <c r="I1492" i="3" s="1"/>
  <c r="X1491" i="3"/>
  <c r="Y1491" i="3" s="1"/>
  <c r="S1491" i="3"/>
  <c r="T1491" i="3" s="1"/>
  <c r="M1491" i="3"/>
  <c r="N1491" i="3" s="1"/>
  <c r="H1491" i="3"/>
  <c r="I1491" i="3" s="1"/>
  <c r="X1490" i="3"/>
  <c r="Y1490" i="3" s="1"/>
  <c r="S1490" i="3"/>
  <c r="T1490" i="3" s="1"/>
  <c r="M1490" i="3"/>
  <c r="N1490" i="3" s="1"/>
  <c r="H1490" i="3"/>
  <c r="I1490" i="3" s="1"/>
  <c r="X1489" i="3"/>
  <c r="Y1489" i="3" s="1"/>
  <c r="S1489" i="3"/>
  <c r="T1489" i="3" s="1"/>
  <c r="M1489" i="3"/>
  <c r="N1489" i="3" s="1"/>
  <c r="H1489" i="3"/>
  <c r="I1489" i="3" s="1"/>
  <c r="X1488" i="3"/>
  <c r="Y1488" i="3" s="1"/>
  <c r="S1488" i="3"/>
  <c r="T1488" i="3" s="1"/>
  <c r="M1488" i="3"/>
  <c r="N1488" i="3" s="1"/>
  <c r="H1488" i="3"/>
  <c r="I1488" i="3" s="1"/>
  <c r="X1487" i="3"/>
  <c r="Y1487" i="3" s="1"/>
  <c r="S1487" i="3"/>
  <c r="T1487" i="3" s="1"/>
  <c r="M1487" i="3"/>
  <c r="N1487" i="3" s="1"/>
  <c r="H1487" i="3"/>
  <c r="I1487" i="3" s="1"/>
  <c r="X1486" i="3"/>
  <c r="Y1486" i="3" s="1"/>
  <c r="S1486" i="3"/>
  <c r="T1486" i="3" s="1"/>
  <c r="M1486" i="3"/>
  <c r="N1486" i="3" s="1"/>
  <c r="H1486" i="3"/>
  <c r="I1486" i="3" s="1"/>
  <c r="X1485" i="3"/>
  <c r="Y1485" i="3" s="1"/>
  <c r="S1485" i="3"/>
  <c r="T1485" i="3" s="1"/>
  <c r="M1485" i="3"/>
  <c r="N1485" i="3" s="1"/>
  <c r="H1485" i="3"/>
  <c r="I1485" i="3" s="1"/>
  <c r="X1484" i="3"/>
  <c r="Y1484" i="3" s="1"/>
  <c r="S1484" i="3"/>
  <c r="T1484" i="3" s="1"/>
  <c r="M1484" i="3"/>
  <c r="N1484" i="3" s="1"/>
  <c r="H1484" i="3"/>
  <c r="I1484" i="3" s="1"/>
  <c r="X1483" i="3"/>
  <c r="Y1483" i="3" s="1"/>
  <c r="S1483" i="3"/>
  <c r="T1483" i="3" s="1"/>
  <c r="M1483" i="3"/>
  <c r="N1483" i="3" s="1"/>
  <c r="H1483" i="3"/>
  <c r="I1483" i="3" s="1"/>
  <c r="X1482" i="3"/>
  <c r="Y1482" i="3" s="1"/>
  <c r="S1482" i="3"/>
  <c r="T1482" i="3" s="1"/>
  <c r="M1482" i="3"/>
  <c r="N1482" i="3" s="1"/>
  <c r="H1482" i="3"/>
  <c r="I1482" i="3" s="1"/>
  <c r="X1481" i="3"/>
  <c r="Y1481" i="3" s="1"/>
  <c r="S1481" i="3"/>
  <c r="T1481" i="3" s="1"/>
  <c r="M1481" i="3"/>
  <c r="N1481" i="3" s="1"/>
  <c r="H1481" i="3"/>
  <c r="I1481" i="3" s="1"/>
  <c r="X1480" i="3"/>
  <c r="Y1480" i="3" s="1"/>
  <c r="S1480" i="3"/>
  <c r="T1480" i="3" s="1"/>
  <c r="M1480" i="3"/>
  <c r="N1480" i="3" s="1"/>
  <c r="H1480" i="3"/>
  <c r="I1480" i="3" s="1"/>
  <c r="X1479" i="3"/>
  <c r="Y1479" i="3" s="1"/>
  <c r="S1479" i="3"/>
  <c r="T1479" i="3" s="1"/>
  <c r="M1479" i="3"/>
  <c r="N1479" i="3" s="1"/>
  <c r="H1479" i="3"/>
  <c r="I1479" i="3" s="1"/>
  <c r="X1478" i="3"/>
  <c r="Y1478" i="3" s="1"/>
  <c r="S1478" i="3"/>
  <c r="T1478" i="3" s="1"/>
  <c r="M1478" i="3"/>
  <c r="N1478" i="3" s="1"/>
  <c r="H1478" i="3"/>
  <c r="I1478" i="3" s="1"/>
  <c r="X1477" i="3"/>
  <c r="Y1477" i="3" s="1"/>
  <c r="S1477" i="3"/>
  <c r="T1477" i="3" s="1"/>
  <c r="M1477" i="3"/>
  <c r="N1477" i="3" s="1"/>
  <c r="H1477" i="3"/>
  <c r="I1477" i="3" s="1"/>
  <c r="X1476" i="3"/>
  <c r="Y1476" i="3" s="1"/>
  <c r="S1476" i="3"/>
  <c r="T1476" i="3" s="1"/>
  <c r="M1476" i="3"/>
  <c r="N1476" i="3" s="1"/>
  <c r="H1476" i="3"/>
  <c r="I1476" i="3" s="1"/>
  <c r="X1475" i="3"/>
  <c r="Y1475" i="3" s="1"/>
  <c r="S1475" i="3"/>
  <c r="T1475" i="3" s="1"/>
  <c r="M1475" i="3"/>
  <c r="N1475" i="3" s="1"/>
  <c r="H1475" i="3"/>
  <c r="I1475" i="3" s="1"/>
  <c r="X1474" i="3"/>
  <c r="Y1474" i="3" s="1"/>
  <c r="S1474" i="3"/>
  <c r="T1474" i="3" s="1"/>
  <c r="M1474" i="3"/>
  <c r="N1474" i="3" s="1"/>
  <c r="H1474" i="3"/>
  <c r="I1474" i="3" s="1"/>
  <c r="X1473" i="3"/>
  <c r="Y1473" i="3" s="1"/>
  <c r="S1473" i="3"/>
  <c r="T1473" i="3" s="1"/>
  <c r="M1473" i="3"/>
  <c r="N1473" i="3" s="1"/>
  <c r="H1473" i="3"/>
  <c r="I1473" i="3" s="1"/>
  <c r="X1472" i="3"/>
  <c r="Y1472" i="3" s="1"/>
  <c r="S1472" i="3"/>
  <c r="T1472" i="3" s="1"/>
  <c r="M1472" i="3"/>
  <c r="N1472" i="3" s="1"/>
  <c r="H1472" i="3"/>
  <c r="I1472" i="3" s="1"/>
  <c r="X1471" i="3"/>
  <c r="Y1471" i="3" s="1"/>
  <c r="S1471" i="3"/>
  <c r="T1471" i="3" s="1"/>
  <c r="M1471" i="3"/>
  <c r="N1471" i="3" s="1"/>
  <c r="H1471" i="3"/>
  <c r="I1471" i="3" s="1"/>
  <c r="X1470" i="3"/>
  <c r="Y1470" i="3" s="1"/>
  <c r="S1470" i="3"/>
  <c r="T1470" i="3" s="1"/>
  <c r="M1470" i="3"/>
  <c r="N1470" i="3" s="1"/>
  <c r="H1470" i="3"/>
  <c r="I1470" i="3" s="1"/>
  <c r="X1469" i="3"/>
  <c r="Y1469" i="3" s="1"/>
  <c r="S1469" i="3"/>
  <c r="T1469" i="3" s="1"/>
  <c r="M1469" i="3"/>
  <c r="N1469" i="3" s="1"/>
  <c r="H1469" i="3"/>
  <c r="I1469" i="3" s="1"/>
  <c r="X1468" i="3"/>
  <c r="Y1468" i="3" s="1"/>
  <c r="S1468" i="3"/>
  <c r="T1468" i="3" s="1"/>
  <c r="M1468" i="3"/>
  <c r="N1468" i="3" s="1"/>
  <c r="H1468" i="3"/>
  <c r="I1468" i="3" s="1"/>
  <c r="X1467" i="3"/>
  <c r="Y1467" i="3" s="1"/>
  <c r="S1467" i="3"/>
  <c r="T1467" i="3" s="1"/>
  <c r="M1467" i="3"/>
  <c r="N1467" i="3" s="1"/>
  <c r="H1467" i="3"/>
  <c r="I1467" i="3" s="1"/>
  <c r="X1466" i="3"/>
  <c r="Y1466" i="3" s="1"/>
  <c r="S1466" i="3"/>
  <c r="T1466" i="3" s="1"/>
  <c r="M1466" i="3"/>
  <c r="N1466" i="3" s="1"/>
  <c r="H1466" i="3"/>
  <c r="I1466" i="3" s="1"/>
  <c r="X1465" i="3"/>
  <c r="Y1465" i="3" s="1"/>
  <c r="S1465" i="3"/>
  <c r="T1465" i="3" s="1"/>
  <c r="M1465" i="3"/>
  <c r="N1465" i="3" s="1"/>
  <c r="H1465" i="3"/>
  <c r="I1465" i="3" s="1"/>
  <c r="X1464" i="3"/>
  <c r="Y1464" i="3" s="1"/>
  <c r="S1464" i="3"/>
  <c r="T1464" i="3" s="1"/>
  <c r="M1464" i="3"/>
  <c r="N1464" i="3" s="1"/>
  <c r="H1464" i="3"/>
  <c r="I1464" i="3" s="1"/>
  <c r="X1463" i="3"/>
  <c r="Y1463" i="3" s="1"/>
  <c r="S1463" i="3"/>
  <c r="T1463" i="3" s="1"/>
  <c r="M1463" i="3"/>
  <c r="N1463" i="3" s="1"/>
  <c r="H1463" i="3"/>
  <c r="I1463" i="3" s="1"/>
  <c r="X1462" i="3"/>
  <c r="Y1462" i="3" s="1"/>
  <c r="S1462" i="3"/>
  <c r="T1462" i="3" s="1"/>
  <c r="M1462" i="3"/>
  <c r="N1462" i="3" s="1"/>
  <c r="H1462" i="3"/>
  <c r="I1462" i="3" s="1"/>
  <c r="X1461" i="3"/>
  <c r="Y1461" i="3" s="1"/>
  <c r="S1461" i="3"/>
  <c r="T1461" i="3" s="1"/>
  <c r="M1461" i="3"/>
  <c r="N1461" i="3" s="1"/>
  <c r="H1461" i="3"/>
  <c r="I1461" i="3" s="1"/>
  <c r="X1460" i="3"/>
  <c r="Y1460" i="3" s="1"/>
  <c r="S1460" i="3"/>
  <c r="T1460" i="3" s="1"/>
  <c r="M1460" i="3"/>
  <c r="N1460" i="3" s="1"/>
  <c r="H1460" i="3"/>
  <c r="I1460" i="3" s="1"/>
  <c r="X1459" i="3"/>
  <c r="Y1459" i="3" s="1"/>
  <c r="S1459" i="3"/>
  <c r="T1459" i="3" s="1"/>
  <c r="M1459" i="3"/>
  <c r="N1459" i="3" s="1"/>
  <c r="H1459" i="3"/>
  <c r="I1459" i="3" s="1"/>
  <c r="X1458" i="3"/>
  <c r="Y1458" i="3" s="1"/>
  <c r="S1458" i="3"/>
  <c r="T1458" i="3" s="1"/>
  <c r="M1458" i="3"/>
  <c r="N1458" i="3" s="1"/>
  <c r="H1458" i="3"/>
  <c r="I1458" i="3" s="1"/>
  <c r="X1457" i="3"/>
  <c r="Y1457" i="3" s="1"/>
  <c r="S1457" i="3"/>
  <c r="T1457" i="3" s="1"/>
  <c r="M1457" i="3"/>
  <c r="N1457" i="3" s="1"/>
  <c r="H1457" i="3"/>
  <c r="I1457" i="3" s="1"/>
  <c r="X1456" i="3"/>
  <c r="Y1456" i="3" s="1"/>
  <c r="S1456" i="3"/>
  <c r="T1456" i="3" s="1"/>
  <c r="M1456" i="3"/>
  <c r="N1456" i="3" s="1"/>
  <c r="H1456" i="3"/>
  <c r="I1456" i="3" s="1"/>
  <c r="X1455" i="3"/>
  <c r="Y1455" i="3" s="1"/>
  <c r="S1455" i="3"/>
  <c r="T1455" i="3" s="1"/>
  <c r="M1455" i="3"/>
  <c r="N1455" i="3" s="1"/>
  <c r="H1455" i="3"/>
  <c r="I1455" i="3" s="1"/>
  <c r="X1454" i="3"/>
  <c r="Y1454" i="3" s="1"/>
  <c r="S1454" i="3"/>
  <c r="T1454" i="3" s="1"/>
  <c r="M1454" i="3"/>
  <c r="N1454" i="3" s="1"/>
  <c r="H1454" i="3"/>
  <c r="I1454" i="3" s="1"/>
  <c r="X1453" i="3"/>
  <c r="Y1453" i="3" s="1"/>
  <c r="S1453" i="3"/>
  <c r="T1453" i="3" s="1"/>
  <c r="M1453" i="3"/>
  <c r="N1453" i="3" s="1"/>
  <c r="H1453" i="3"/>
  <c r="I1453" i="3" s="1"/>
  <c r="X1452" i="3"/>
  <c r="Y1452" i="3" s="1"/>
  <c r="S1452" i="3"/>
  <c r="T1452" i="3" s="1"/>
  <c r="M1452" i="3"/>
  <c r="N1452" i="3" s="1"/>
  <c r="H1452" i="3"/>
  <c r="I1452" i="3" s="1"/>
  <c r="X1451" i="3"/>
  <c r="Y1451" i="3" s="1"/>
  <c r="S1451" i="3"/>
  <c r="T1451" i="3" s="1"/>
  <c r="M1451" i="3"/>
  <c r="N1451" i="3" s="1"/>
  <c r="H1451" i="3"/>
  <c r="I1451" i="3" s="1"/>
  <c r="X1450" i="3"/>
  <c r="Y1450" i="3" s="1"/>
  <c r="S1450" i="3"/>
  <c r="T1450" i="3" s="1"/>
  <c r="M1450" i="3"/>
  <c r="N1450" i="3" s="1"/>
  <c r="H1450" i="3"/>
  <c r="I1450" i="3" s="1"/>
  <c r="X1449" i="3"/>
  <c r="Y1449" i="3" s="1"/>
  <c r="S1449" i="3"/>
  <c r="T1449" i="3" s="1"/>
  <c r="M1449" i="3"/>
  <c r="N1449" i="3" s="1"/>
  <c r="H1449" i="3"/>
  <c r="I1449" i="3" s="1"/>
  <c r="X1448" i="3"/>
  <c r="Y1448" i="3" s="1"/>
  <c r="S1448" i="3"/>
  <c r="T1448" i="3" s="1"/>
  <c r="M1448" i="3"/>
  <c r="N1448" i="3" s="1"/>
  <c r="H1448" i="3"/>
  <c r="I1448" i="3" s="1"/>
  <c r="X1447" i="3"/>
  <c r="Y1447" i="3" s="1"/>
  <c r="S1447" i="3"/>
  <c r="T1447" i="3" s="1"/>
  <c r="M1447" i="3"/>
  <c r="N1447" i="3" s="1"/>
  <c r="H1447" i="3"/>
  <c r="I1447" i="3" s="1"/>
  <c r="X1446" i="3"/>
  <c r="Y1446" i="3" s="1"/>
  <c r="S1446" i="3"/>
  <c r="T1446" i="3" s="1"/>
  <c r="M1446" i="3"/>
  <c r="N1446" i="3" s="1"/>
  <c r="H1446" i="3"/>
  <c r="I1446" i="3" s="1"/>
  <c r="X1445" i="3"/>
  <c r="Y1445" i="3" s="1"/>
  <c r="S1445" i="3"/>
  <c r="T1445" i="3" s="1"/>
  <c r="M1445" i="3"/>
  <c r="N1445" i="3" s="1"/>
  <c r="H1445" i="3"/>
  <c r="I1445" i="3" s="1"/>
  <c r="X1444" i="3"/>
  <c r="Y1444" i="3" s="1"/>
  <c r="S1444" i="3"/>
  <c r="T1444" i="3" s="1"/>
  <c r="M1444" i="3"/>
  <c r="N1444" i="3" s="1"/>
  <c r="H1444" i="3"/>
  <c r="I1444" i="3" s="1"/>
  <c r="X1443" i="3"/>
  <c r="Y1443" i="3" s="1"/>
  <c r="S1443" i="3"/>
  <c r="T1443" i="3" s="1"/>
  <c r="M1443" i="3"/>
  <c r="N1443" i="3" s="1"/>
  <c r="H1443" i="3"/>
  <c r="I1443" i="3" s="1"/>
  <c r="X1442" i="3"/>
  <c r="Y1442" i="3" s="1"/>
  <c r="S1442" i="3"/>
  <c r="T1442" i="3" s="1"/>
  <c r="M1442" i="3"/>
  <c r="N1442" i="3" s="1"/>
  <c r="H1442" i="3"/>
  <c r="I1442" i="3" s="1"/>
  <c r="X1441" i="3"/>
  <c r="Y1441" i="3" s="1"/>
  <c r="S1441" i="3"/>
  <c r="T1441" i="3" s="1"/>
  <c r="M1441" i="3"/>
  <c r="N1441" i="3" s="1"/>
  <c r="H1441" i="3"/>
  <c r="I1441" i="3" s="1"/>
  <c r="X1440" i="3"/>
  <c r="Y1440" i="3" s="1"/>
  <c r="S1440" i="3"/>
  <c r="T1440" i="3" s="1"/>
  <c r="M1440" i="3"/>
  <c r="N1440" i="3" s="1"/>
  <c r="H1440" i="3"/>
  <c r="I1440" i="3" s="1"/>
  <c r="X1439" i="3"/>
  <c r="Y1439" i="3" s="1"/>
  <c r="S1439" i="3"/>
  <c r="T1439" i="3" s="1"/>
  <c r="M1439" i="3"/>
  <c r="N1439" i="3" s="1"/>
  <c r="H1439" i="3"/>
  <c r="I1439" i="3" s="1"/>
  <c r="X1438" i="3"/>
  <c r="Y1438" i="3" s="1"/>
  <c r="S1438" i="3"/>
  <c r="T1438" i="3" s="1"/>
  <c r="M1438" i="3"/>
  <c r="N1438" i="3" s="1"/>
  <c r="H1438" i="3"/>
  <c r="I1438" i="3" s="1"/>
  <c r="X1437" i="3"/>
  <c r="Y1437" i="3" s="1"/>
  <c r="S1437" i="3"/>
  <c r="T1437" i="3" s="1"/>
  <c r="M1437" i="3"/>
  <c r="N1437" i="3" s="1"/>
  <c r="H1437" i="3"/>
  <c r="I1437" i="3" s="1"/>
  <c r="X1436" i="3"/>
  <c r="Y1436" i="3" s="1"/>
  <c r="S1436" i="3"/>
  <c r="T1436" i="3" s="1"/>
  <c r="M1436" i="3"/>
  <c r="N1436" i="3" s="1"/>
  <c r="H1436" i="3"/>
  <c r="I1436" i="3" s="1"/>
  <c r="X1435" i="3"/>
  <c r="Y1435" i="3" s="1"/>
  <c r="S1435" i="3"/>
  <c r="T1435" i="3" s="1"/>
  <c r="M1435" i="3"/>
  <c r="N1435" i="3" s="1"/>
  <c r="H1435" i="3"/>
  <c r="I1435" i="3" s="1"/>
  <c r="X1434" i="3"/>
  <c r="Y1434" i="3" s="1"/>
  <c r="S1434" i="3"/>
  <c r="T1434" i="3" s="1"/>
  <c r="M1434" i="3"/>
  <c r="N1434" i="3" s="1"/>
  <c r="H1434" i="3"/>
  <c r="I1434" i="3" s="1"/>
  <c r="X1433" i="3"/>
  <c r="Y1433" i="3" s="1"/>
  <c r="S1433" i="3"/>
  <c r="T1433" i="3" s="1"/>
  <c r="M1433" i="3"/>
  <c r="N1433" i="3" s="1"/>
  <c r="H1433" i="3"/>
  <c r="I1433" i="3" s="1"/>
  <c r="X1432" i="3"/>
  <c r="Y1432" i="3" s="1"/>
  <c r="S1432" i="3"/>
  <c r="T1432" i="3" s="1"/>
  <c r="M1432" i="3"/>
  <c r="N1432" i="3" s="1"/>
  <c r="H1432" i="3"/>
  <c r="I1432" i="3" s="1"/>
  <c r="X1431" i="3"/>
  <c r="Y1431" i="3" s="1"/>
  <c r="S1431" i="3"/>
  <c r="T1431" i="3" s="1"/>
  <c r="M1431" i="3"/>
  <c r="N1431" i="3" s="1"/>
  <c r="H1431" i="3"/>
  <c r="I1431" i="3" s="1"/>
  <c r="X1430" i="3"/>
  <c r="Y1430" i="3" s="1"/>
  <c r="S1430" i="3"/>
  <c r="T1430" i="3" s="1"/>
  <c r="M1430" i="3"/>
  <c r="N1430" i="3" s="1"/>
  <c r="H1430" i="3"/>
  <c r="I1430" i="3" s="1"/>
  <c r="X1429" i="3"/>
  <c r="Y1429" i="3" s="1"/>
  <c r="S1429" i="3"/>
  <c r="T1429" i="3" s="1"/>
  <c r="M1429" i="3"/>
  <c r="N1429" i="3" s="1"/>
  <c r="H1429" i="3"/>
  <c r="I1429" i="3" s="1"/>
  <c r="X1428" i="3"/>
  <c r="Y1428" i="3" s="1"/>
  <c r="S1428" i="3"/>
  <c r="T1428" i="3" s="1"/>
  <c r="M1428" i="3"/>
  <c r="N1428" i="3" s="1"/>
  <c r="H1428" i="3"/>
  <c r="I1428" i="3" s="1"/>
  <c r="X1427" i="3"/>
  <c r="Y1427" i="3" s="1"/>
  <c r="S1427" i="3"/>
  <c r="T1427" i="3" s="1"/>
  <c r="M1427" i="3"/>
  <c r="N1427" i="3" s="1"/>
  <c r="H1427" i="3"/>
  <c r="I1427" i="3" s="1"/>
  <c r="X1426" i="3"/>
  <c r="Y1426" i="3" s="1"/>
  <c r="S1426" i="3"/>
  <c r="T1426" i="3" s="1"/>
  <c r="M1426" i="3"/>
  <c r="N1426" i="3" s="1"/>
  <c r="H1426" i="3"/>
  <c r="I1426" i="3" s="1"/>
  <c r="X1425" i="3"/>
  <c r="Y1425" i="3" s="1"/>
  <c r="S1425" i="3"/>
  <c r="T1425" i="3" s="1"/>
  <c r="M1425" i="3"/>
  <c r="N1425" i="3" s="1"/>
  <c r="H1425" i="3"/>
  <c r="I1425" i="3" s="1"/>
  <c r="X1424" i="3"/>
  <c r="Y1424" i="3" s="1"/>
  <c r="S1424" i="3"/>
  <c r="T1424" i="3" s="1"/>
  <c r="M1424" i="3"/>
  <c r="N1424" i="3" s="1"/>
  <c r="H1424" i="3"/>
  <c r="I1424" i="3" s="1"/>
  <c r="X1423" i="3"/>
  <c r="Y1423" i="3" s="1"/>
  <c r="S1423" i="3"/>
  <c r="T1423" i="3" s="1"/>
  <c r="M1423" i="3"/>
  <c r="N1423" i="3" s="1"/>
  <c r="H1423" i="3"/>
  <c r="I1423" i="3" s="1"/>
  <c r="X1422" i="3"/>
  <c r="Y1422" i="3" s="1"/>
  <c r="S1422" i="3"/>
  <c r="T1422" i="3" s="1"/>
  <c r="M1422" i="3"/>
  <c r="N1422" i="3" s="1"/>
  <c r="H1422" i="3"/>
  <c r="I1422" i="3" s="1"/>
  <c r="X1421" i="3"/>
  <c r="Y1421" i="3" s="1"/>
  <c r="S1421" i="3"/>
  <c r="T1421" i="3" s="1"/>
  <c r="M1421" i="3"/>
  <c r="N1421" i="3" s="1"/>
  <c r="H1421" i="3"/>
  <c r="I1421" i="3" s="1"/>
  <c r="X1420" i="3"/>
  <c r="Y1420" i="3" s="1"/>
  <c r="S1420" i="3"/>
  <c r="T1420" i="3" s="1"/>
  <c r="M1420" i="3"/>
  <c r="N1420" i="3" s="1"/>
  <c r="H1420" i="3"/>
  <c r="I1420" i="3" s="1"/>
  <c r="X1419" i="3"/>
  <c r="Y1419" i="3" s="1"/>
  <c r="S1419" i="3"/>
  <c r="T1419" i="3" s="1"/>
  <c r="M1419" i="3"/>
  <c r="N1419" i="3" s="1"/>
  <c r="H1419" i="3"/>
  <c r="I1419" i="3" s="1"/>
  <c r="X1418" i="3"/>
  <c r="Y1418" i="3" s="1"/>
  <c r="S1418" i="3"/>
  <c r="T1418" i="3" s="1"/>
  <c r="M1418" i="3"/>
  <c r="N1418" i="3" s="1"/>
  <c r="H1418" i="3"/>
  <c r="I1418" i="3" s="1"/>
  <c r="X1417" i="3"/>
  <c r="Y1417" i="3" s="1"/>
  <c r="S1417" i="3"/>
  <c r="T1417" i="3" s="1"/>
  <c r="M1417" i="3"/>
  <c r="N1417" i="3" s="1"/>
  <c r="H1417" i="3"/>
  <c r="I1417" i="3" s="1"/>
  <c r="X1416" i="3"/>
  <c r="Y1416" i="3" s="1"/>
  <c r="S1416" i="3"/>
  <c r="T1416" i="3" s="1"/>
  <c r="M1416" i="3"/>
  <c r="N1416" i="3" s="1"/>
  <c r="H1416" i="3"/>
  <c r="I1416" i="3" s="1"/>
  <c r="X1415" i="3"/>
  <c r="Y1415" i="3" s="1"/>
  <c r="S1415" i="3"/>
  <c r="T1415" i="3" s="1"/>
  <c r="M1415" i="3"/>
  <c r="N1415" i="3" s="1"/>
  <c r="H1415" i="3"/>
  <c r="I1415" i="3" s="1"/>
  <c r="X1414" i="3"/>
  <c r="Y1414" i="3" s="1"/>
  <c r="S1414" i="3"/>
  <c r="T1414" i="3" s="1"/>
  <c r="M1414" i="3"/>
  <c r="N1414" i="3" s="1"/>
  <c r="H1414" i="3"/>
  <c r="I1414" i="3" s="1"/>
  <c r="X1413" i="3"/>
  <c r="Y1413" i="3" s="1"/>
  <c r="S1413" i="3"/>
  <c r="T1413" i="3" s="1"/>
  <c r="M1413" i="3"/>
  <c r="N1413" i="3" s="1"/>
  <c r="H1413" i="3"/>
  <c r="I1413" i="3" s="1"/>
  <c r="X1412" i="3"/>
  <c r="Y1412" i="3" s="1"/>
  <c r="S1412" i="3"/>
  <c r="T1412" i="3" s="1"/>
  <c r="M1412" i="3"/>
  <c r="N1412" i="3" s="1"/>
  <c r="H1412" i="3"/>
  <c r="I1412" i="3" s="1"/>
  <c r="X1411" i="3"/>
  <c r="Y1411" i="3" s="1"/>
  <c r="S1411" i="3"/>
  <c r="T1411" i="3" s="1"/>
  <c r="M1411" i="3"/>
  <c r="N1411" i="3" s="1"/>
  <c r="H1411" i="3"/>
  <c r="I1411" i="3" s="1"/>
  <c r="X1410" i="3"/>
  <c r="Y1410" i="3" s="1"/>
  <c r="S1410" i="3"/>
  <c r="T1410" i="3" s="1"/>
  <c r="M1410" i="3"/>
  <c r="N1410" i="3" s="1"/>
  <c r="H1410" i="3"/>
  <c r="I1410" i="3" s="1"/>
  <c r="X1409" i="3"/>
  <c r="Y1409" i="3" s="1"/>
  <c r="S1409" i="3"/>
  <c r="T1409" i="3" s="1"/>
  <c r="M1409" i="3"/>
  <c r="N1409" i="3" s="1"/>
  <c r="H1409" i="3"/>
  <c r="I1409" i="3" s="1"/>
  <c r="X1408" i="3"/>
  <c r="Y1408" i="3" s="1"/>
  <c r="S1408" i="3"/>
  <c r="T1408" i="3" s="1"/>
  <c r="M1408" i="3"/>
  <c r="N1408" i="3" s="1"/>
  <c r="H1408" i="3"/>
  <c r="I1408" i="3" s="1"/>
  <c r="X1407" i="3"/>
  <c r="Y1407" i="3" s="1"/>
  <c r="S1407" i="3"/>
  <c r="T1407" i="3" s="1"/>
  <c r="M1407" i="3"/>
  <c r="N1407" i="3" s="1"/>
  <c r="H1407" i="3"/>
  <c r="I1407" i="3" s="1"/>
  <c r="X1406" i="3"/>
  <c r="Y1406" i="3" s="1"/>
  <c r="S1406" i="3"/>
  <c r="T1406" i="3" s="1"/>
  <c r="M1406" i="3"/>
  <c r="N1406" i="3" s="1"/>
  <c r="H1406" i="3"/>
  <c r="I1406" i="3" s="1"/>
  <c r="X1405" i="3"/>
  <c r="Y1405" i="3" s="1"/>
  <c r="S1405" i="3"/>
  <c r="T1405" i="3" s="1"/>
  <c r="M1405" i="3"/>
  <c r="N1405" i="3" s="1"/>
  <c r="H1405" i="3"/>
  <c r="I1405" i="3" s="1"/>
  <c r="X1404" i="3"/>
  <c r="Y1404" i="3" s="1"/>
  <c r="S1404" i="3"/>
  <c r="T1404" i="3" s="1"/>
  <c r="M1404" i="3"/>
  <c r="N1404" i="3" s="1"/>
  <c r="H1404" i="3"/>
  <c r="I1404" i="3" s="1"/>
  <c r="X1403" i="3"/>
  <c r="Y1403" i="3" s="1"/>
  <c r="S1403" i="3"/>
  <c r="T1403" i="3" s="1"/>
  <c r="M1403" i="3"/>
  <c r="N1403" i="3" s="1"/>
  <c r="H1403" i="3"/>
  <c r="I1403" i="3" s="1"/>
  <c r="X1402" i="3"/>
  <c r="Y1402" i="3" s="1"/>
  <c r="S1402" i="3"/>
  <c r="T1402" i="3" s="1"/>
  <c r="M1402" i="3"/>
  <c r="N1402" i="3" s="1"/>
  <c r="H1402" i="3"/>
  <c r="I1402" i="3" s="1"/>
  <c r="X1401" i="3"/>
  <c r="Y1401" i="3" s="1"/>
  <c r="S1401" i="3"/>
  <c r="T1401" i="3" s="1"/>
  <c r="M1401" i="3"/>
  <c r="N1401" i="3" s="1"/>
  <c r="H1401" i="3"/>
  <c r="I1401" i="3" s="1"/>
  <c r="X1400" i="3"/>
  <c r="Y1400" i="3" s="1"/>
  <c r="S1400" i="3"/>
  <c r="T1400" i="3" s="1"/>
  <c r="M1400" i="3"/>
  <c r="N1400" i="3" s="1"/>
  <c r="H1400" i="3"/>
  <c r="I1400" i="3" s="1"/>
  <c r="X1399" i="3"/>
  <c r="Y1399" i="3" s="1"/>
  <c r="S1399" i="3"/>
  <c r="T1399" i="3" s="1"/>
  <c r="M1399" i="3"/>
  <c r="N1399" i="3" s="1"/>
  <c r="H1399" i="3"/>
  <c r="I1399" i="3" s="1"/>
  <c r="X1398" i="3"/>
  <c r="Y1398" i="3" s="1"/>
  <c r="S1398" i="3"/>
  <c r="T1398" i="3" s="1"/>
  <c r="M1398" i="3"/>
  <c r="N1398" i="3" s="1"/>
  <c r="H1398" i="3"/>
  <c r="I1398" i="3" s="1"/>
  <c r="X1397" i="3"/>
  <c r="Y1397" i="3" s="1"/>
  <c r="S1397" i="3"/>
  <c r="T1397" i="3" s="1"/>
  <c r="M1397" i="3"/>
  <c r="N1397" i="3" s="1"/>
  <c r="H1397" i="3"/>
  <c r="I1397" i="3" s="1"/>
  <c r="X1396" i="3"/>
  <c r="Y1396" i="3" s="1"/>
  <c r="S1396" i="3"/>
  <c r="T1396" i="3" s="1"/>
  <c r="M1396" i="3"/>
  <c r="N1396" i="3" s="1"/>
  <c r="H1396" i="3"/>
  <c r="I1396" i="3" s="1"/>
  <c r="X1395" i="3"/>
  <c r="Y1395" i="3" s="1"/>
  <c r="S1395" i="3"/>
  <c r="T1395" i="3" s="1"/>
  <c r="M1395" i="3"/>
  <c r="N1395" i="3" s="1"/>
  <c r="H1395" i="3"/>
  <c r="I1395" i="3" s="1"/>
  <c r="X1394" i="3"/>
  <c r="Y1394" i="3" s="1"/>
  <c r="S1394" i="3"/>
  <c r="T1394" i="3" s="1"/>
  <c r="M1394" i="3"/>
  <c r="N1394" i="3" s="1"/>
  <c r="H1394" i="3"/>
  <c r="I1394" i="3" s="1"/>
  <c r="X1393" i="3"/>
  <c r="Y1393" i="3" s="1"/>
  <c r="S1393" i="3"/>
  <c r="T1393" i="3" s="1"/>
  <c r="M1393" i="3"/>
  <c r="N1393" i="3" s="1"/>
  <c r="H1393" i="3"/>
  <c r="I1393" i="3" s="1"/>
  <c r="X1392" i="3"/>
  <c r="Y1392" i="3" s="1"/>
  <c r="S1392" i="3"/>
  <c r="T1392" i="3" s="1"/>
  <c r="M1392" i="3"/>
  <c r="N1392" i="3" s="1"/>
  <c r="H1392" i="3"/>
  <c r="I1392" i="3" s="1"/>
  <c r="X1391" i="3"/>
  <c r="Y1391" i="3" s="1"/>
  <c r="S1391" i="3"/>
  <c r="T1391" i="3" s="1"/>
  <c r="M1391" i="3"/>
  <c r="N1391" i="3" s="1"/>
  <c r="H1391" i="3"/>
  <c r="I1391" i="3" s="1"/>
  <c r="X1390" i="3"/>
  <c r="Y1390" i="3" s="1"/>
  <c r="S1390" i="3"/>
  <c r="T1390" i="3" s="1"/>
  <c r="M1390" i="3"/>
  <c r="N1390" i="3" s="1"/>
  <c r="H1390" i="3"/>
  <c r="I1390" i="3" s="1"/>
  <c r="X1389" i="3"/>
  <c r="Y1389" i="3" s="1"/>
  <c r="S1389" i="3"/>
  <c r="T1389" i="3" s="1"/>
  <c r="M1389" i="3"/>
  <c r="N1389" i="3" s="1"/>
  <c r="H1389" i="3"/>
  <c r="I1389" i="3" s="1"/>
  <c r="X1388" i="3"/>
  <c r="Y1388" i="3" s="1"/>
  <c r="S1388" i="3"/>
  <c r="T1388" i="3" s="1"/>
  <c r="M1388" i="3"/>
  <c r="N1388" i="3" s="1"/>
  <c r="H1388" i="3"/>
  <c r="I1388" i="3" s="1"/>
  <c r="X1387" i="3"/>
  <c r="Y1387" i="3" s="1"/>
  <c r="S1387" i="3"/>
  <c r="T1387" i="3" s="1"/>
  <c r="M1387" i="3"/>
  <c r="N1387" i="3" s="1"/>
  <c r="H1387" i="3"/>
  <c r="I1387" i="3" s="1"/>
  <c r="X1386" i="3"/>
  <c r="Y1386" i="3" s="1"/>
  <c r="S1386" i="3"/>
  <c r="T1386" i="3" s="1"/>
  <c r="M1386" i="3"/>
  <c r="N1386" i="3" s="1"/>
  <c r="H1386" i="3"/>
  <c r="I1386" i="3" s="1"/>
  <c r="X1385" i="3"/>
  <c r="Y1385" i="3" s="1"/>
  <c r="S1385" i="3"/>
  <c r="T1385" i="3" s="1"/>
  <c r="M1385" i="3"/>
  <c r="N1385" i="3" s="1"/>
  <c r="H1385" i="3"/>
  <c r="I1385" i="3" s="1"/>
  <c r="X1384" i="3"/>
  <c r="Y1384" i="3" s="1"/>
  <c r="S1384" i="3"/>
  <c r="T1384" i="3" s="1"/>
  <c r="M1384" i="3"/>
  <c r="N1384" i="3" s="1"/>
  <c r="H1384" i="3"/>
  <c r="I1384" i="3" s="1"/>
  <c r="X1383" i="3"/>
  <c r="Y1383" i="3" s="1"/>
  <c r="S1383" i="3"/>
  <c r="T1383" i="3" s="1"/>
  <c r="M1383" i="3"/>
  <c r="N1383" i="3" s="1"/>
  <c r="H1383" i="3"/>
  <c r="I1383" i="3" s="1"/>
  <c r="X1382" i="3"/>
  <c r="Y1382" i="3" s="1"/>
  <c r="S1382" i="3"/>
  <c r="T1382" i="3" s="1"/>
  <c r="M1382" i="3"/>
  <c r="N1382" i="3" s="1"/>
  <c r="H1382" i="3"/>
  <c r="I1382" i="3" s="1"/>
  <c r="X1381" i="3"/>
  <c r="Y1381" i="3" s="1"/>
  <c r="S1381" i="3"/>
  <c r="T1381" i="3" s="1"/>
  <c r="M1381" i="3"/>
  <c r="N1381" i="3" s="1"/>
  <c r="H1381" i="3"/>
  <c r="I1381" i="3" s="1"/>
  <c r="X1380" i="3"/>
  <c r="Y1380" i="3" s="1"/>
  <c r="S1380" i="3"/>
  <c r="T1380" i="3" s="1"/>
  <c r="M1380" i="3"/>
  <c r="N1380" i="3" s="1"/>
  <c r="H1380" i="3"/>
  <c r="I1380" i="3" s="1"/>
  <c r="X1379" i="3"/>
  <c r="Y1379" i="3" s="1"/>
  <c r="S1379" i="3"/>
  <c r="T1379" i="3" s="1"/>
  <c r="M1379" i="3"/>
  <c r="N1379" i="3" s="1"/>
  <c r="H1379" i="3"/>
  <c r="I1379" i="3" s="1"/>
  <c r="X1378" i="3"/>
  <c r="Y1378" i="3" s="1"/>
  <c r="S1378" i="3"/>
  <c r="T1378" i="3" s="1"/>
  <c r="M1378" i="3"/>
  <c r="N1378" i="3" s="1"/>
  <c r="H1378" i="3"/>
  <c r="I1378" i="3" s="1"/>
  <c r="X1377" i="3"/>
  <c r="Y1377" i="3" s="1"/>
  <c r="S1377" i="3"/>
  <c r="T1377" i="3" s="1"/>
  <c r="M1377" i="3"/>
  <c r="N1377" i="3" s="1"/>
  <c r="H1377" i="3"/>
  <c r="I1377" i="3" s="1"/>
  <c r="X1376" i="3"/>
  <c r="Y1376" i="3" s="1"/>
  <c r="S1376" i="3"/>
  <c r="T1376" i="3" s="1"/>
  <c r="M1376" i="3"/>
  <c r="N1376" i="3" s="1"/>
  <c r="H1376" i="3"/>
  <c r="I1376" i="3" s="1"/>
  <c r="X1375" i="3"/>
  <c r="Y1375" i="3" s="1"/>
  <c r="S1375" i="3"/>
  <c r="T1375" i="3" s="1"/>
  <c r="M1375" i="3"/>
  <c r="N1375" i="3" s="1"/>
  <c r="H1375" i="3"/>
  <c r="I1375" i="3" s="1"/>
  <c r="X1374" i="3"/>
  <c r="Y1374" i="3" s="1"/>
  <c r="S1374" i="3"/>
  <c r="T1374" i="3" s="1"/>
  <c r="M1374" i="3"/>
  <c r="N1374" i="3" s="1"/>
  <c r="H1374" i="3"/>
  <c r="I1374" i="3" s="1"/>
  <c r="X1373" i="3"/>
  <c r="Y1373" i="3" s="1"/>
  <c r="S1373" i="3"/>
  <c r="T1373" i="3" s="1"/>
  <c r="M1373" i="3"/>
  <c r="N1373" i="3" s="1"/>
  <c r="H1373" i="3"/>
  <c r="I1373" i="3" s="1"/>
  <c r="X1372" i="3"/>
  <c r="Y1372" i="3" s="1"/>
  <c r="S1372" i="3"/>
  <c r="T1372" i="3" s="1"/>
  <c r="M1372" i="3"/>
  <c r="N1372" i="3" s="1"/>
  <c r="H1372" i="3"/>
  <c r="I1372" i="3" s="1"/>
  <c r="X1371" i="3"/>
  <c r="Y1371" i="3" s="1"/>
  <c r="S1371" i="3"/>
  <c r="T1371" i="3" s="1"/>
  <c r="M1371" i="3"/>
  <c r="N1371" i="3" s="1"/>
  <c r="H1371" i="3"/>
  <c r="I1371" i="3" s="1"/>
  <c r="X1370" i="3"/>
  <c r="Y1370" i="3" s="1"/>
  <c r="S1370" i="3"/>
  <c r="T1370" i="3" s="1"/>
  <c r="M1370" i="3"/>
  <c r="N1370" i="3" s="1"/>
  <c r="H1370" i="3"/>
  <c r="I1370" i="3" s="1"/>
  <c r="X1369" i="3"/>
  <c r="Y1369" i="3" s="1"/>
  <c r="S1369" i="3"/>
  <c r="T1369" i="3" s="1"/>
  <c r="M1369" i="3"/>
  <c r="N1369" i="3" s="1"/>
  <c r="H1369" i="3"/>
  <c r="I1369" i="3" s="1"/>
  <c r="X1368" i="3"/>
  <c r="Y1368" i="3" s="1"/>
  <c r="S1368" i="3"/>
  <c r="T1368" i="3" s="1"/>
  <c r="M1368" i="3"/>
  <c r="N1368" i="3" s="1"/>
  <c r="H1368" i="3"/>
  <c r="I1368" i="3" s="1"/>
  <c r="X1367" i="3"/>
  <c r="Y1367" i="3" s="1"/>
  <c r="S1367" i="3"/>
  <c r="T1367" i="3" s="1"/>
  <c r="M1367" i="3"/>
  <c r="N1367" i="3" s="1"/>
  <c r="H1367" i="3"/>
  <c r="I1367" i="3" s="1"/>
  <c r="X1366" i="3"/>
  <c r="Y1366" i="3" s="1"/>
  <c r="S1366" i="3"/>
  <c r="T1366" i="3" s="1"/>
  <c r="M1366" i="3"/>
  <c r="N1366" i="3" s="1"/>
  <c r="H1366" i="3"/>
  <c r="I1366" i="3" s="1"/>
  <c r="X1365" i="3"/>
  <c r="Y1365" i="3" s="1"/>
  <c r="S1365" i="3"/>
  <c r="T1365" i="3" s="1"/>
  <c r="M1365" i="3"/>
  <c r="N1365" i="3" s="1"/>
  <c r="H1365" i="3"/>
  <c r="I1365" i="3" s="1"/>
  <c r="X1364" i="3"/>
  <c r="Y1364" i="3" s="1"/>
  <c r="S1364" i="3"/>
  <c r="T1364" i="3" s="1"/>
  <c r="M1364" i="3"/>
  <c r="N1364" i="3" s="1"/>
  <c r="H1364" i="3"/>
  <c r="I1364" i="3" s="1"/>
  <c r="X1363" i="3"/>
  <c r="Y1363" i="3" s="1"/>
  <c r="S1363" i="3"/>
  <c r="T1363" i="3" s="1"/>
  <c r="M1363" i="3"/>
  <c r="N1363" i="3" s="1"/>
  <c r="H1363" i="3"/>
  <c r="I1363" i="3" s="1"/>
  <c r="X1362" i="3"/>
  <c r="Y1362" i="3" s="1"/>
  <c r="S1362" i="3"/>
  <c r="T1362" i="3" s="1"/>
  <c r="M1362" i="3"/>
  <c r="N1362" i="3" s="1"/>
  <c r="H1362" i="3"/>
  <c r="I1362" i="3" s="1"/>
  <c r="X1361" i="3"/>
  <c r="Y1361" i="3" s="1"/>
  <c r="S1361" i="3"/>
  <c r="T1361" i="3" s="1"/>
  <c r="M1361" i="3"/>
  <c r="N1361" i="3" s="1"/>
  <c r="H1361" i="3"/>
  <c r="I1361" i="3" s="1"/>
  <c r="X1360" i="3"/>
  <c r="Y1360" i="3" s="1"/>
  <c r="S1360" i="3"/>
  <c r="T1360" i="3" s="1"/>
  <c r="M1360" i="3"/>
  <c r="N1360" i="3" s="1"/>
  <c r="H1360" i="3"/>
  <c r="I1360" i="3" s="1"/>
  <c r="X1359" i="3"/>
  <c r="Y1359" i="3" s="1"/>
  <c r="S1359" i="3"/>
  <c r="T1359" i="3" s="1"/>
  <c r="M1359" i="3"/>
  <c r="N1359" i="3" s="1"/>
  <c r="H1359" i="3"/>
  <c r="I1359" i="3" s="1"/>
  <c r="X1358" i="3"/>
  <c r="Y1358" i="3" s="1"/>
  <c r="S1358" i="3"/>
  <c r="T1358" i="3" s="1"/>
  <c r="M1358" i="3"/>
  <c r="N1358" i="3" s="1"/>
  <c r="H1358" i="3"/>
  <c r="I1358" i="3" s="1"/>
  <c r="X1357" i="3"/>
  <c r="Y1357" i="3" s="1"/>
  <c r="S1357" i="3"/>
  <c r="T1357" i="3" s="1"/>
  <c r="M1357" i="3"/>
  <c r="N1357" i="3" s="1"/>
  <c r="H1357" i="3"/>
  <c r="I1357" i="3" s="1"/>
  <c r="X1356" i="3"/>
  <c r="Y1356" i="3" s="1"/>
  <c r="S1356" i="3"/>
  <c r="T1356" i="3" s="1"/>
  <c r="M1356" i="3"/>
  <c r="N1356" i="3" s="1"/>
  <c r="H1356" i="3"/>
  <c r="I1356" i="3" s="1"/>
  <c r="X1355" i="3"/>
  <c r="Y1355" i="3" s="1"/>
  <c r="S1355" i="3"/>
  <c r="T1355" i="3" s="1"/>
  <c r="M1355" i="3"/>
  <c r="N1355" i="3" s="1"/>
  <c r="H1355" i="3"/>
  <c r="I1355" i="3" s="1"/>
  <c r="X1354" i="3"/>
  <c r="Y1354" i="3" s="1"/>
  <c r="S1354" i="3"/>
  <c r="T1354" i="3" s="1"/>
  <c r="M1354" i="3"/>
  <c r="N1354" i="3" s="1"/>
  <c r="H1354" i="3"/>
  <c r="I1354" i="3" s="1"/>
  <c r="X1353" i="3"/>
  <c r="Y1353" i="3" s="1"/>
  <c r="S1353" i="3"/>
  <c r="T1353" i="3" s="1"/>
  <c r="M1353" i="3"/>
  <c r="N1353" i="3" s="1"/>
  <c r="H1353" i="3"/>
  <c r="I1353" i="3" s="1"/>
  <c r="X1352" i="3"/>
  <c r="Y1352" i="3" s="1"/>
  <c r="S1352" i="3"/>
  <c r="T1352" i="3" s="1"/>
  <c r="M1352" i="3"/>
  <c r="N1352" i="3" s="1"/>
  <c r="H1352" i="3"/>
  <c r="I1352" i="3" s="1"/>
  <c r="X1351" i="3"/>
  <c r="Y1351" i="3" s="1"/>
  <c r="S1351" i="3"/>
  <c r="T1351" i="3" s="1"/>
  <c r="M1351" i="3"/>
  <c r="N1351" i="3" s="1"/>
  <c r="H1351" i="3"/>
  <c r="I1351" i="3" s="1"/>
  <c r="X1350" i="3"/>
  <c r="Y1350" i="3" s="1"/>
  <c r="S1350" i="3"/>
  <c r="T1350" i="3" s="1"/>
  <c r="M1350" i="3"/>
  <c r="N1350" i="3" s="1"/>
  <c r="H1350" i="3"/>
  <c r="I1350" i="3" s="1"/>
  <c r="X1349" i="3"/>
  <c r="Y1349" i="3" s="1"/>
  <c r="S1349" i="3"/>
  <c r="T1349" i="3" s="1"/>
  <c r="M1349" i="3"/>
  <c r="N1349" i="3" s="1"/>
  <c r="H1349" i="3"/>
  <c r="I1349" i="3" s="1"/>
  <c r="X1348" i="3"/>
  <c r="Y1348" i="3" s="1"/>
  <c r="S1348" i="3"/>
  <c r="T1348" i="3" s="1"/>
  <c r="M1348" i="3"/>
  <c r="N1348" i="3" s="1"/>
  <c r="H1348" i="3"/>
  <c r="I1348" i="3" s="1"/>
  <c r="X1347" i="3"/>
  <c r="Y1347" i="3" s="1"/>
  <c r="S1347" i="3"/>
  <c r="T1347" i="3" s="1"/>
  <c r="M1347" i="3"/>
  <c r="N1347" i="3" s="1"/>
  <c r="H1347" i="3"/>
  <c r="I1347" i="3" s="1"/>
  <c r="X1346" i="3"/>
  <c r="Y1346" i="3" s="1"/>
  <c r="S1346" i="3"/>
  <c r="T1346" i="3" s="1"/>
  <c r="M1346" i="3"/>
  <c r="N1346" i="3" s="1"/>
  <c r="H1346" i="3"/>
  <c r="I1346" i="3" s="1"/>
  <c r="X1345" i="3"/>
  <c r="Y1345" i="3" s="1"/>
  <c r="S1345" i="3"/>
  <c r="T1345" i="3" s="1"/>
  <c r="M1345" i="3"/>
  <c r="N1345" i="3" s="1"/>
  <c r="H1345" i="3"/>
  <c r="I1345" i="3" s="1"/>
  <c r="X1344" i="3"/>
  <c r="Y1344" i="3" s="1"/>
  <c r="S1344" i="3"/>
  <c r="T1344" i="3" s="1"/>
  <c r="M1344" i="3"/>
  <c r="N1344" i="3" s="1"/>
  <c r="H1344" i="3"/>
  <c r="I1344" i="3" s="1"/>
  <c r="X1343" i="3"/>
  <c r="Y1343" i="3" s="1"/>
  <c r="S1343" i="3"/>
  <c r="T1343" i="3" s="1"/>
  <c r="M1343" i="3"/>
  <c r="N1343" i="3" s="1"/>
  <c r="H1343" i="3"/>
  <c r="I1343" i="3" s="1"/>
  <c r="X1342" i="3"/>
  <c r="Y1342" i="3" s="1"/>
  <c r="S1342" i="3"/>
  <c r="T1342" i="3" s="1"/>
  <c r="M1342" i="3"/>
  <c r="N1342" i="3" s="1"/>
  <c r="H1342" i="3"/>
  <c r="I1342" i="3" s="1"/>
  <c r="X1341" i="3"/>
  <c r="Y1341" i="3" s="1"/>
  <c r="S1341" i="3"/>
  <c r="T1341" i="3" s="1"/>
  <c r="M1341" i="3"/>
  <c r="N1341" i="3" s="1"/>
  <c r="H1341" i="3"/>
  <c r="I1341" i="3" s="1"/>
  <c r="X1340" i="3"/>
  <c r="Y1340" i="3" s="1"/>
  <c r="S1340" i="3"/>
  <c r="T1340" i="3" s="1"/>
  <c r="M1340" i="3"/>
  <c r="N1340" i="3" s="1"/>
  <c r="H1340" i="3"/>
  <c r="I1340" i="3" s="1"/>
  <c r="X1339" i="3"/>
  <c r="Y1339" i="3" s="1"/>
  <c r="S1339" i="3"/>
  <c r="T1339" i="3" s="1"/>
  <c r="M1339" i="3"/>
  <c r="N1339" i="3" s="1"/>
  <c r="H1339" i="3"/>
  <c r="I1339" i="3" s="1"/>
  <c r="X1338" i="3"/>
  <c r="Y1338" i="3" s="1"/>
  <c r="S1338" i="3"/>
  <c r="T1338" i="3" s="1"/>
  <c r="M1338" i="3"/>
  <c r="N1338" i="3" s="1"/>
  <c r="H1338" i="3"/>
  <c r="I1338" i="3" s="1"/>
  <c r="X1337" i="3"/>
  <c r="Y1337" i="3" s="1"/>
  <c r="S1337" i="3"/>
  <c r="T1337" i="3" s="1"/>
  <c r="M1337" i="3"/>
  <c r="N1337" i="3" s="1"/>
  <c r="H1337" i="3"/>
  <c r="I1337" i="3" s="1"/>
  <c r="X1336" i="3"/>
  <c r="Y1336" i="3" s="1"/>
  <c r="S1336" i="3"/>
  <c r="T1336" i="3" s="1"/>
  <c r="M1336" i="3"/>
  <c r="N1336" i="3" s="1"/>
  <c r="H1336" i="3"/>
  <c r="I1336" i="3" s="1"/>
  <c r="X1335" i="3"/>
  <c r="Y1335" i="3" s="1"/>
  <c r="S1335" i="3"/>
  <c r="T1335" i="3" s="1"/>
  <c r="M1335" i="3"/>
  <c r="N1335" i="3" s="1"/>
  <c r="H1335" i="3"/>
  <c r="I1335" i="3" s="1"/>
  <c r="X1334" i="3"/>
  <c r="Y1334" i="3" s="1"/>
  <c r="S1334" i="3"/>
  <c r="T1334" i="3" s="1"/>
  <c r="M1334" i="3"/>
  <c r="N1334" i="3" s="1"/>
  <c r="H1334" i="3"/>
  <c r="I1334" i="3" s="1"/>
  <c r="X1333" i="3"/>
  <c r="Y1333" i="3" s="1"/>
  <c r="S1333" i="3"/>
  <c r="T1333" i="3" s="1"/>
  <c r="M1333" i="3"/>
  <c r="N1333" i="3" s="1"/>
  <c r="H1333" i="3"/>
  <c r="I1333" i="3" s="1"/>
  <c r="X1332" i="3"/>
  <c r="Y1332" i="3" s="1"/>
  <c r="S1332" i="3"/>
  <c r="T1332" i="3" s="1"/>
  <c r="M1332" i="3"/>
  <c r="N1332" i="3" s="1"/>
  <c r="H1332" i="3"/>
  <c r="I1332" i="3" s="1"/>
  <c r="X1331" i="3"/>
  <c r="Y1331" i="3" s="1"/>
  <c r="S1331" i="3"/>
  <c r="T1331" i="3" s="1"/>
  <c r="M1331" i="3"/>
  <c r="N1331" i="3" s="1"/>
  <c r="H1331" i="3"/>
  <c r="I1331" i="3" s="1"/>
  <c r="X1330" i="3"/>
  <c r="Y1330" i="3" s="1"/>
  <c r="S1330" i="3"/>
  <c r="T1330" i="3" s="1"/>
  <c r="M1330" i="3"/>
  <c r="N1330" i="3" s="1"/>
  <c r="H1330" i="3"/>
  <c r="I1330" i="3" s="1"/>
  <c r="X1329" i="3"/>
  <c r="Y1329" i="3" s="1"/>
  <c r="S1329" i="3"/>
  <c r="T1329" i="3" s="1"/>
  <c r="M1329" i="3"/>
  <c r="N1329" i="3" s="1"/>
  <c r="H1329" i="3"/>
  <c r="I1329" i="3" s="1"/>
  <c r="X1328" i="3"/>
  <c r="Y1328" i="3" s="1"/>
  <c r="S1328" i="3"/>
  <c r="T1328" i="3" s="1"/>
  <c r="M1328" i="3"/>
  <c r="N1328" i="3" s="1"/>
  <c r="H1328" i="3"/>
  <c r="I1328" i="3" s="1"/>
  <c r="X1327" i="3"/>
  <c r="Y1327" i="3" s="1"/>
  <c r="S1327" i="3"/>
  <c r="T1327" i="3" s="1"/>
  <c r="M1327" i="3"/>
  <c r="N1327" i="3" s="1"/>
  <c r="H1327" i="3"/>
  <c r="I1327" i="3" s="1"/>
  <c r="X1326" i="3"/>
  <c r="Y1326" i="3" s="1"/>
  <c r="S1326" i="3"/>
  <c r="T1326" i="3" s="1"/>
  <c r="M1326" i="3"/>
  <c r="N1326" i="3" s="1"/>
  <c r="H1326" i="3"/>
  <c r="I1326" i="3" s="1"/>
  <c r="X1325" i="3"/>
  <c r="Y1325" i="3" s="1"/>
  <c r="S1325" i="3"/>
  <c r="T1325" i="3" s="1"/>
  <c r="M1325" i="3"/>
  <c r="N1325" i="3" s="1"/>
  <c r="H1325" i="3"/>
  <c r="I1325" i="3" s="1"/>
  <c r="X1324" i="3"/>
  <c r="Y1324" i="3" s="1"/>
  <c r="S1324" i="3"/>
  <c r="T1324" i="3" s="1"/>
  <c r="M1324" i="3"/>
  <c r="N1324" i="3" s="1"/>
  <c r="H1324" i="3"/>
  <c r="I1324" i="3" s="1"/>
  <c r="X1323" i="3"/>
  <c r="Y1323" i="3" s="1"/>
  <c r="S1323" i="3"/>
  <c r="T1323" i="3" s="1"/>
  <c r="M1323" i="3"/>
  <c r="N1323" i="3" s="1"/>
  <c r="H1323" i="3"/>
  <c r="I1323" i="3" s="1"/>
  <c r="X1322" i="3"/>
  <c r="Y1322" i="3" s="1"/>
  <c r="S1322" i="3"/>
  <c r="T1322" i="3" s="1"/>
  <c r="M1322" i="3"/>
  <c r="N1322" i="3" s="1"/>
  <c r="H1322" i="3"/>
  <c r="I1322" i="3" s="1"/>
  <c r="X1321" i="3"/>
  <c r="Y1321" i="3" s="1"/>
  <c r="S1321" i="3"/>
  <c r="T1321" i="3" s="1"/>
  <c r="M1321" i="3"/>
  <c r="N1321" i="3" s="1"/>
  <c r="H1321" i="3"/>
  <c r="I1321" i="3" s="1"/>
  <c r="X1320" i="3"/>
  <c r="Y1320" i="3" s="1"/>
  <c r="S1320" i="3"/>
  <c r="T1320" i="3" s="1"/>
  <c r="M1320" i="3"/>
  <c r="N1320" i="3" s="1"/>
  <c r="H1320" i="3"/>
  <c r="I1320" i="3" s="1"/>
  <c r="X1319" i="3"/>
  <c r="Y1319" i="3" s="1"/>
  <c r="S1319" i="3"/>
  <c r="T1319" i="3" s="1"/>
  <c r="M1319" i="3"/>
  <c r="N1319" i="3" s="1"/>
  <c r="H1319" i="3"/>
  <c r="I1319" i="3" s="1"/>
  <c r="X1318" i="3"/>
  <c r="Y1318" i="3" s="1"/>
  <c r="S1318" i="3"/>
  <c r="T1318" i="3" s="1"/>
  <c r="M1318" i="3"/>
  <c r="N1318" i="3" s="1"/>
  <c r="H1318" i="3"/>
  <c r="I1318" i="3" s="1"/>
  <c r="X1317" i="3"/>
  <c r="Y1317" i="3" s="1"/>
  <c r="S1317" i="3"/>
  <c r="T1317" i="3" s="1"/>
  <c r="M1317" i="3"/>
  <c r="N1317" i="3" s="1"/>
  <c r="H1317" i="3"/>
  <c r="I1317" i="3" s="1"/>
  <c r="X1316" i="3"/>
  <c r="Y1316" i="3" s="1"/>
  <c r="S1316" i="3"/>
  <c r="T1316" i="3" s="1"/>
  <c r="M1316" i="3"/>
  <c r="N1316" i="3" s="1"/>
  <c r="H1316" i="3"/>
  <c r="I1316" i="3" s="1"/>
  <c r="X1315" i="3"/>
  <c r="Y1315" i="3" s="1"/>
  <c r="S1315" i="3"/>
  <c r="T1315" i="3" s="1"/>
  <c r="M1315" i="3"/>
  <c r="N1315" i="3" s="1"/>
  <c r="H1315" i="3"/>
  <c r="I1315" i="3" s="1"/>
  <c r="X1314" i="3"/>
  <c r="Y1314" i="3" s="1"/>
  <c r="S1314" i="3"/>
  <c r="T1314" i="3" s="1"/>
  <c r="M1314" i="3"/>
  <c r="N1314" i="3" s="1"/>
  <c r="H1314" i="3"/>
  <c r="I1314" i="3" s="1"/>
  <c r="X1313" i="3"/>
  <c r="Y1313" i="3" s="1"/>
  <c r="S1313" i="3"/>
  <c r="T1313" i="3" s="1"/>
  <c r="M1313" i="3"/>
  <c r="N1313" i="3" s="1"/>
  <c r="H1313" i="3"/>
  <c r="I1313" i="3" s="1"/>
  <c r="X1312" i="3"/>
  <c r="Y1312" i="3" s="1"/>
  <c r="S1312" i="3"/>
  <c r="T1312" i="3" s="1"/>
  <c r="M1312" i="3"/>
  <c r="N1312" i="3" s="1"/>
  <c r="H1312" i="3"/>
  <c r="I1312" i="3" s="1"/>
  <c r="X1311" i="3"/>
  <c r="Y1311" i="3" s="1"/>
  <c r="S1311" i="3"/>
  <c r="T1311" i="3" s="1"/>
  <c r="M1311" i="3"/>
  <c r="N1311" i="3" s="1"/>
  <c r="H1311" i="3"/>
  <c r="I1311" i="3" s="1"/>
  <c r="X1310" i="3"/>
  <c r="Y1310" i="3" s="1"/>
  <c r="S1310" i="3"/>
  <c r="T1310" i="3" s="1"/>
  <c r="M1310" i="3"/>
  <c r="N1310" i="3" s="1"/>
  <c r="H1310" i="3"/>
  <c r="I1310" i="3" s="1"/>
  <c r="X1309" i="3"/>
  <c r="Y1309" i="3" s="1"/>
  <c r="S1309" i="3"/>
  <c r="T1309" i="3" s="1"/>
  <c r="M1309" i="3"/>
  <c r="N1309" i="3" s="1"/>
  <c r="H1309" i="3"/>
  <c r="I1309" i="3" s="1"/>
  <c r="X1308" i="3"/>
  <c r="Y1308" i="3" s="1"/>
  <c r="S1308" i="3"/>
  <c r="T1308" i="3" s="1"/>
  <c r="M1308" i="3"/>
  <c r="N1308" i="3" s="1"/>
  <c r="H1308" i="3"/>
  <c r="I1308" i="3" s="1"/>
  <c r="X1307" i="3"/>
  <c r="Y1307" i="3" s="1"/>
  <c r="S1307" i="3"/>
  <c r="T1307" i="3" s="1"/>
  <c r="M1307" i="3"/>
  <c r="N1307" i="3" s="1"/>
  <c r="H1307" i="3"/>
  <c r="I1307" i="3" s="1"/>
  <c r="X1306" i="3"/>
  <c r="Y1306" i="3" s="1"/>
  <c r="S1306" i="3"/>
  <c r="T1306" i="3" s="1"/>
  <c r="M1306" i="3"/>
  <c r="N1306" i="3" s="1"/>
  <c r="H1306" i="3"/>
  <c r="I1306" i="3" s="1"/>
  <c r="X1305" i="3"/>
  <c r="Y1305" i="3" s="1"/>
  <c r="S1305" i="3"/>
  <c r="T1305" i="3" s="1"/>
  <c r="M1305" i="3"/>
  <c r="N1305" i="3" s="1"/>
  <c r="H1305" i="3"/>
  <c r="I1305" i="3" s="1"/>
  <c r="X1304" i="3"/>
  <c r="Y1304" i="3" s="1"/>
  <c r="S1304" i="3"/>
  <c r="T1304" i="3" s="1"/>
  <c r="M1304" i="3"/>
  <c r="N1304" i="3" s="1"/>
  <c r="H1304" i="3"/>
  <c r="I1304" i="3" s="1"/>
  <c r="X1303" i="3"/>
  <c r="Y1303" i="3" s="1"/>
  <c r="S1303" i="3"/>
  <c r="T1303" i="3" s="1"/>
  <c r="M1303" i="3"/>
  <c r="N1303" i="3" s="1"/>
  <c r="H1303" i="3"/>
  <c r="I1303" i="3" s="1"/>
  <c r="X1302" i="3"/>
  <c r="Y1302" i="3" s="1"/>
  <c r="S1302" i="3"/>
  <c r="T1302" i="3" s="1"/>
  <c r="M1302" i="3"/>
  <c r="N1302" i="3" s="1"/>
  <c r="H1302" i="3"/>
  <c r="I1302" i="3" s="1"/>
  <c r="X1301" i="3"/>
  <c r="Y1301" i="3" s="1"/>
  <c r="S1301" i="3"/>
  <c r="T1301" i="3" s="1"/>
  <c r="M1301" i="3"/>
  <c r="N1301" i="3" s="1"/>
  <c r="H1301" i="3"/>
  <c r="I1301" i="3" s="1"/>
  <c r="X1300" i="3"/>
  <c r="Y1300" i="3" s="1"/>
  <c r="S1300" i="3"/>
  <c r="T1300" i="3" s="1"/>
  <c r="M1300" i="3"/>
  <c r="N1300" i="3" s="1"/>
  <c r="H1300" i="3"/>
  <c r="I1300" i="3" s="1"/>
  <c r="X1299" i="3"/>
  <c r="Y1299" i="3" s="1"/>
  <c r="S1299" i="3"/>
  <c r="T1299" i="3" s="1"/>
  <c r="M1299" i="3"/>
  <c r="N1299" i="3" s="1"/>
  <c r="H1299" i="3"/>
  <c r="I1299" i="3" s="1"/>
  <c r="X1298" i="3"/>
  <c r="Y1298" i="3" s="1"/>
  <c r="S1298" i="3"/>
  <c r="T1298" i="3" s="1"/>
  <c r="M1298" i="3"/>
  <c r="N1298" i="3" s="1"/>
  <c r="H1298" i="3"/>
  <c r="I1298" i="3" s="1"/>
  <c r="X1297" i="3"/>
  <c r="Y1297" i="3" s="1"/>
  <c r="S1297" i="3"/>
  <c r="T1297" i="3" s="1"/>
  <c r="M1297" i="3"/>
  <c r="N1297" i="3" s="1"/>
  <c r="H1297" i="3"/>
  <c r="I1297" i="3" s="1"/>
  <c r="X1296" i="3"/>
  <c r="Y1296" i="3" s="1"/>
  <c r="S1296" i="3"/>
  <c r="T1296" i="3" s="1"/>
  <c r="M1296" i="3"/>
  <c r="N1296" i="3" s="1"/>
  <c r="H1296" i="3"/>
  <c r="I1296" i="3" s="1"/>
  <c r="X1295" i="3"/>
  <c r="Y1295" i="3" s="1"/>
  <c r="S1295" i="3"/>
  <c r="T1295" i="3" s="1"/>
  <c r="M1295" i="3"/>
  <c r="N1295" i="3" s="1"/>
  <c r="H1295" i="3"/>
  <c r="I1295" i="3" s="1"/>
  <c r="X1294" i="3"/>
  <c r="Y1294" i="3" s="1"/>
  <c r="S1294" i="3"/>
  <c r="T1294" i="3" s="1"/>
  <c r="M1294" i="3"/>
  <c r="N1294" i="3" s="1"/>
  <c r="H1294" i="3"/>
  <c r="I1294" i="3" s="1"/>
  <c r="X1293" i="3"/>
  <c r="Y1293" i="3" s="1"/>
  <c r="S1293" i="3"/>
  <c r="T1293" i="3" s="1"/>
  <c r="M1293" i="3"/>
  <c r="N1293" i="3" s="1"/>
  <c r="H1293" i="3"/>
  <c r="I1293" i="3" s="1"/>
  <c r="X1292" i="3"/>
  <c r="Y1292" i="3" s="1"/>
  <c r="S1292" i="3"/>
  <c r="T1292" i="3" s="1"/>
  <c r="M1292" i="3"/>
  <c r="N1292" i="3" s="1"/>
  <c r="H1292" i="3"/>
  <c r="I1292" i="3" s="1"/>
  <c r="X1291" i="3"/>
  <c r="Y1291" i="3" s="1"/>
  <c r="S1291" i="3"/>
  <c r="T1291" i="3" s="1"/>
  <c r="M1291" i="3"/>
  <c r="N1291" i="3" s="1"/>
  <c r="H1291" i="3"/>
  <c r="I1291" i="3" s="1"/>
  <c r="X1290" i="3"/>
  <c r="Y1290" i="3" s="1"/>
  <c r="S1290" i="3"/>
  <c r="T1290" i="3" s="1"/>
  <c r="M1290" i="3"/>
  <c r="N1290" i="3" s="1"/>
  <c r="H1290" i="3"/>
  <c r="I1290" i="3" s="1"/>
  <c r="X1289" i="3"/>
  <c r="Y1289" i="3" s="1"/>
  <c r="S1289" i="3"/>
  <c r="T1289" i="3" s="1"/>
  <c r="M1289" i="3"/>
  <c r="N1289" i="3" s="1"/>
  <c r="H1289" i="3"/>
  <c r="I1289" i="3" s="1"/>
  <c r="X1288" i="3"/>
  <c r="Y1288" i="3" s="1"/>
  <c r="S1288" i="3"/>
  <c r="T1288" i="3" s="1"/>
  <c r="M1288" i="3"/>
  <c r="N1288" i="3" s="1"/>
  <c r="H1288" i="3"/>
  <c r="I1288" i="3" s="1"/>
  <c r="X1287" i="3"/>
  <c r="Y1287" i="3" s="1"/>
  <c r="S1287" i="3"/>
  <c r="T1287" i="3" s="1"/>
  <c r="M1287" i="3"/>
  <c r="N1287" i="3" s="1"/>
  <c r="H1287" i="3"/>
  <c r="I1287" i="3" s="1"/>
  <c r="X1286" i="3"/>
  <c r="Y1286" i="3" s="1"/>
  <c r="S1286" i="3"/>
  <c r="T1286" i="3" s="1"/>
  <c r="M1286" i="3"/>
  <c r="N1286" i="3" s="1"/>
  <c r="H1286" i="3"/>
  <c r="I1286" i="3" s="1"/>
  <c r="X1285" i="3"/>
  <c r="Y1285" i="3" s="1"/>
  <c r="S1285" i="3"/>
  <c r="T1285" i="3" s="1"/>
  <c r="M1285" i="3"/>
  <c r="N1285" i="3" s="1"/>
  <c r="H1285" i="3"/>
  <c r="I1285" i="3" s="1"/>
  <c r="X1284" i="3"/>
  <c r="Y1284" i="3" s="1"/>
  <c r="S1284" i="3"/>
  <c r="T1284" i="3" s="1"/>
  <c r="M1284" i="3"/>
  <c r="N1284" i="3" s="1"/>
  <c r="H1284" i="3"/>
  <c r="I1284" i="3" s="1"/>
  <c r="X1283" i="3"/>
  <c r="Y1283" i="3" s="1"/>
  <c r="S1283" i="3"/>
  <c r="T1283" i="3" s="1"/>
  <c r="M1283" i="3"/>
  <c r="N1283" i="3" s="1"/>
  <c r="H1283" i="3"/>
  <c r="I1283" i="3" s="1"/>
  <c r="X1282" i="3"/>
  <c r="Y1282" i="3" s="1"/>
  <c r="S1282" i="3"/>
  <c r="T1282" i="3" s="1"/>
  <c r="M1282" i="3"/>
  <c r="N1282" i="3" s="1"/>
  <c r="H1282" i="3"/>
  <c r="I1282" i="3" s="1"/>
  <c r="X1281" i="3"/>
  <c r="Y1281" i="3" s="1"/>
  <c r="S1281" i="3"/>
  <c r="T1281" i="3" s="1"/>
  <c r="M1281" i="3"/>
  <c r="N1281" i="3" s="1"/>
  <c r="H1281" i="3"/>
  <c r="I1281" i="3" s="1"/>
  <c r="X1280" i="3"/>
  <c r="Y1280" i="3" s="1"/>
  <c r="S1280" i="3"/>
  <c r="T1280" i="3" s="1"/>
  <c r="M1280" i="3"/>
  <c r="N1280" i="3" s="1"/>
  <c r="H1280" i="3"/>
  <c r="I1280" i="3" s="1"/>
  <c r="X1279" i="3"/>
  <c r="Y1279" i="3" s="1"/>
  <c r="S1279" i="3"/>
  <c r="T1279" i="3" s="1"/>
  <c r="M1279" i="3"/>
  <c r="N1279" i="3" s="1"/>
  <c r="H1279" i="3"/>
  <c r="I1279" i="3" s="1"/>
  <c r="X1278" i="3"/>
  <c r="Y1278" i="3" s="1"/>
  <c r="S1278" i="3"/>
  <c r="T1278" i="3" s="1"/>
  <c r="M1278" i="3"/>
  <c r="N1278" i="3" s="1"/>
  <c r="H1278" i="3"/>
  <c r="I1278" i="3" s="1"/>
  <c r="X1277" i="3"/>
  <c r="Y1277" i="3" s="1"/>
  <c r="S1277" i="3"/>
  <c r="T1277" i="3" s="1"/>
  <c r="M1277" i="3"/>
  <c r="N1277" i="3" s="1"/>
  <c r="H1277" i="3"/>
  <c r="I1277" i="3" s="1"/>
  <c r="X1276" i="3"/>
  <c r="Y1276" i="3" s="1"/>
  <c r="S1276" i="3"/>
  <c r="T1276" i="3" s="1"/>
  <c r="M1276" i="3"/>
  <c r="N1276" i="3" s="1"/>
  <c r="H1276" i="3"/>
  <c r="I1276" i="3" s="1"/>
  <c r="X1275" i="3"/>
  <c r="Y1275" i="3" s="1"/>
  <c r="S1275" i="3"/>
  <c r="T1275" i="3" s="1"/>
  <c r="M1275" i="3"/>
  <c r="N1275" i="3" s="1"/>
  <c r="H1275" i="3"/>
  <c r="I1275" i="3" s="1"/>
  <c r="X1274" i="3"/>
  <c r="Y1274" i="3" s="1"/>
  <c r="S1274" i="3"/>
  <c r="T1274" i="3" s="1"/>
  <c r="M1274" i="3"/>
  <c r="N1274" i="3" s="1"/>
  <c r="H1274" i="3"/>
  <c r="I1274" i="3" s="1"/>
  <c r="X1273" i="3"/>
  <c r="Y1273" i="3" s="1"/>
  <c r="S1273" i="3"/>
  <c r="T1273" i="3" s="1"/>
  <c r="M1273" i="3"/>
  <c r="N1273" i="3" s="1"/>
  <c r="H1273" i="3"/>
  <c r="I1273" i="3" s="1"/>
  <c r="X1272" i="3"/>
  <c r="Y1272" i="3" s="1"/>
  <c r="S1272" i="3"/>
  <c r="T1272" i="3" s="1"/>
  <c r="M1272" i="3"/>
  <c r="N1272" i="3" s="1"/>
  <c r="H1272" i="3"/>
  <c r="I1272" i="3" s="1"/>
  <c r="X1271" i="3"/>
  <c r="Y1271" i="3" s="1"/>
  <c r="S1271" i="3"/>
  <c r="T1271" i="3" s="1"/>
  <c r="M1271" i="3"/>
  <c r="N1271" i="3" s="1"/>
  <c r="H1271" i="3"/>
  <c r="I1271" i="3" s="1"/>
  <c r="X1270" i="3"/>
  <c r="Y1270" i="3" s="1"/>
  <c r="S1270" i="3"/>
  <c r="T1270" i="3" s="1"/>
  <c r="M1270" i="3"/>
  <c r="N1270" i="3" s="1"/>
  <c r="H1270" i="3"/>
  <c r="I1270" i="3" s="1"/>
  <c r="X1269" i="3"/>
  <c r="Y1269" i="3" s="1"/>
  <c r="S1269" i="3"/>
  <c r="T1269" i="3" s="1"/>
  <c r="M1269" i="3"/>
  <c r="N1269" i="3" s="1"/>
  <c r="H1269" i="3"/>
  <c r="I1269" i="3" s="1"/>
  <c r="X1268" i="3"/>
  <c r="Y1268" i="3" s="1"/>
  <c r="S1268" i="3"/>
  <c r="T1268" i="3" s="1"/>
  <c r="M1268" i="3"/>
  <c r="N1268" i="3" s="1"/>
  <c r="H1268" i="3"/>
  <c r="I1268" i="3" s="1"/>
  <c r="X1267" i="3"/>
  <c r="Y1267" i="3" s="1"/>
  <c r="S1267" i="3"/>
  <c r="T1267" i="3" s="1"/>
  <c r="M1267" i="3"/>
  <c r="N1267" i="3" s="1"/>
  <c r="H1267" i="3"/>
  <c r="I1267" i="3" s="1"/>
  <c r="X1266" i="3"/>
  <c r="Y1266" i="3" s="1"/>
  <c r="S1266" i="3"/>
  <c r="T1266" i="3" s="1"/>
  <c r="M1266" i="3"/>
  <c r="N1266" i="3" s="1"/>
  <c r="H1266" i="3"/>
  <c r="I1266" i="3" s="1"/>
  <c r="X1265" i="3"/>
  <c r="Y1265" i="3" s="1"/>
  <c r="S1265" i="3"/>
  <c r="T1265" i="3" s="1"/>
  <c r="M1265" i="3"/>
  <c r="N1265" i="3" s="1"/>
  <c r="H1265" i="3"/>
  <c r="I1265" i="3" s="1"/>
  <c r="X1264" i="3"/>
  <c r="Y1264" i="3" s="1"/>
  <c r="S1264" i="3"/>
  <c r="T1264" i="3" s="1"/>
  <c r="M1264" i="3"/>
  <c r="N1264" i="3" s="1"/>
  <c r="H1264" i="3"/>
  <c r="I1264" i="3" s="1"/>
  <c r="X1263" i="3"/>
  <c r="Y1263" i="3" s="1"/>
  <c r="S1263" i="3"/>
  <c r="T1263" i="3" s="1"/>
  <c r="M1263" i="3"/>
  <c r="N1263" i="3" s="1"/>
  <c r="H1263" i="3"/>
  <c r="I1263" i="3" s="1"/>
  <c r="X1262" i="3"/>
  <c r="Y1262" i="3" s="1"/>
  <c r="S1262" i="3"/>
  <c r="T1262" i="3" s="1"/>
  <c r="M1262" i="3"/>
  <c r="N1262" i="3" s="1"/>
  <c r="H1262" i="3"/>
  <c r="I1262" i="3" s="1"/>
  <c r="X1261" i="3"/>
  <c r="Y1261" i="3" s="1"/>
  <c r="S1261" i="3"/>
  <c r="T1261" i="3" s="1"/>
  <c r="M1261" i="3"/>
  <c r="N1261" i="3" s="1"/>
  <c r="H1261" i="3"/>
  <c r="I1261" i="3" s="1"/>
  <c r="X1260" i="3"/>
  <c r="Y1260" i="3" s="1"/>
  <c r="S1260" i="3"/>
  <c r="T1260" i="3" s="1"/>
  <c r="M1260" i="3"/>
  <c r="N1260" i="3" s="1"/>
  <c r="H1260" i="3"/>
  <c r="I1260" i="3" s="1"/>
  <c r="X1259" i="3"/>
  <c r="Y1259" i="3" s="1"/>
  <c r="S1259" i="3"/>
  <c r="T1259" i="3" s="1"/>
  <c r="M1259" i="3"/>
  <c r="N1259" i="3" s="1"/>
  <c r="H1259" i="3"/>
  <c r="I1259" i="3" s="1"/>
  <c r="X1258" i="3"/>
  <c r="Y1258" i="3" s="1"/>
  <c r="S1258" i="3"/>
  <c r="T1258" i="3" s="1"/>
  <c r="M1258" i="3"/>
  <c r="N1258" i="3" s="1"/>
  <c r="H1258" i="3"/>
  <c r="I1258" i="3" s="1"/>
  <c r="X1257" i="3"/>
  <c r="Y1257" i="3" s="1"/>
  <c r="S1257" i="3"/>
  <c r="T1257" i="3" s="1"/>
  <c r="M1257" i="3"/>
  <c r="N1257" i="3" s="1"/>
  <c r="H1257" i="3"/>
  <c r="I1257" i="3" s="1"/>
  <c r="X1256" i="3"/>
  <c r="Y1256" i="3" s="1"/>
  <c r="S1256" i="3"/>
  <c r="T1256" i="3" s="1"/>
  <c r="M1256" i="3"/>
  <c r="N1256" i="3" s="1"/>
  <c r="H1256" i="3"/>
  <c r="I1256" i="3" s="1"/>
  <c r="X1255" i="3"/>
  <c r="Y1255" i="3" s="1"/>
  <c r="S1255" i="3"/>
  <c r="T1255" i="3" s="1"/>
  <c r="M1255" i="3"/>
  <c r="N1255" i="3" s="1"/>
  <c r="H1255" i="3"/>
  <c r="I1255" i="3" s="1"/>
  <c r="X1254" i="3"/>
  <c r="Y1254" i="3" s="1"/>
  <c r="S1254" i="3"/>
  <c r="T1254" i="3" s="1"/>
  <c r="M1254" i="3"/>
  <c r="N1254" i="3" s="1"/>
  <c r="H1254" i="3"/>
  <c r="I1254" i="3" s="1"/>
  <c r="X1253" i="3"/>
  <c r="Y1253" i="3" s="1"/>
  <c r="S1253" i="3"/>
  <c r="T1253" i="3" s="1"/>
  <c r="M1253" i="3"/>
  <c r="N1253" i="3" s="1"/>
  <c r="H1253" i="3"/>
  <c r="I1253" i="3" s="1"/>
  <c r="X1252" i="3"/>
  <c r="Y1252" i="3" s="1"/>
  <c r="S1252" i="3"/>
  <c r="T1252" i="3" s="1"/>
  <c r="M1252" i="3"/>
  <c r="N1252" i="3" s="1"/>
  <c r="H1252" i="3"/>
  <c r="I1252" i="3" s="1"/>
  <c r="X1251" i="3"/>
  <c r="Y1251" i="3" s="1"/>
  <c r="S1251" i="3"/>
  <c r="T1251" i="3" s="1"/>
  <c r="M1251" i="3"/>
  <c r="N1251" i="3" s="1"/>
  <c r="H1251" i="3"/>
  <c r="I1251" i="3" s="1"/>
  <c r="X1250" i="3"/>
  <c r="Y1250" i="3" s="1"/>
  <c r="S1250" i="3"/>
  <c r="T1250" i="3" s="1"/>
  <c r="M1250" i="3"/>
  <c r="N1250" i="3" s="1"/>
  <c r="H1250" i="3"/>
  <c r="I1250" i="3" s="1"/>
  <c r="X1249" i="3"/>
  <c r="Y1249" i="3" s="1"/>
  <c r="S1249" i="3"/>
  <c r="T1249" i="3" s="1"/>
  <c r="M1249" i="3"/>
  <c r="N1249" i="3" s="1"/>
  <c r="H1249" i="3"/>
  <c r="I1249" i="3" s="1"/>
  <c r="X1248" i="3"/>
  <c r="Y1248" i="3" s="1"/>
  <c r="S1248" i="3"/>
  <c r="T1248" i="3" s="1"/>
  <c r="M1248" i="3"/>
  <c r="N1248" i="3" s="1"/>
  <c r="H1248" i="3"/>
  <c r="I1248" i="3" s="1"/>
  <c r="X1247" i="3"/>
  <c r="Y1247" i="3" s="1"/>
  <c r="S1247" i="3"/>
  <c r="T1247" i="3" s="1"/>
  <c r="M1247" i="3"/>
  <c r="N1247" i="3" s="1"/>
  <c r="H1247" i="3"/>
  <c r="I1247" i="3" s="1"/>
  <c r="X1246" i="3"/>
  <c r="Y1246" i="3" s="1"/>
  <c r="S1246" i="3"/>
  <c r="T1246" i="3" s="1"/>
  <c r="M1246" i="3"/>
  <c r="N1246" i="3" s="1"/>
  <c r="H1246" i="3"/>
  <c r="I1246" i="3" s="1"/>
  <c r="X1245" i="3"/>
  <c r="Y1245" i="3" s="1"/>
  <c r="S1245" i="3"/>
  <c r="T1245" i="3" s="1"/>
  <c r="M1245" i="3"/>
  <c r="N1245" i="3" s="1"/>
  <c r="H1245" i="3"/>
  <c r="I1245" i="3" s="1"/>
  <c r="X1244" i="3"/>
  <c r="Y1244" i="3" s="1"/>
  <c r="S1244" i="3"/>
  <c r="T1244" i="3" s="1"/>
  <c r="M1244" i="3"/>
  <c r="N1244" i="3" s="1"/>
  <c r="H1244" i="3"/>
  <c r="I1244" i="3" s="1"/>
  <c r="X1243" i="3"/>
  <c r="Y1243" i="3" s="1"/>
  <c r="S1243" i="3"/>
  <c r="T1243" i="3" s="1"/>
  <c r="M1243" i="3"/>
  <c r="N1243" i="3" s="1"/>
  <c r="H1243" i="3"/>
  <c r="I1243" i="3" s="1"/>
  <c r="X1242" i="3"/>
  <c r="Y1242" i="3" s="1"/>
  <c r="S1242" i="3"/>
  <c r="T1242" i="3" s="1"/>
  <c r="M1242" i="3"/>
  <c r="N1242" i="3" s="1"/>
  <c r="H1242" i="3"/>
  <c r="I1242" i="3" s="1"/>
  <c r="X1241" i="3"/>
  <c r="Y1241" i="3" s="1"/>
  <c r="S1241" i="3"/>
  <c r="T1241" i="3" s="1"/>
  <c r="M1241" i="3"/>
  <c r="N1241" i="3" s="1"/>
  <c r="H1241" i="3"/>
  <c r="I1241" i="3" s="1"/>
  <c r="X1240" i="3"/>
  <c r="Y1240" i="3" s="1"/>
  <c r="S1240" i="3"/>
  <c r="T1240" i="3" s="1"/>
  <c r="M1240" i="3"/>
  <c r="N1240" i="3" s="1"/>
  <c r="H1240" i="3"/>
  <c r="I1240" i="3" s="1"/>
  <c r="X1239" i="3"/>
  <c r="Y1239" i="3" s="1"/>
  <c r="S1239" i="3"/>
  <c r="T1239" i="3" s="1"/>
  <c r="M1239" i="3"/>
  <c r="N1239" i="3" s="1"/>
  <c r="H1239" i="3"/>
  <c r="I1239" i="3" s="1"/>
  <c r="X1238" i="3"/>
  <c r="Y1238" i="3" s="1"/>
  <c r="S1238" i="3"/>
  <c r="T1238" i="3" s="1"/>
  <c r="M1238" i="3"/>
  <c r="N1238" i="3" s="1"/>
  <c r="H1238" i="3"/>
  <c r="I1238" i="3" s="1"/>
  <c r="X1237" i="3"/>
  <c r="Y1237" i="3" s="1"/>
  <c r="S1237" i="3"/>
  <c r="T1237" i="3" s="1"/>
  <c r="M1237" i="3"/>
  <c r="N1237" i="3" s="1"/>
  <c r="H1237" i="3"/>
  <c r="I1237" i="3" s="1"/>
  <c r="X1236" i="3"/>
  <c r="Y1236" i="3" s="1"/>
  <c r="S1236" i="3"/>
  <c r="T1236" i="3" s="1"/>
  <c r="M1236" i="3"/>
  <c r="N1236" i="3" s="1"/>
  <c r="H1236" i="3"/>
  <c r="I1236" i="3" s="1"/>
  <c r="X1235" i="3"/>
  <c r="Y1235" i="3" s="1"/>
  <c r="S1235" i="3"/>
  <c r="T1235" i="3" s="1"/>
  <c r="M1235" i="3"/>
  <c r="N1235" i="3" s="1"/>
  <c r="H1235" i="3"/>
  <c r="I1235" i="3" s="1"/>
  <c r="X1234" i="3"/>
  <c r="Y1234" i="3" s="1"/>
  <c r="S1234" i="3"/>
  <c r="T1234" i="3" s="1"/>
  <c r="M1234" i="3"/>
  <c r="N1234" i="3" s="1"/>
  <c r="H1234" i="3"/>
  <c r="I1234" i="3" s="1"/>
  <c r="X1233" i="3"/>
  <c r="Y1233" i="3" s="1"/>
  <c r="S1233" i="3"/>
  <c r="T1233" i="3" s="1"/>
  <c r="M1233" i="3"/>
  <c r="N1233" i="3" s="1"/>
  <c r="H1233" i="3"/>
  <c r="I1233" i="3" s="1"/>
  <c r="X1232" i="3"/>
  <c r="Y1232" i="3" s="1"/>
  <c r="S1232" i="3"/>
  <c r="T1232" i="3" s="1"/>
  <c r="M1232" i="3"/>
  <c r="N1232" i="3" s="1"/>
  <c r="H1232" i="3"/>
  <c r="I1232" i="3" s="1"/>
  <c r="X1231" i="3"/>
  <c r="Y1231" i="3" s="1"/>
  <c r="S1231" i="3"/>
  <c r="T1231" i="3" s="1"/>
  <c r="M1231" i="3"/>
  <c r="N1231" i="3" s="1"/>
  <c r="H1231" i="3"/>
  <c r="I1231" i="3" s="1"/>
  <c r="X1230" i="3"/>
  <c r="Y1230" i="3" s="1"/>
  <c r="S1230" i="3"/>
  <c r="T1230" i="3" s="1"/>
  <c r="M1230" i="3"/>
  <c r="N1230" i="3" s="1"/>
  <c r="H1230" i="3"/>
  <c r="I1230" i="3" s="1"/>
  <c r="X1229" i="3"/>
  <c r="Y1229" i="3" s="1"/>
  <c r="S1229" i="3"/>
  <c r="T1229" i="3" s="1"/>
  <c r="M1229" i="3"/>
  <c r="N1229" i="3" s="1"/>
  <c r="H1229" i="3"/>
  <c r="I1229" i="3" s="1"/>
  <c r="X1228" i="3"/>
  <c r="Y1228" i="3" s="1"/>
  <c r="S1228" i="3"/>
  <c r="T1228" i="3" s="1"/>
  <c r="M1228" i="3"/>
  <c r="N1228" i="3" s="1"/>
  <c r="H1228" i="3"/>
  <c r="I1228" i="3" s="1"/>
  <c r="X1227" i="3"/>
  <c r="Y1227" i="3" s="1"/>
  <c r="S1227" i="3"/>
  <c r="T1227" i="3" s="1"/>
  <c r="M1227" i="3"/>
  <c r="N1227" i="3" s="1"/>
  <c r="H1227" i="3"/>
  <c r="I1227" i="3" s="1"/>
  <c r="X1226" i="3"/>
  <c r="Y1226" i="3" s="1"/>
  <c r="S1226" i="3"/>
  <c r="T1226" i="3" s="1"/>
  <c r="M1226" i="3"/>
  <c r="N1226" i="3" s="1"/>
  <c r="H1226" i="3"/>
  <c r="I1226" i="3" s="1"/>
  <c r="X1225" i="3"/>
  <c r="Y1225" i="3" s="1"/>
  <c r="S1225" i="3"/>
  <c r="T1225" i="3" s="1"/>
  <c r="M1225" i="3"/>
  <c r="N1225" i="3" s="1"/>
  <c r="H1225" i="3"/>
  <c r="I1225" i="3" s="1"/>
  <c r="X1224" i="3"/>
  <c r="Y1224" i="3" s="1"/>
  <c r="S1224" i="3"/>
  <c r="T1224" i="3" s="1"/>
  <c r="M1224" i="3"/>
  <c r="N1224" i="3" s="1"/>
  <c r="H1224" i="3"/>
  <c r="I1224" i="3" s="1"/>
  <c r="X1223" i="3"/>
  <c r="Y1223" i="3" s="1"/>
  <c r="S1223" i="3"/>
  <c r="T1223" i="3" s="1"/>
  <c r="M1223" i="3"/>
  <c r="N1223" i="3" s="1"/>
  <c r="H1223" i="3"/>
  <c r="I1223" i="3" s="1"/>
  <c r="X1222" i="3"/>
  <c r="Y1222" i="3" s="1"/>
  <c r="S1222" i="3"/>
  <c r="T1222" i="3" s="1"/>
  <c r="M1222" i="3"/>
  <c r="N1222" i="3" s="1"/>
  <c r="H1222" i="3"/>
  <c r="I1222" i="3" s="1"/>
  <c r="X1221" i="3"/>
  <c r="Y1221" i="3" s="1"/>
  <c r="S1221" i="3"/>
  <c r="T1221" i="3" s="1"/>
  <c r="M1221" i="3"/>
  <c r="N1221" i="3" s="1"/>
  <c r="H1221" i="3"/>
  <c r="I1221" i="3" s="1"/>
  <c r="X1220" i="3"/>
  <c r="Y1220" i="3" s="1"/>
  <c r="S1220" i="3"/>
  <c r="T1220" i="3" s="1"/>
  <c r="M1220" i="3"/>
  <c r="N1220" i="3" s="1"/>
  <c r="H1220" i="3"/>
  <c r="I1220" i="3" s="1"/>
  <c r="X1219" i="3"/>
  <c r="Y1219" i="3" s="1"/>
  <c r="S1219" i="3"/>
  <c r="T1219" i="3" s="1"/>
  <c r="M1219" i="3"/>
  <c r="N1219" i="3" s="1"/>
  <c r="H1219" i="3"/>
  <c r="I1219" i="3" s="1"/>
  <c r="X1218" i="3"/>
  <c r="Y1218" i="3" s="1"/>
  <c r="S1218" i="3"/>
  <c r="T1218" i="3" s="1"/>
  <c r="M1218" i="3"/>
  <c r="N1218" i="3" s="1"/>
  <c r="H1218" i="3"/>
  <c r="I1218" i="3" s="1"/>
  <c r="X1217" i="3"/>
  <c r="Y1217" i="3" s="1"/>
  <c r="S1217" i="3"/>
  <c r="T1217" i="3" s="1"/>
  <c r="M1217" i="3"/>
  <c r="N1217" i="3" s="1"/>
  <c r="H1217" i="3"/>
  <c r="I1217" i="3" s="1"/>
  <c r="X1216" i="3"/>
  <c r="Y1216" i="3" s="1"/>
  <c r="S1216" i="3"/>
  <c r="T1216" i="3" s="1"/>
  <c r="M1216" i="3"/>
  <c r="N1216" i="3" s="1"/>
  <c r="H1216" i="3"/>
  <c r="I1216" i="3" s="1"/>
  <c r="X1215" i="3"/>
  <c r="Y1215" i="3" s="1"/>
  <c r="S1215" i="3"/>
  <c r="T1215" i="3" s="1"/>
  <c r="M1215" i="3"/>
  <c r="N1215" i="3" s="1"/>
  <c r="H1215" i="3"/>
  <c r="I1215" i="3" s="1"/>
  <c r="X1214" i="3"/>
  <c r="Y1214" i="3" s="1"/>
  <c r="S1214" i="3"/>
  <c r="T1214" i="3" s="1"/>
  <c r="M1214" i="3"/>
  <c r="N1214" i="3" s="1"/>
  <c r="H1214" i="3"/>
  <c r="I1214" i="3" s="1"/>
  <c r="X1213" i="3"/>
  <c r="Y1213" i="3" s="1"/>
  <c r="S1213" i="3"/>
  <c r="T1213" i="3" s="1"/>
  <c r="M1213" i="3"/>
  <c r="N1213" i="3" s="1"/>
  <c r="H1213" i="3"/>
  <c r="I1213" i="3" s="1"/>
  <c r="X1212" i="3"/>
  <c r="Y1212" i="3" s="1"/>
  <c r="S1212" i="3"/>
  <c r="T1212" i="3" s="1"/>
  <c r="M1212" i="3"/>
  <c r="N1212" i="3" s="1"/>
  <c r="H1212" i="3"/>
  <c r="I1212" i="3" s="1"/>
  <c r="X1211" i="3"/>
  <c r="Y1211" i="3" s="1"/>
  <c r="S1211" i="3"/>
  <c r="T1211" i="3" s="1"/>
  <c r="M1211" i="3"/>
  <c r="N1211" i="3" s="1"/>
  <c r="H1211" i="3"/>
  <c r="I1211" i="3" s="1"/>
  <c r="X1210" i="3"/>
  <c r="Y1210" i="3" s="1"/>
  <c r="S1210" i="3"/>
  <c r="T1210" i="3" s="1"/>
  <c r="M1210" i="3"/>
  <c r="N1210" i="3" s="1"/>
  <c r="H1210" i="3"/>
  <c r="I1210" i="3" s="1"/>
  <c r="X1209" i="3"/>
  <c r="Y1209" i="3" s="1"/>
  <c r="S1209" i="3"/>
  <c r="T1209" i="3" s="1"/>
  <c r="M1209" i="3"/>
  <c r="N1209" i="3" s="1"/>
  <c r="H1209" i="3"/>
  <c r="I1209" i="3" s="1"/>
  <c r="X1208" i="3"/>
  <c r="Y1208" i="3" s="1"/>
  <c r="S1208" i="3"/>
  <c r="T1208" i="3" s="1"/>
  <c r="M1208" i="3"/>
  <c r="N1208" i="3" s="1"/>
  <c r="H1208" i="3"/>
  <c r="I1208" i="3" s="1"/>
  <c r="X1207" i="3"/>
  <c r="Y1207" i="3" s="1"/>
  <c r="S1207" i="3"/>
  <c r="T1207" i="3" s="1"/>
  <c r="M1207" i="3"/>
  <c r="N1207" i="3" s="1"/>
  <c r="H1207" i="3"/>
  <c r="I1207" i="3" s="1"/>
  <c r="X1206" i="3"/>
  <c r="Y1206" i="3" s="1"/>
  <c r="S1206" i="3"/>
  <c r="T1206" i="3" s="1"/>
  <c r="M1206" i="3"/>
  <c r="N1206" i="3" s="1"/>
  <c r="H1206" i="3"/>
  <c r="I1206" i="3" s="1"/>
  <c r="X1205" i="3"/>
  <c r="Y1205" i="3" s="1"/>
  <c r="S1205" i="3"/>
  <c r="T1205" i="3" s="1"/>
  <c r="M1205" i="3"/>
  <c r="N1205" i="3" s="1"/>
  <c r="H1205" i="3"/>
  <c r="I1205" i="3" s="1"/>
  <c r="X1204" i="3"/>
  <c r="Y1204" i="3" s="1"/>
  <c r="S1204" i="3"/>
  <c r="T1204" i="3" s="1"/>
  <c r="M1204" i="3"/>
  <c r="N1204" i="3" s="1"/>
  <c r="H1204" i="3"/>
  <c r="I1204" i="3" s="1"/>
  <c r="X1203" i="3"/>
  <c r="Y1203" i="3" s="1"/>
  <c r="S1203" i="3"/>
  <c r="T1203" i="3" s="1"/>
  <c r="M1203" i="3"/>
  <c r="N1203" i="3" s="1"/>
  <c r="H1203" i="3"/>
  <c r="I1203" i="3" s="1"/>
  <c r="X1202" i="3"/>
  <c r="Y1202" i="3" s="1"/>
  <c r="S1202" i="3"/>
  <c r="T1202" i="3" s="1"/>
  <c r="M1202" i="3"/>
  <c r="N1202" i="3" s="1"/>
  <c r="H1202" i="3"/>
  <c r="I1202" i="3" s="1"/>
  <c r="X1201" i="3"/>
  <c r="Y1201" i="3" s="1"/>
  <c r="S1201" i="3"/>
  <c r="T1201" i="3" s="1"/>
  <c r="M1201" i="3"/>
  <c r="N1201" i="3" s="1"/>
  <c r="H1201" i="3"/>
  <c r="I1201" i="3" s="1"/>
  <c r="X1200" i="3"/>
  <c r="Y1200" i="3" s="1"/>
  <c r="S1200" i="3"/>
  <c r="T1200" i="3" s="1"/>
  <c r="M1200" i="3"/>
  <c r="N1200" i="3" s="1"/>
  <c r="H1200" i="3"/>
  <c r="I1200" i="3" s="1"/>
  <c r="X1199" i="3"/>
  <c r="Y1199" i="3" s="1"/>
  <c r="S1199" i="3"/>
  <c r="T1199" i="3" s="1"/>
  <c r="M1199" i="3"/>
  <c r="N1199" i="3" s="1"/>
  <c r="H1199" i="3"/>
  <c r="I1199" i="3" s="1"/>
  <c r="X1198" i="3"/>
  <c r="Y1198" i="3" s="1"/>
  <c r="S1198" i="3"/>
  <c r="T1198" i="3" s="1"/>
  <c r="M1198" i="3"/>
  <c r="N1198" i="3" s="1"/>
  <c r="H1198" i="3"/>
  <c r="I1198" i="3" s="1"/>
  <c r="X1197" i="3"/>
  <c r="Y1197" i="3" s="1"/>
  <c r="S1197" i="3"/>
  <c r="T1197" i="3" s="1"/>
  <c r="M1197" i="3"/>
  <c r="N1197" i="3" s="1"/>
  <c r="H1197" i="3"/>
  <c r="I1197" i="3" s="1"/>
  <c r="X1196" i="3"/>
  <c r="Y1196" i="3" s="1"/>
  <c r="S1196" i="3"/>
  <c r="T1196" i="3" s="1"/>
  <c r="M1196" i="3"/>
  <c r="N1196" i="3" s="1"/>
  <c r="H1196" i="3"/>
  <c r="I1196" i="3" s="1"/>
  <c r="X1195" i="3"/>
  <c r="Y1195" i="3" s="1"/>
  <c r="S1195" i="3"/>
  <c r="T1195" i="3" s="1"/>
  <c r="M1195" i="3"/>
  <c r="N1195" i="3" s="1"/>
  <c r="H1195" i="3"/>
  <c r="I1195" i="3" s="1"/>
  <c r="X1194" i="3"/>
  <c r="Y1194" i="3" s="1"/>
  <c r="S1194" i="3"/>
  <c r="T1194" i="3" s="1"/>
  <c r="M1194" i="3"/>
  <c r="N1194" i="3" s="1"/>
  <c r="H1194" i="3"/>
  <c r="I1194" i="3" s="1"/>
  <c r="X1193" i="3"/>
  <c r="Y1193" i="3" s="1"/>
  <c r="S1193" i="3"/>
  <c r="T1193" i="3" s="1"/>
  <c r="M1193" i="3"/>
  <c r="N1193" i="3" s="1"/>
  <c r="H1193" i="3"/>
  <c r="I1193" i="3" s="1"/>
  <c r="X1192" i="3"/>
  <c r="Y1192" i="3" s="1"/>
  <c r="S1192" i="3"/>
  <c r="T1192" i="3" s="1"/>
  <c r="M1192" i="3"/>
  <c r="N1192" i="3" s="1"/>
  <c r="H1192" i="3"/>
  <c r="I1192" i="3" s="1"/>
  <c r="X1191" i="3"/>
  <c r="Y1191" i="3" s="1"/>
  <c r="S1191" i="3"/>
  <c r="T1191" i="3" s="1"/>
  <c r="M1191" i="3"/>
  <c r="N1191" i="3" s="1"/>
  <c r="H1191" i="3"/>
  <c r="I1191" i="3" s="1"/>
  <c r="X1190" i="3"/>
  <c r="Y1190" i="3" s="1"/>
  <c r="S1190" i="3"/>
  <c r="T1190" i="3" s="1"/>
  <c r="M1190" i="3"/>
  <c r="N1190" i="3" s="1"/>
  <c r="H1190" i="3"/>
  <c r="I1190" i="3" s="1"/>
  <c r="X1189" i="3"/>
  <c r="Y1189" i="3" s="1"/>
  <c r="S1189" i="3"/>
  <c r="T1189" i="3" s="1"/>
  <c r="M1189" i="3"/>
  <c r="N1189" i="3" s="1"/>
  <c r="H1189" i="3"/>
  <c r="I1189" i="3" s="1"/>
  <c r="X1188" i="3"/>
  <c r="Y1188" i="3" s="1"/>
  <c r="S1188" i="3"/>
  <c r="T1188" i="3" s="1"/>
  <c r="M1188" i="3"/>
  <c r="N1188" i="3" s="1"/>
  <c r="H1188" i="3"/>
  <c r="I1188" i="3" s="1"/>
  <c r="X1187" i="3"/>
  <c r="Y1187" i="3" s="1"/>
  <c r="S1187" i="3"/>
  <c r="T1187" i="3" s="1"/>
  <c r="M1187" i="3"/>
  <c r="N1187" i="3" s="1"/>
  <c r="H1187" i="3"/>
  <c r="I1187" i="3" s="1"/>
  <c r="X1186" i="3"/>
  <c r="Y1186" i="3" s="1"/>
  <c r="S1186" i="3"/>
  <c r="T1186" i="3" s="1"/>
  <c r="M1186" i="3"/>
  <c r="N1186" i="3" s="1"/>
  <c r="H1186" i="3"/>
  <c r="I1186" i="3" s="1"/>
  <c r="X1185" i="3"/>
  <c r="Y1185" i="3" s="1"/>
  <c r="S1185" i="3"/>
  <c r="T1185" i="3" s="1"/>
  <c r="M1185" i="3"/>
  <c r="N1185" i="3" s="1"/>
  <c r="H1185" i="3"/>
  <c r="I1185" i="3" s="1"/>
  <c r="X1184" i="3"/>
  <c r="Y1184" i="3" s="1"/>
  <c r="S1184" i="3"/>
  <c r="T1184" i="3" s="1"/>
  <c r="M1184" i="3"/>
  <c r="N1184" i="3" s="1"/>
  <c r="H1184" i="3"/>
  <c r="I1184" i="3" s="1"/>
  <c r="X1183" i="3"/>
  <c r="Y1183" i="3" s="1"/>
  <c r="S1183" i="3"/>
  <c r="T1183" i="3" s="1"/>
  <c r="M1183" i="3"/>
  <c r="N1183" i="3" s="1"/>
  <c r="H1183" i="3"/>
  <c r="I1183" i="3" s="1"/>
  <c r="X1182" i="3"/>
  <c r="Y1182" i="3" s="1"/>
  <c r="S1182" i="3"/>
  <c r="T1182" i="3" s="1"/>
  <c r="M1182" i="3"/>
  <c r="N1182" i="3" s="1"/>
  <c r="H1182" i="3"/>
  <c r="I1182" i="3" s="1"/>
  <c r="X1181" i="3"/>
  <c r="Y1181" i="3" s="1"/>
  <c r="S1181" i="3"/>
  <c r="T1181" i="3" s="1"/>
  <c r="M1181" i="3"/>
  <c r="N1181" i="3" s="1"/>
  <c r="H1181" i="3"/>
  <c r="I1181" i="3" s="1"/>
  <c r="X1180" i="3"/>
  <c r="Y1180" i="3" s="1"/>
  <c r="S1180" i="3"/>
  <c r="T1180" i="3" s="1"/>
  <c r="M1180" i="3"/>
  <c r="N1180" i="3" s="1"/>
  <c r="H1180" i="3"/>
  <c r="I1180" i="3" s="1"/>
  <c r="X1179" i="3"/>
  <c r="Y1179" i="3" s="1"/>
  <c r="S1179" i="3"/>
  <c r="T1179" i="3" s="1"/>
  <c r="M1179" i="3"/>
  <c r="N1179" i="3" s="1"/>
  <c r="H1179" i="3"/>
  <c r="I1179" i="3" s="1"/>
  <c r="X1178" i="3"/>
  <c r="Y1178" i="3" s="1"/>
  <c r="S1178" i="3"/>
  <c r="T1178" i="3" s="1"/>
  <c r="M1178" i="3"/>
  <c r="N1178" i="3" s="1"/>
  <c r="H1178" i="3"/>
  <c r="I1178" i="3" s="1"/>
  <c r="X1177" i="3"/>
  <c r="Y1177" i="3" s="1"/>
  <c r="S1177" i="3"/>
  <c r="T1177" i="3" s="1"/>
  <c r="M1177" i="3"/>
  <c r="N1177" i="3" s="1"/>
  <c r="H1177" i="3"/>
  <c r="I1177" i="3" s="1"/>
  <c r="X1176" i="3"/>
  <c r="Y1176" i="3" s="1"/>
  <c r="S1176" i="3"/>
  <c r="T1176" i="3" s="1"/>
  <c r="M1176" i="3"/>
  <c r="N1176" i="3" s="1"/>
  <c r="H1176" i="3"/>
  <c r="I1176" i="3" s="1"/>
  <c r="X1175" i="3"/>
  <c r="Y1175" i="3" s="1"/>
  <c r="S1175" i="3"/>
  <c r="T1175" i="3" s="1"/>
  <c r="M1175" i="3"/>
  <c r="N1175" i="3" s="1"/>
  <c r="H1175" i="3"/>
  <c r="I1175" i="3" s="1"/>
  <c r="X1174" i="3"/>
  <c r="Y1174" i="3" s="1"/>
  <c r="S1174" i="3"/>
  <c r="T1174" i="3" s="1"/>
  <c r="M1174" i="3"/>
  <c r="N1174" i="3" s="1"/>
  <c r="H1174" i="3"/>
  <c r="I1174" i="3" s="1"/>
  <c r="X1173" i="3"/>
  <c r="Y1173" i="3" s="1"/>
  <c r="S1173" i="3"/>
  <c r="T1173" i="3" s="1"/>
  <c r="M1173" i="3"/>
  <c r="N1173" i="3" s="1"/>
  <c r="H1173" i="3"/>
  <c r="I1173" i="3" s="1"/>
  <c r="X1172" i="3"/>
  <c r="Y1172" i="3" s="1"/>
  <c r="S1172" i="3"/>
  <c r="T1172" i="3" s="1"/>
  <c r="M1172" i="3"/>
  <c r="N1172" i="3" s="1"/>
  <c r="H1172" i="3"/>
  <c r="I1172" i="3" s="1"/>
  <c r="X1171" i="3"/>
  <c r="Y1171" i="3" s="1"/>
  <c r="S1171" i="3"/>
  <c r="T1171" i="3" s="1"/>
  <c r="M1171" i="3"/>
  <c r="N1171" i="3" s="1"/>
  <c r="H1171" i="3"/>
  <c r="I1171" i="3" s="1"/>
  <c r="X1170" i="3"/>
  <c r="Y1170" i="3" s="1"/>
  <c r="S1170" i="3"/>
  <c r="T1170" i="3" s="1"/>
  <c r="M1170" i="3"/>
  <c r="N1170" i="3" s="1"/>
  <c r="H1170" i="3"/>
  <c r="I1170" i="3" s="1"/>
  <c r="X1169" i="3"/>
  <c r="Y1169" i="3" s="1"/>
  <c r="S1169" i="3"/>
  <c r="T1169" i="3" s="1"/>
  <c r="M1169" i="3"/>
  <c r="N1169" i="3" s="1"/>
  <c r="H1169" i="3"/>
  <c r="I1169" i="3" s="1"/>
  <c r="X1168" i="3"/>
  <c r="Y1168" i="3" s="1"/>
  <c r="S1168" i="3"/>
  <c r="T1168" i="3" s="1"/>
  <c r="M1168" i="3"/>
  <c r="N1168" i="3" s="1"/>
  <c r="H1168" i="3"/>
  <c r="I1168" i="3" s="1"/>
  <c r="X1167" i="3"/>
  <c r="Y1167" i="3" s="1"/>
  <c r="S1167" i="3"/>
  <c r="T1167" i="3" s="1"/>
  <c r="M1167" i="3"/>
  <c r="N1167" i="3" s="1"/>
  <c r="H1167" i="3"/>
  <c r="I1167" i="3" s="1"/>
  <c r="X1166" i="3"/>
  <c r="Y1166" i="3" s="1"/>
  <c r="S1166" i="3"/>
  <c r="T1166" i="3" s="1"/>
  <c r="M1166" i="3"/>
  <c r="N1166" i="3" s="1"/>
  <c r="H1166" i="3"/>
  <c r="I1166" i="3" s="1"/>
  <c r="X1165" i="3"/>
  <c r="Y1165" i="3" s="1"/>
  <c r="S1165" i="3"/>
  <c r="T1165" i="3" s="1"/>
  <c r="M1165" i="3"/>
  <c r="N1165" i="3" s="1"/>
  <c r="H1165" i="3"/>
  <c r="I1165" i="3" s="1"/>
  <c r="X1164" i="3"/>
  <c r="Y1164" i="3" s="1"/>
  <c r="S1164" i="3"/>
  <c r="T1164" i="3" s="1"/>
  <c r="M1164" i="3"/>
  <c r="N1164" i="3" s="1"/>
  <c r="H1164" i="3"/>
  <c r="I1164" i="3" s="1"/>
  <c r="X1163" i="3"/>
  <c r="Y1163" i="3" s="1"/>
  <c r="S1163" i="3"/>
  <c r="T1163" i="3" s="1"/>
  <c r="M1163" i="3"/>
  <c r="N1163" i="3" s="1"/>
  <c r="H1163" i="3"/>
  <c r="I1163" i="3" s="1"/>
  <c r="X1162" i="3"/>
  <c r="Y1162" i="3" s="1"/>
  <c r="S1162" i="3"/>
  <c r="T1162" i="3" s="1"/>
  <c r="M1162" i="3"/>
  <c r="N1162" i="3" s="1"/>
  <c r="H1162" i="3"/>
  <c r="I1162" i="3" s="1"/>
  <c r="X1161" i="3"/>
  <c r="Y1161" i="3" s="1"/>
  <c r="S1161" i="3"/>
  <c r="T1161" i="3" s="1"/>
  <c r="M1161" i="3"/>
  <c r="N1161" i="3" s="1"/>
  <c r="H1161" i="3"/>
  <c r="I1161" i="3" s="1"/>
  <c r="X1160" i="3"/>
  <c r="Y1160" i="3" s="1"/>
  <c r="S1160" i="3"/>
  <c r="T1160" i="3" s="1"/>
  <c r="M1160" i="3"/>
  <c r="N1160" i="3" s="1"/>
  <c r="H1160" i="3"/>
  <c r="I1160" i="3" s="1"/>
  <c r="X1159" i="3"/>
  <c r="Y1159" i="3" s="1"/>
  <c r="S1159" i="3"/>
  <c r="T1159" i="3" s="1"/>
  <c r="M1159" i="3"/>
  <c r="N1159" i="3" s="1"/>
  <c r="H1159" i="3"/>
  <c r="I1159" i="3" s="1"/>
  <c r="X1158" i="3"/>
  <c r="Y1158" i="3" s="1"/>
  <c r="S1158" i="3"/>
  <c r="T1158" i="3" s="1"/>
  <c r="M1158" i="3"/>
  <c r="N1158" i="3" s="1"/>
  <c r="H1158" i="3"/>
  <c r="I1158" i="3" s="1"/>
  <c r="X1157" i="3"/>
  <c r="Y1157" i="3" s="1"/>
  <c r="S1157" i="3"/>
  <c r="T1157" i="3" s="1"/>
  <c r="M1157" i="3"/>
  <c r="N1157" i="3" s="1"/>
  <c r="H1157" i="3"/>
  <c r="I1157" i="3" s="1"/>
  <c r="X1156" i="3"/>
  <c r="Y1156" i="3" s="1"/>
  <c r="S1156" i="3"/>
  <c r="T1156" i="3" s="1"/>
  <c r="M1156" i="3"/>
  <c r="N1156" i="3" s="1"/>
  <c r="H1156" i="3"/>
  <c r="I1156" i="3" s="1"/>
  <c r="X1155" i="3"/>
  <c r="Y1155" i="3" s="1"/>
  <c r="S1155" i="3"/>
  <c r="T1155" i="3" s="1"/>
  <c r="M1155" i="3"/>
  <c r="N1155" i="3" s="1"/>
  <c r="H1155" i="3"/>
  <c r="I1155" i="3" s="1"/>
  <c r="X1154" i="3"/>
  <c r="Y1154" i="3" s="1"/>
  <c r="S1154" i="3"/>
  <c r="T1154" i="3" s="1"/>
  <c r="M1154" i="3"/>
  <c r="N1154" i="3" s="1"/>
  <c r="H1154" i="3"/>
  <c r="I1154" i="3" s="1"/>
  <c r="X1153" i="3"/>
  <c r="Y1153" i="3" s="1"/>
  <c r="S1153" i="3"/>
  <c r="T1153" i="3" s="1"/>
  <c r="M1153" i="3"/>
  <c r="N1153" i="3" s="1"/>
  <c r="H1153" i="3"/>
  <c r="I1153" i="3" s="1"/>
  <c r="X1152" i="3"/>
  <c r="Y1152" i="3" s="1"/>
  <c r="S1152" i="3"/>
  <c r="T1152" i="3" s="1"/>
  <c r="M1152" i="3"/>
  <c r="N1152" i="3" s="1"/>
  <c r="H1152" i="3"/>
  <c r="I1152" i="3" s="1"/>
  <c r="X1151" i="3"/>
  <c r="Y1151" i="3" s="1"/>
  <c r="S1151" i="3"/>
  <c r="T1151" i="3" s="1"/>
  <c r="M1151" i="3"/>
  <c r="N1151" i="3" s="1"/>
  <c r="H1151" i="3"/>
  <c r="I1151" i="3" s="1"/>
  <c r="X1150" i="3"/>
  <c r="Y1150" i="3" s="1"/>
  <c r="S1150" i="3"/>
  <c r="T1150" i="3" s="1"/>
  <c r="M1150" i="3"/>
  <c r="N1150" i="3" s="1"/>
  <c r="H1150" i="3"/>
  <c r="I1150" i="3" s="1"/>
  <c r="X1149" i="3"/>
  <c r="Y1149" i="3" s="1"/>
  <c r="S1149" i="3"/>
  <c r="T1149" i="3" s="1"/>
  <c r="M1149" i="3"/>
  <c r="N1149" i="3" s="1"/>
  <c r="H1149" i="3"/>
  <c r="I1149" i="3" s="1"/>
  <c r="X1148" i="3"/>
  <c r="Y1148" i="3" s="1"/>
  <c r="S1148" i="3"/>
  <c r="T1148" i="3" s="1"/>
  <c r="M1148" i="3"/>
  <c r="N1148" i="3" s="1"/>
  <c r="H1148" i="3"/>
  <c r="I1148" i="3" s="1"/>
  <c r="X1147" i="3"/>
  <c r="Y1147" i="3" s="1"/>
  <c r="S1147" i="3"/>
  <c r="T1147" i="3" s="1"/>
  <c r="M1147" i="3"/>
  <c r="N1147" i="3" s="1"/>
  <c r="H1147" i="3"/>
  <c r="I1147" i="3" s="1"/>
  <c r="X1146" i="3"/>
  <c r="Y1146" i="3" s="1"/>
  <c r="S1146" i="3"/>
  <c r="T1146" i="3" s="1"/>
  <c r="M1146" i="3"/>
  <c r="N1146" i="3" s="1"/>
  <c r="H1146" i="3"/>
  <c r="I1146" i="3" s="1"/>
  <c r="X1145" i="3"/>
  <c r="Y1145" i="3" s="1"/>
  <c r="S1145" i="3"/>
  <c r="T1145" i="3" s="1"/>
  <c r="M1145" i="3"/>
  <c r="N1145" i="3" s="1"/>
  <c r="H1145" i="3"/>
  <c r="I1145" i="3" s="1"/>
  <c r="X1144" i="3"/>
  <c r="Y1144" i="3" s="1"/>
  <c r="S1144" i="3"/>
  <c r="T1144" i="3" s="1"/>
  <c r="M1144" i="3"/>
  <c r="N1144" i="3" s="1"/>
  <c r="H1144" i="3"/>
  <c r="I1144" i="3" s="1"/>
  <c r="X1143" i="3"/>
  <c r="Y1143" i="3" s="1"/>
  <c r="S1143" i="3"/>
  <c r="T1143" i="3" s="1"/>
  <c r="M1143" i="3"/>
  <c r="N1143" i="3" s="1"/>
  <c r="H1143" i="3"/>
  <c r="I1143" i="3" s="1"/>
  <c r="X1142" i="3"/>
  <c r="Y1142" i="3" s="1"/>
  <c r="S1142" i="3"/>
  <c r="T1142" i="3" s="1"/>
  <c r="M1142" i="3"/>
  <c r="N1142" i="3" s="1"/>
  <c r="H1142" i="3"/>
  <c r="I1142" i="3" s="1"/>
  <c r="X1141" i="3"/>
  <c r="Y1141" i="3" s="1"/>
  <c r="S1141" i="3"/>
  <c r="T1141" i="3" s="1"/>
  <c r="M1141" i="3"/>
  <c r="N1141" i="3" s="1"/>
  <c r="H1141" i="3"/>
  <c r="I1141" i="3" s="1"/>
  <c r="X1140" i="3"/>
  <c r="Y1140" i="3" s="1"/>
  <c r="S1140" i="3"/>
  <c r="T1140" i="3" s="1"/>
  <c r="M1140" i="3"/>
  <c r="N1140" i="3" s="1"/>
  <c r="H1140" i="3"/>
  <c r="I1140" i="3" s="1"/>
  <c r="X1139" i="3"/>
  <c r="Y1139" i="3" s="1"/>
  <c r="S1139" i="3"/>
  <c r="T1139" i="3" s="1"/>
  <c r="M1139" i="3"/>
  <c r="N1139" i="3" s="1"/>
  <c r="H1139" i="3"/>
  <c r="I1139" i="3" s="1"/>
  <c r="X1138" i="3"/>
  <c r="Y1138" i="3" s="1"/>
  <c r="S1138" i="3"/>
  <c r="T1138" i="3" s="1"/>
  <c r="M1138" i="3"/>
  <c r="N1138" i="3" s="1"/>
  <c r="H1138" i="3"/>
  <c r="I1138" i="3" s="1"/>
  <c r="X1137" i="3"/>
  <c r="Y1137" i="3" s="1"/>
  <c r="S1137" i="3"/>
  <c r="T1137" i="3" s="1"/>
  <c r="M1137" i="3"/>
  <c r="N1137" i="3" s="1"/>
  <c r="H1137" i="3"/>
  <c r="I1137" i="3" s="1"/>
  <c r="X1136" i="3"/>
  <c r="Y1136" i="3" s="1"/>
  <c r="S1136" i="3"/>
  <c r="T1136" i="3" s="1"/>
  <c r="M1136" i="3"/>
  <c r="N1136" i="3" s="1"/>
  <c r="H1136" i="3"/>
  <c r="I1136" i="3" s="1"/>
  <c r="X1135" i="3"/>
  <c r="Y1135" i="3" s="1"/>
  <c r="S1135" i="3"/>
  <c r="T1135" i="3" s="1"/>
  <c r="M1135" i="3"/>
  <c r="N1135" i="3" s="1"/>
  <c r="H1135" i="3"/>
  <c r="I1135" i="3" s="1"/>
  <c r="X1134" i="3"/>
  <c r="Y1134" i="3" s="1"/>
  <c r="S1134" i="3"/>
  <c r="T1134" i="3" s="1"/>
  <c r="M1134" i="3"/>
  <c r="N1134" i="3" s="1"/>
  <c r="H1134" i="3"/>
  <c r="I1134" i="3" s="1"/>
  <c r="X1133" i="3"/>
  <c r="Y1133" i="3" s="1"/>
  <c r="S1133" i="3"/>
  <c r="T1133" i="3" s="1"/>
  <c r="M1133" i="3"/>
  <c r="N1133" i="3" s="1"/>
  <c r="H1133" i="3"/>
  <c r="I1133" i="3" s="1"/>
  <c r="X1132" i="3"/>
  <c r="Y1132" i="3" s="1"/>
  <c r="S1132" i="3"/>
  <c r="T1132" i="3" s="1"/>
  <c r="M1132" i="3"/>
  <c r="N1132" i="3" s="1"/>
  <c r="H1132" i="3"/>
  <c r="I1132" i="3" s="1"/>
  <c r="X1131" i="3"/>
  <c r="Y1131" i="3" s="1"/>
  <c r="S1131" i="3"/>
  <c r="T1131" i="3" s="1"/>
  <c r="M1131" i="3"/>
  <c r="N1131" i="3" s="1"/>
  <c r="H1131" i="3"/>
  <c r="I1131" i="3" s="1"/>
  <c r="X1130" i="3"/>
  <c r="Y1130" i="3" s="1"/>
  <c r="S1130" i="3"/>
  <c r="T1130" i="3" s="1"/>
  <c r="M1130" i="3"/>
  <c r="N1130" i="3" s="1"/>
  <c r="H1130" i="3"/>
  <c r="I1130" i="3" s="1"/>
  <c r="X1129" i="3"/>
  <c r="Y1129" i="3" s="1"/>
  <c r="S1129" i="3"/>
  <c r="T1129" i="3" s="1"/>
  <c r="M1129" i="3"/>
  <c r="N1129" i="3" s="1"/>
  <c r="H1129" i="3"/>
  <c r="I1129" i="3" s="1"/>
  <c r="X1128" i="3"/>
  <c r="Y1128" i="3" s="1"/>
  <c r="S1128" i="3"/>
  <c r="T1128" i="3" s="1"/>
  <c r="M1128" i="3"/>
  <c r="N1128" i="3" s="1"/>
  <c r="H1128" i="3"/>
  <c r="I1128" i="3" s="1"/>
  <c r="X1127" i="3"/>
  <c r="Y1127" i="3" s="1"/>
  <c r="S1127" i="3"/>
  <c r="T1127" i="3" s="1"/>
  <c r="M1127" i="3"/>
  <c r="N1127" i="3" s="1"/>
  <c r="H1127" i="3"/>
  <c r="I1127" i="3" s="1"/>
  <c r="X1126" i="3"/>
  <c r="Y1126" i="3" s="1"/>
  <c r="S1126" i="3"/>
  <c r="T1126" i="3" s="1"/>
  <c r="M1126" i="3"/>
  <c r="N1126" i="3" s="1"/>
  <c r="H1126" i="3"/>
  <c r="I1126" i="3" s="1"/>
  <c r="X1125" i="3"/>
  <c r="Y1125" i="3" s="1"/>
  <c r="S1125" i="3"/>
  <c r="T1125" i="3" s="1"/>
  <c r="M1125" i="3"/>
  <c r="N1125" i="3" s="1"/>
  <c r="H1125" i="3"/>
  <c r="I1125" i="3" s="1"/>
  <c r="X1124" i="3"/>
  <c r="Y1124" i="3" s="1"/>
  <c r="S1124" i="3"/>
  <c r="T1124" i="3" s="1"/>
  <c r="M1124" i="3"/>
  <c r="N1124" i="3" s="1"/>
  <c r="H1124" i="3"/>
  <c r="I1124" i="3" s="1"/>
  <c r="X1123" i="3"/>
  <c r="Y1123" i="3" s="1"/>
  <c r="S1123" i="3"/>
  <c r="T1123" i="3" s="1"/>
  <c r="M1123" i="3"/>
  <c r="N1123" i="3" s="1"/>
  <c r="H1123" i="3"/>
  <c r="I1123" i="3" s="1"/>
  <c r="X1122" i="3"/>
  <c r="Y1122" i="3" s="1"/>
  <c r="S1122" i="3"/>
  <c r="T1122" i="3" s="1"/>
  <c r="M1122" i="3"/>
  <c r="N1122" i="3" s="1"/>
  <c r="H1122" i="3"/>
  <c r="I1122" i="3" s="1"/>
  <c r="X1121" i="3"/>
  <c r="Y1121" i="3" s="1"/>
  <c r="S1121" i="3"/>
  <c r="T1121" i="3" s="1"/>
  <c r="M1121" i="3"/>
  <c r="N1121" i="3" s="1"/>
  <c r="H1121" i="3"/>
  <c r="I1121" i="3" s="1"/>
  <c r="X1120" i="3"/>
  <c r="Y1120" i="3" s="1"/>
  <c r="S1120" i="3"/>
  <c r="T1120" i="3" s="1"/>
  <c r="M1120" i="3"/>
  <c r="N1120" i="3" s="1"/>
  <c r="H1120" i="3"/>
  <c r="I1120" i="3" s="1"/>
  <c r="X1119" i="3"/>
  <c r="Y1119" i="3" s="1"/>
  <c r="S1119" i="3"/>
  <c r="T1119" i="3" s="1"/>
  <c r="M1119" i="3"/>
  <c r="N1119" i="3" s="1"/>
  <c r="H1119" i="3"/>
  <c r="I1119" i="3" s="1"/>
  <c r="X1118" i="3"/>
  <c r="Y1118" i="3" s="1"/>
  <c r="S1118" i="3"/>
  <c r="T1118" i="3" s="1"/>
  <c r="M1118" i="3"/>
  <c r="N1118" i="3" s="1"/>
  <c r="H1118" i="3"/>
  <c r="I1118" i="3" s="1"/>
  <c r="X1117" i="3"/>
  <c r="Y1117" i="3" s="1"/>
  <c r="S1117" i="3"/>
  <c r="T1117" i="3" s="1"/>
  <c r="M1117" i="3"/>
  <c r="N1117" i="3" s="1"/>
  <c r="H1117" i="3"/>
  <c r="I1117" i="3" s="1"/>
  <c r="X1116" i="3"/>
  <c r="Y1116" i="3" s="1"/>
  <c r="S1116" i="3"/>
  <c r="T1116" i="3" s="1"/>
  <c r="M1116" i="3"/>
  <c r="N1116" i="3" s="1"/>
  <c r="H1116" i="3"/>
  <c r="I1116" i="3" s="1"/>
  <c r="X1115" i="3"/>
  <c r="Y1115" i="3" s="1"/>
  <c r="S1115" i="3"/>
  <c r="T1115" i="3" s="1"/>
  <c r="M1115" i="3"/>
  <c r="N1115" i="3" s="1"/>
  <c r="H1115" i="3"/>
  <c r="I1115" i="3" s="1"/>
  <c r="X1114" i="3"/>
  <c r="Y1114" i="3" s="1"/>
  <c r="S1114" i="3"/>
  <c r="T1114" i="3" s="1"/>
  <c r="M1114" i="3"/>
  <c r="N1114" i="3" s="1"/>
  <c r="H1114" i="3"/>
  <c r="I1114" i="3" s="1"/>
  <c r="X1113" i="3"/>
  <c r="Y1113" i="3" s="1"/>
  <c r="S1113" i="3"/>
  <c r="T1113" i="3" s="1"/>
  <c r="M1113" i="3"/>
  <c r="N1113" i="3" s="1"/>
  <c r="H1113" i="3"/>
  <c r="I1113" i="3" s="1"/>
  <c r="X1112" i="3"/>
  <c r="Y1112" i="3" s="1"/>
  <c r="S1112" i="3"/>
  <c r="T1112" i="3" s="1"/>
  <c r="M1112" i="3"/>
  <c r="N1112" i="3" s="1"/>
  <c r="H1112" i="3"/>
  <c r="I1112" i="3" s="1"/>
  <c r="X1111" i="3"/>
  <c r="Y1111" i="3" s="1"/>
  <c r="S1111" i="3"/>
  <c r="T1111" i="3" s="1"/>
  <c r="M1111" i="3"/>
  <c r="N1111" i="3" s="1"/>
  <c r="H1111" i="3"/>
  <c r="I1111" i="3" s="1"/>
  <c r="X1110" i="3"/>
  <c r="Y1110" i="3" s="1"/>
  <c r="S1110" i="3"/>
  <c r="T1110" i="3" s="1"/>
  <c r="M1110" i="3"/>
  <c r="N1110" i="3" s="1"/>
  <c r="H1110" i="3"/>
  <c r="I1110" i="3" s="1"/>
  <c r="X1109" i="3"/>
  <c r="Y1109" i="3" s="1"/>
  <c r="S1109" i="3"/>
  <c r="T1109" i="3" s="1"/>
  <c r="M1109" i="3"/>
  <c r="N1109" i="3" s="1"/>
  <c r="H1109" i="3"/>
  <c r="I1109" i="3" s="1"/>
  <c r="X1108" i="3"/>
  <c r="Y1108" i="3" s="1"/>
  <c r="S1108" i="3"/>
  <c r="T1108" i="3" s="1"/>
  <c r="M1108" i="3"/>
  <c r="N1108" i="3" s="1"/>
  <c r="H1108" i="3"/>
  <c r="I1108" i="3" s="1"/>
  <c r="X1107" i="3"/>
  <c r="Y1107" i="3" s="1"/>
  <c r="S1107" i="3"/>
  <c r="T1107" i="3" s="1"/>
  <c r="M1107" i="3"/>
  <c r="N1107" i="3" s="1"/>
  <c r="H1107" i="3"/>
  <c r="I1107" i="3" s="1"/>
  <c r="X1106" i="3"/>
  <c r="Y1106" i="3" s="1"/>
  <c r="S1106" i="3"/>
  <c r="T1106" i="3" s="1"/>
  <c r="M1106" i="3"/>
  <c r="N1106" i="3" s="1"/>
  <c r="H1106" i="3"/>
  <c r="I1106" i="3" s="1"/>
  <c r="X1105" i="3"/>
  <c r="Y1105" i="3" s="1"/>
  <c r="S1105" i="3"/>
  <c r="T1105" i="3" s="1"/>
  <c r="M1105" i="3"/>
  <c r="N1105" i="3" s="1"/>
  <c r="H1105" i="3"/>
  <c r="I1105" i="3" s="1"/>
  <c r="X1104" i="3"/>
  <c r="Y1104" i="3" s="1"/>
  <c r="S1104" i="3"/>
  <c r="T1104" i="3" s="1"/>
  <c r="M1104" i="3"/>
  <c r="N1104" i="3" s="1"/>
  <c r="H1104" i="3"/>
  <c r="I1104" i="3" s="1"/>
  <c r="X1103" i="3"/>
  <c r="Y1103" i="3" s="1"/>
  <c r="S1103" i="3"/>
  <c r="T1103" i="3" s="1"/>
  <c r="M1103" i="3"/>
  <c r="N1103" i="3" s="1"/>
  <c r="H1103" i="3"/>
  <c r="I1103" i="3" s="1"/>
  <c r="X1102" i="3"/>
  <c r="Y1102" i="3" s="1"/>
  <c r="S1102" i="3"/>
  <c r="T1102" i="3" s="1"/>
  <c r="M1102" i="3"/>
  <c r="N1102" i="3" s="1"/>
  <c r="H1102" i="3"/>
  <c r="I1102" i="3" s="1"/>
  <c r="X1101" i="3"/>
  <c r="Y1101" i="3" s="1"/>
  <c r="S1101" i="3"/>
  <c r="T1101" i="3" s="1"/>
  <c r="M1101" i="3"/>
  <c r="N1101" i="3" s="1"/>
  <c r="H1101" i="3"/>
  <c r="I1101" i="3" s="1"/>
  <c r="X1100" i="3"/>
  <c r="Y1100" i="3" s="1"/>
  <c r="S1100" i="3"/>
  <c r="T1100" i="3" s="1"/>
  <c r="M1100" i="3"/>
  <c r="N1100" i="3" s="1"/>
  <c r="H1100" i="3"/>
  <c r="I1100" i="3" s="1"/>
  <c r="X1099" i="3"/>
  <c r="Y1099" i="3" s="1"/>
  <c r="S1099" i="3"/>
  <c r="T1099" i="3" s="1"/>
  <c r="M1099" i="3"/>
  <c r="N1099" i="3" s="1"/>
  <c r="H1099" i="3"/>
  <c r="I1099" i="3" s="1"/>
  <c r="X1098" i="3"/>
  <c r="Y1098" i="3" s="1"/>
  <c r="S1098" i="3"/>
  <c r="T1098" i="3" s="1"/>
  <c r="M1098" i="3"/>
  <c r="N1098" i="3" s="1"/>
  <c r="H1098" i="3"/>
  <c r="I1098" i="3" s="1"/>
  <c r="X1097" i="3"/>
  <c r="Y1097" i="3" s="1"/>
  <c r="S1097" i="3"/>
  <c r="T1097" i="3" s="1"/>
  <c r="M1097" i="3"/>
  <c r="N1097" i="3" s="1"/>
  <c r="H1097" i="3"/>
  <c r="I1097" i="3" s="1"/>
  <c r="X1096" i="3"/>
  <c r="Y1096" i="3" s="1"/>
  <c r="S1096" i="3"/>
  <c r="T1096" i="3" s="1"/>
  <c r="M1096" i="3"/>
  <c r="N1096" i="3" s="1"/>
  <c r="H1096" i="3"/>
  <c r="I1096" i="3" s="1"/>
  <c r="X1095" i="3"/>
  <c r="Y1095" i="3" s="1"/>
  <c r="S1095" i="3"/>
  <c r="T1095" i="3" s="1"/>
  <c r="M1095" i="3"/>
  <c r="N1095" i="3" s="1"/>
  <c r="H1095" i="3"/>
  <c r="I1095" i="3" s="1"/>
  <c r="X1094" i="3"/>
  <c r="Y1094" i="3" s="1"/>
  <c r="S1094" i="3"/>
  <c r="T1094" i="3" s="1"/>
  <c r="M1094" i="3"/>
  <c r="N1094" i="3" s="1"/>
  <c r="H1094" i="3"/>
  <c r="I1094" i="3" s="1"/>
  <c r="X1093" i="3"/>
  <c r="Y1093" i="3" s="1"/>
  <c r="S1093" i="3"/>
  <c r="T1093" i="3" s="1"/>
  <c r="M1093" i="3"/>
  <c r="N1093" i="3" s="1"/>
  <c r="H1093" i="3"/>
  <c r="I1093" i="3" s="1"/>
  <c r="X1092" i="3"/>
  <c r="Y1092" i="3" s="1"/>
  <c r="S1092" i="3"/>
  <c r="T1092" i="3" s="1"/>
  <c r="M1092" i="3"/>
  <c r="N1092" i="3" s="1"/>
  <c r="H1092" i="3"/>
  <c r="I1092" i="3" s="1"/>
  <c r="X1091" i="3"/>
  <c r="Y1091" i="3" s="1"/>
  <c r="S1091" i="3"/>
  <c r="T1091" i="3" s="1"/>
  <c r="M1091" i="3"/>
  <c r="N1091" i="3" s="1"/>
  <c r="H1091" i="3"/>
  <c r="I1091" i="3" s="1"/>
  <c r="X1090" i="3"/>
  <c r="Y1090" i="3" s="1"/>
  <c r="S1090" i="3"/>
  <c r="T1090" i="3" s="1"/>
  <c r="M1090" i="3"/>
  <c r="N1090" i="3" s="1"/>
  <c r="H1090" i="3"/>
  <c r="I1090" i="3" s="1"/>
  <c r="X1089" i="3"/>
  <c r="Y1089" i="3" s="1"/>
  <c r="S1089" i="3"/>
  <c r="T1089" i="3" s="1"/>
  <c r="M1089" i="3"/>
  <c r="N1089" i="3" s="1"/>
  <c r="H1089" i="3"/>
  <c r="I1089" i="3" s="1"/>
  <c r="X1088" i="3"/>
  <c r="Y1088" i="3" s="1"/>
  <c r="S1088" i="3"/>
  <c r="T1088" i="3" s="1"/>
  <c r="M1088" i="3"/>
  <c r="N1088" i="3" s="1"/>
  <c r="H1088" i="3"/>
  <c r="I1088" i="3" s="1"/>
  <c r="X1087" i="3"/>
  <c r="Y1087" i="3" s="1"/>
  <c r="S1087" i="3"/>
  <c r="T1087" i="3" s="1"/>
  <c r="M1087" i="3"/>
  <c r="N1087" i="3" s="1"/>
  <c r="H1087" i="3"/>
  <c r="I1087" i="3" s="1"/>
  <c r="X1086" i="3"/>
  <c r="Y1086" i="3" s="1"/>
  <c r="S1086" i="3"/>
  <c r="T1086" i="3" s="1"/>
  <c r="M1086" i="3"/>
  <c r="N1086" i="3" s="1"/>
  <c r="H1086" i="3"/>
  <c r="I1086" i="3" s="1"/>
  <c r="X1085" i="3"/>
  <c r="Y1085" i="3" s="1"/>
  <c r="S1085" i="3"/>
  <c r="T1085" i="3" s="1"/>
  <c r="M1085" i="3"/>
  <c r="N1085" i="3" s="1"/>
  <c r="H1085" i="3"/>
  <c r="I1085" i="3" s="1"/>
  <c r="X1084" i="3"/>
  <c r="Y1084" i="3" s="1"/>
  <c r="S1084" i="3"/>
  <c r="T1084" i="3" s="1"/>
  <c r="M1084" i="3"/>
  <c r="N1084" i="3" s="1"/>
  <c r="H1084" i="3"/>
  <c r="I1084" i="3" s="1"/>
  <c r="X1083" i="3"/>
  <c r="Y1083" i="3" s="1"/>
  <c r="S1083" i="3"/>
  <c r="T1083" i="3" s="1"/>
  <c r="M1083" i="3"/>
  <c r="N1083" i="3" s="1"/>
  <c r="H1083" i="3"/>
  <c r="I1083" i="3" s="1"/>
  <c r="X1082" i="3"/>
  <c r="Y1082" i="3" s="1"/>
  <c r="S1082" i="3"/>
  <c r="T1082" i="3" s="1"/>
  <c r="M1082" i="3"/>
  <c r="N1082" i="3" s="1"/>
  <c r="H1082" i="3"/>
  <c r="I1082" i="3" s="1"/>
  <c r="X1081" i="3"/>
  <c r="Y1081" i="3" s="1"/>
  <c r="S1081" i="3"/>
  <c r="T1081" i="3" s="1"/>
  <c r="M1081" i="3"/>
  <c r="N1081" i="3" s="1"/>
  <c r="H1081" i="3"/>
  <c r="I1081" i="3" s="1"/>
  <c r="X1080" i="3"/>
  <c r="Y1080" i="3" s="1"/>
  <c r="S1080" i="3"/>
  <c r="T1080" i="3" s="1"/>
  <c r="M1080" i="3"/>
  <c r="N1080" i="3" s="1"/>
  <c r="H1080" i="3"/>
  <c r="I1080" i="3" s="1"/>
  <c r="X1079" i="3"/>
  <c r="Y1079" i="3" s="1"/>
  <c r="S1079" i="3"/>
  <c r="T1079" i="3" s="1"/>
  <c r="M1079" i="3"/>
  <c r="N1079" i="3" s="1"/>
  <c r="H1079" i="3"/>
  <c r="I1079" i="3" s="1"/>
  <c r="X1078" i="3"/>
  <c r="Y1078" i="3" s="1"/>
  <c r="S1078" i="3"/>
  <c r="T1078" i="3" s="1"/>
  <c r="M1078" i="3"/>
  <c r="N1078" i="3" s="1"/>
  <c r="H1078" i="3"/>
  <c r="I1078" i="3" s="1"/>
  <c r="X1077" i="3"/>
  <c r="Y1077" i="3" s="1"/>
  <c r="S1077" i="3"/>
  <c r="T1077" i="3" s="1"/>
  <c r="M1077" i="3"/>
  <c r="N1077" i="3" s="1"/>
  <c r="H1077" i="3"/>
  <c r="I1077" i="3" s="1"/>
  <c r="X1076" i="3"/>
  <c r="Y1076" i="3" s="1"/>
  <c r="S1076" i="3"/>
  <c r="T1076" i="3" s="1"/>
  <c r="M1076" i="3"/>
  <c r="N1076" i="3" s="1"/>
  <c r="H1076" i="3"/>
  <c r="I1076" i="3" s="1"/>
  <c r="X1075" i="3"/>
  <c r="Y1075" i="3" s="1"/>
  <c r="S1075" i="3"/>
  <c r="T1075" i="3" s="1"/>
  <c r="M1075" i="3"/>
  <c r="N1075" i="3" s="1"/>
  <c r="H1075" i="3"/>
  <c r="I1075" i="3" s="1"/>
  <c r="X1074" i="3"/>
  <c r="Y1074" i="3" s="1"/>
  <c r="S1074" i="3"/>
  <c r="T1074" i="3" s="1"/>
  <c r="M1074" i="3"/>
  <c r="N1074" i="3" s="1"/>
  <c r="H1074" i="3"/>
  <c r="I1074" i="3" s="1"/>
  <c r="X1073" i="3"/>
  <c r="Y1073" i="3" s="1"/>
  <c r="S1073" i="3"/>
  <c r="T1073" i="3" s="1"/>
  <c r="M1073" i="3"/>
  <c r="N1073" i="3" s="1"/>
  <c r="H1073" i="3"/>
  <c r="I1073" i="3" s="1"/>
  <c r="X1072" i="3"/>
  <c r="Y1072" i="3" s="1"/>
  <c r="S1072" i="3"/>
  <c r="T1072" i="3" s="1"/>
  <c r="M1072" i="3"/>
  <c r="N1072" i="3" s="1"/>
  <c r="H1072" i="3"/>
  <c r="I1072" i="3" s="1"/>
  <c r="X1071" i="3"/>
  <c r="Y1071" i="3" s="1"/>
  <c r="S1071" i="3"/>
  <c r="T1071" i="3" s="1"/>
  <c r="M1071" i="3"/>
  <c r="N1071" i="3" s="1"/>
  <c r="H1071" i="3"/>
  <c r="I1071" i="3" s="1"/>
  <c r="X1070" i="3"/>
  <c r="Y1070" i="3" s="1"/>
  <c r="S1070" i="3"/>
  <c r="T1070" i="3" s="1"/>
  <c r="M1070" i="3"/>
  <c r="N1070" i="3" s="1"/>
  <c r="H1070" i="3"/>
  <c r="I1070" i="3" s="1"/>
  <c r="X1069" i="3"/>
  <c r="Y1069" i="3" s="1"/>
  <c r="S1069" i="3"/>
  <c r="T1069" i="3" s="1"/>
  <c r="M1069" i="3"/>
  <c r="N1069" i="3" s="1"/>
  <c r="H1069" i="3"/>
  <c r="I1069" i="3" s="1"/>
  <c r="X1068" i="3"/>
  <c r="Y1068" i="3" s="1"/>
  <c r="S1068" i="3"/>
  <c r="T1068" i="3" s="1"/>
  <c r="M1068" i="3"/>
  <c r="N1068" i="3" s="1"/>
  <c r="H1068" i="3"/>
  <c r="I1068" i="3" s="1"/>
  <c r="X1067" i="3"/>
  <c r="Y1067" i="3" s="1"/>
  <c r="S1067" i="3"/>
  <c r="T1067" i="3" s="1"/>
  <c r="M1067" i="3"/>
  <c r="N1067" i="3" s="1"/>
  <c r="H1067" i="3"/>
  <c r="I1067" i="3" s="1"/>
  <c r="X1066" i="3"/>
  <c r="Y1066" i="3" s="1"/>
  <c r="S1066" i="3"/>
  <c r="T1066" i="3" s="1"/>
  <c r="M1066" i="3"/>
  <c r="N1066" i="3" s="1"/>
  <c r="H1066" i="3"/>
  <c r="I1066" i="3" s="1"/>
  <c r="X1065" i="3"/>
  <c r="Y1065" i="3" s="1"/>
  <c r="S1065" i="3"/>
  <c r="T1065" i="3" s="1"/>
  <c r="M1065" i="3"/>
  <c r="N1065" i="3" s="1"/>
  <c r="H1065" i="3"/>
  <c r="I1065" i="3" s="1"/>
  <c r="X1064" i="3"/>
  <c r="Y1064" i="3" s="1"/>
  <c r="S1064" i="3"/>
  <c r="T1064" i="3" s="1"/>
  <c r="M1064" i="3"/>
  <c r="N1064" i="3" s="1"/>
  <c r="H1064" i="3"/>
  <c r="I1064" i="3" s="1"/>
  <c r="X1063" i="3"/>
  <c r="Y1063" i="3" s="1"/>
  <c r="S1063" i="3"/>
  <c r="T1063" i="3" s="1"/>
  <c r="M1063" i="3"/>
  <c r="N1063" i="3" s="1"/>
  <c r="H1063" i="3"/>
  <c r="I1063" i="3" s="1"/>
  <c r="X1062" i="3"/>
  <c r="Y1062" i="3" s="1"/>
  <c r="S1062" i="3"/>
  <c r="T1062" i="3" s="1"/>
  <c r="M1062" i="3"/>
  <c r="N1062" i="3" s="1"/>
  <c r="H1062" i="3"/>
  <c r="I1062" i="3" s="1"/>
  <c r="X1061" i="3"/>
  <c r="Y1061" i="3" s="1"/>
  <c r="S1061" i="3"/>
  <c r="T1061" i="3" s="1"/>
  <c r="M1061" i="3"/>
  <c r="N1061" i="3" s="1"/>
  <c r="H1061" i="3"/>
  <c r="I1061" i="3" s="1"/>
  <c r="X1060" i="3"/>
  <c r="Y1060" i="3" s="1"/>
  <c r="S1060" i="3"/>
  <c r="T1060" i="3" s="1"/>
  <c r="M1060" i="3"/>
  <c r="N1060" i="3" s="1"/>
  <c r="H1060" i="3"/>
  <c r="I1060" i="3" s="1"/>
  <c r="X1059" i="3"/>
  <c r="Y1059" i="3" s="1"/>
  <c r="S1059" i="3"/>
  <c r="T1059" i="3" s="1"/>
  <c r="M1059" i="3"/>
  <c r="N1059" i="3" s="1"/>
  <c r="H1059" i="3"/>
  <c r="I1059" i="3" s="1"/>
  <c r="X1058" i="3"/>
  <c r="Y1058" i="3" s="1"/>
  <c r="S1058" i="3"/>
  <c r="T1058" i="3" s="1"/>
  <c r="M1058" i="3"/>
  <c r="N1058" i="3" s="1"/>
  <c r="H1058" i="3"/>
  <c r="I1058" i="3" s="1"/>
  <c r="X1057" i="3"/>
  <c r="Y1057" i="3" s="1"/>
  <c r="S1057" i="3"/>
  <c r="T1057" i="3" s="1"/>
  <c r="M1057" i="3"/>
  <c r="N1057" i="3" s="1"/>
  <c r="H1057" i="3"/>
  <c r="I1057" i="3" s="1"/>
  <c r="X1056" i="3"/>
  <c r="Y1056" i="3" s="1"/>
  <c r="S1056" i="3"/>
  <c r="T1056" i="3" s="1"/>
  <c r="M1056" i="3"/>
  <c r="N1056" i="3" s="1"/>
  <c r="H1056" i="3"/>
  <c r="I1056" i="3" s="1"/>
  <c r="X1055" i="3"/>
  <c r="Y1055" i="3" s="1"/>
  <c r="S1055" i="3"/>
  <c r="T1055" i="3" s="1"/>
  <c r="M1055" i="3"/>
  <c r="N1055" i="3" s="1"/>
  <c r="H1055" i="3"/>
  <c r="I1055" i="3" s="1"/>
  <c r="X1054" i="3"/>
  <c r="Y1054" i="3" s="1"/>
  <c r="S1054" i="3"/>
  <c r="T1054" i="3" s="1"/>
  <c r="M1054" i="3"/>
  <c r="N1054" i="3" s="1"/>
  <c r="H1054" i="3"/>
  <c r="I1054" i="3" s="1"/>
  <c r="X1053" i="3"/>
  <c r="Y1053" i="3" s="1"/>
  <c r="S1053" i="3"/>
  <c r="T1053" i="3" s="1"/>
  <c r="M1053" i="3"/>
  <c r="N1053" i="3" s="1"/>
  <c r="H1053" i="3"/>
  <c r="I1053" i="3" s="1"/>
  <c r="X1052" i="3"/>
  <c r="Y1052" i="3" s="1"/>
  <c r="S1052" i="3"/>
  <c r="T1052" i="3" s="1"/>
  <c r="M1052" i="3"/>
  <c r="N1052" i="3" s="1"/>
  <c r="H1052" i="3"/>
  <c r="I1052" i="3" s="1"/>
  <c r="X1051" i="3"/>
  <c r="Y1051" i="3" s="1"/>
  <c r="S1051" i="3"/>
  <c r="T1051" i="3" s="1"/>
  <c r="M1051" i="3"/>
  <c r="N1051" i="3" s="1"/>
  <c r="H1051" i="3"/>
  <c r="I1051" i="3" s="1"/>
  <c r="X1050" i="3"/>
  <c r="Y1050" i="3" s="1"/>
  <c r="S1050" i="3"/>
  <c r="T1050" i="3" s="1"/>
  <c r="M1050" i="3"/>
  <c r="N1050" i="3" s="1"/>
  <c r="H1050" i="3"/>
  <c r="I1050" i="3" s="1"/>
  <c r="X1049" i="3"/>
  <c r="Y1049" i="3" s="1"/>
  <c r="S1049" i="3"/>
  <c r="T1049" i="3" s="1"/>
  <c r="M1049" i="3"/>
  <c r="N1049" i="3" s="1"/>
  <c r="H1049" i="3"/>
  <c r="I1049" i="3" s="1"/>
  <c r="X1048" i="3"/>
  <c r="Y1048" i="3" s="1"/>
  <c r="S1048" i="3"/>
  <c r="T1048" i="3" s="1"/>
  <c r="M1048" i="3"/>
  <c r="N1048" i="3" s="1"/>
  <c r="H1048" i="3"/>
  <c r="I1048" i="3" s="1"/>
  <c r="X1047" i="3"/>
  <c r="Y1047" i="3" s="1"/>
  <c r="S1047" i="3"/>
  <c r="T1047" i="3" s="1"/>
  <c r="M1047" i="3"/>
  <c r="N1047" i="3" s="1"/>
  <c r="H1047" i="3"/>
  <c r="I1047" i="3" s="1"/>
  <c r="X1046" i="3"/>
  <c r="Y1046" i="3" s="1"/>
  <c r="S1046" i="3"/>
  <c r="T1046" i="3" s="1"/>
  <c r="M1046" i="3"/>
  <c r="N1046" i="3" s="1"/>
  <c r="H1046" i="3"/>
  <c r="I1046" i="3" s="1"/>
  <c r="X1045" i="3"/>
  <c r="Y1045" i="3" s="1"/>
  <c r="S1045" i="3"/>
  <c r="T1045" i="3" s="1"/>
  <c r="M1045" i="3"/>
  <c r="N1045" i="3" s="1"/>
  <c r="H1045" i="3"/>
  <c r="I1045" i="3" s="1"/>
  <c r="X1044" i="3"/>
  <c r="Y1044" i="3" s="1"/>
  <c r="S1044" i="3"/>
  <c r="T1044" i="3" s="1"/>
  <c r="M1044" i="3"/>
  <c r="N1044" i="3" s="1"/>
  <c r="H1044" i="3"/>
  <c r="I1044" i="3" s="1"/>
  <c r="X1043" i="3"/>
  <c r="Y1043" i="3" s="1"/>
  <c r="S1043" i="3"/>
  <c r="T1043" i="3" s="1"/>
  <c r="M1043" i="3"/>
  <c r="N1043" i="3" s="1"/>
  <c r="H1043" i="3"/>
  <c r="I1043" i="3" s="1"/>
  <c r="H1042" i="3"/>
  <c r="I1042" i="3" s="1"/>
  <c r="H1041" i="3"/>
  <c r="I1041" i="3" s="1"/>
  <c r="H1040" i="3"/>
  <c r="I1040" i="3" s="1"/>
  <c r="H1039" i="3"/>
  <c r="I1039" i="3" s="1"/>
  <c r="H1038" i="3"/>
  <c r="I1038" i="3" s="1"/>
  <c r="H1037" i="3"/>
  <c r="I1037" i="3" s="1"/>
  <c r="H1036" i="3"/>
  <c r="I1036" i="3" s="1"/>
  <c r="H1035" i="3"/>
  <c r="I1035" i="3" s="1"/>
  <c r="H1034" i="3"/>
  <c r="I1034" i="3" s="1"/>
  <c r="H1033" i="3"/>
  <c r="I1033" i="3" s="1"/>
  <c r="H1032" i="3"/>
  <c r="I1032" i="3" s="1"/>
  <c r="H1031" i="3"/>
  <c r="I1031" i="3" s="1"/>
  <c r="H1030" i="3"/>
  <c r="I1030" i="3" s="1"/>
  <c r="H1029" i="3"/>
  <c r="I1029" i="3" s="1"/>
  <c r="H1028" i="3"/>
  <c r="I1028" i="3" s="1"/>
  <c r="H1027" i="3"/>
  <c r="I1027" i="3" s="1"/>
  <c r="H1026" i="3"/>
  <c r="I1026" i="3" s="1"/>
  <c r="H1025" i="3"/>
  <c r="I1025" i="3" s="1"/>
  <c r="H1024" i="3"/>
  <c r="I1024" i="3" s="1"/>
  <c r="H1023" i="3"/>
  <c r="I1023" i="3" s="1"/>
  <c r="X1022" i="3"/>
  <c r="Y1022" i="3" s="1"/>
  <c r="S1022" i="3"/>
  <c r="T1022" i="3" s="1"/>
  <c r="M1022" i="3"/>
  <c r="N1022" i="3" s="1"/>
  <c r="H1022" i="3"/>
  <c r="I1022" i="3" s="1"/>
  <c r="X1021" i="3"/>
  <c r="Y1021" i="3" s="1"/>
  <c r="S1021" i="3"/>
  <c r="T1021" i="3" s="1"/>
  <c r="M1021" i="3"/>
  <c r="N1021" i="3" s="1"/>
  <c r="H1021" i="3"/>
  <c r="I1021" i="3" s="1"/>
  <c r="X1020" i="3"/>
  <c r="Y1020" i="3" s="1"/>
  <c r="S1020" i="3"/>
  <c r="T1020" i="3" s="1"/>
  <c r="M1020" i="3"/>
  <c r="N1020" i="3" s="1"/>
  <c r="H1020" i="3"/>
  <c r="I1020" i="3" s="1"/>
  <c r="X1019" i="3"/>
  <c r="Y1019" i="3" s="1"/>
  <c r="S1019" i="3"/>
  <c r="T1019" i="3" s="1"/>
  <c r="M1019" i="3"/>
  <c r="N1019" i="3" s="1"/>
  <c r="H1019" i="3"/>
  <c r="I1019" i="3" s="1"/>
  <c r="X1018" i="3"/>
  <c r="Y1018" i="3" s="1"/>
  <c r="S1018" i="3"/>
  <c r="T1018" i="3" s="1"/>
  <c r="M1018" i="3"/>
  <c r="N1018" i="3" s="1"/>
  <c r="H1018" i="3"/>
  <c r="I1018" i="3" s="1"/>
  <c r="X1017" i="3"/>
  <c r="Y1017" i="3" s="1"/>
  <c r="S1017" i="3"/>
  <c r="T1017" i="3" s="1"/>
  <c r="M1017" i="3"/>
  <c r="N1017" i="3" s="1"/>
  <c r="H1017" i="3"/>
  <c r="I1017" i="3" s="1"/>
  <c r="X1016" i="3"/>
  <c r="Y1016" i="3" s="1"/>
  <c r="S1016" i="3"/>
  <c r="T1016" i="3" s="1"/>
  <c r="M1016" i="3"/>
  <c r="N1016" i="3" s="1"/>
  <c r="H1016" i="3"/>
  <c r="I1016" i="3" s="1"/>
  <c r="X1015" i="3"/>
  <c r="Y1015" i="3" s="1"/>
  <c r="S1015" i="3"/>
  <c r="T1015" i="3" s="1"/>
  <c r="M1015" i="3"/>
  <c r="N1015" i="3" s="1"/>
  <c r="H1015" i="3"/>
  <c r="I1015" i="3" s="1"/>
  <c r="X1014" i="3"/>
  <c r="Y1014" i="3" s="1"/>
  <c r="S1014" i="3"/>
  <c r="T1014" i="3" s="1"/>
  <c r="M1014" i="3"/>
  <c r="N1014" i="3" s="1"/>
  <c r="H1014" i="3"/>
  <c r="I1014" i="3" s="1"/>
  <c r="X1013" i="3"/>
  <c r="Y1013" i="3" s="1"/>
  <c r="S1013" i="3"/>
  <c r="T1013" i="3" s="1"/>
  <c r="M1013" i="3"/>
  <c r="N1013" i="3" s="1"/>
  <c r="H1013" i="3"/>
  <c r="I1013" i="3" s="1"/>
  <c r="X1012" i="3"/>
  <c r="Y1012" i="3" s="1"/>
  <c r="S1012" i="3"/>
  <c r="T1012" i="3" s="1"/>
  <c r="M1012" i="3"/>
  <c r="N1012" i="3" s="1"/>
  <c r="H1012" i="3"/>
  <c r="I1012" i="3" s="1"/>
  <c r="X1011" i="3"/>
  <c r="Y1011" i="3" s="1"/>
  <c r="S1011" i="3"/>
  <c r="T1011" i="3" s="1"/>
  <c r="M1011" i="3"/>
  <c r="N1011" i="3" s="1"/>
  <c r="H1011" i="3"/>
  <c r="I1011" i="3" s="1"/>
  <c r="X1010" i="3"/>
  <c r="Y1010" i="3" s="1"/>
  <c r="S1010" i="3"/>
  <c r="T1010" i="3" s="1"/>
  <c r="M1010" i="3"/>
  <c r="N1010" i="3" s="1"/>
  <c r="H1010" i="3"/>
  <c r="I1010" i="3" s="1"/>
  <c r="X1009" i="3"/>
  <c r="Y1009" i="3" s="1"/>
  <c r="S1009" i="3"/>
  <c r="T1009" i="3" s="1"/>
  <c r="M1009" i="3"/>
  <c r="N1009" i="3" s="1"/>
  <c r="H1009" i="3"/>
  <c r="I1009" i="3" s="1"/>
  <c r="X1008" i="3"/>
  <c r="Y1008" i="3" s="1"/>
  <c r="S1008" i="3"/>
  <c r="T1008" i="3" s="1"/>
  <c r="M1008" i="3"/>
  <c r="N1008" i="3" s="1"/>
  <c r="H1008" i="3"/>
  <c r="I1008" i="3" s="1"/>
  <c r="X1007" i="3"/>
  <c r="Y1007" i="3" s="1"/>
  <c r="S1007" i="3"/>
  <c r="T1007" i="3" s="1"/>
  <c r="M1007" i="3"/>
  <c r="N1007" i="3" s="1"/>
  <c r="H1007" i="3"/>
  <c r="I1007" i="3" s="1"/>
  <c r="X1006" i="3"/>
  <c r="Y1006" i="3" s="1"/>
  <c r="S1006" i="3"/>
  <c r="T1006" i="3" s="1"/>
  <c r="M1006" i="3"/>
  <c r="N1006" i="3" s="1"/>
  <c r="H1006" i="3"/>
  <c r="I1006" i="3" s="1"/>
  <c r="X1005" i="3"/>
  <c r="Y1005" i="3" s="1"/>
  <c r="S1005" i="3"/>
  <c r="T1005" i="3" s="1"/>
  <c r="M1005" i="3"/>
  <c r="N1005" i="3" s="1"/>
  <c r="H1005" i="3"/>
  <c r="I1005" i="3" s="1"/>
  <c r="X1004" i="3"/>
  <c r="Y1004" i="3" s="1"/>
  <c r="S1004" i="3"/>
  <c r="T1004" i="3" s="1"/>
  <c r="M1004" i="3"/>
  <c r="N1004" i="3" s="1"/>
  <c r="H1004" i="3"/>
  <c r="I1004" i="3" s="1"/>
  <c r="X1003" i="3"/>
  <c r="Y1003" i="3" s="1"/>
  <c r="S1003" i="3"/>
  <c r="T1003" i="3" s="1"/>
  <c r="M1003" i="3"/>
  <c r="N1003" i="3" s="1"/>
  <c r="H1003" i="3"/>
  <c r="I1003" i="3" s="1"/>
  <c r="X1002" i="3"/>
  <c r="Y1002" i="3" s="1"/>
  <c r="S1002" i="3"/>
  <c r="T1002" i="3" s="1"/>
  <c r="M1002" i="3"/>
  <c r="N1002" i="3" s="1"/>
  <c r="H1002" i="3"/>
  <c r="I1002" i="3" s="1"/>
  <c r="X1001" i="3"/>
  <c r="Y1001" i="3" s="1"/>
  <c r="S1001" i="3"/>
  <c r="T1001" i="3" s="1"/>
  <c r="M1001" i="3"/>
  <c r="N1001" i="3" s="1"/>
  <c r="H1001" i="3"/>
  <c r="I1001" i="3" s="1"/>
  <c r="X1000" i="3"/>
  <c r="Y1000" i="3" s="1"/>
  <c r="S1000" i="3"/>
  <c r="T1000" i="3" s="1"/>
  <c r="M1000" i="3"/>
  <c r="N1000" i="3" s="1"/>
  <c r="H1000" i="3"/>
  <c r="I1000" i="3" s="1"/>
  <c r="X999" i="3"/>
  <c r="Y999" i="3" s="1"/>
  <c r="S999" i="3"/>
  <c r="T999" i="3" s="1"/>
  <c r="M999" i="3"/>
  <c r="N999" i="3" s="1"/>
  <c r="H999" i="3"/>
  <c r="I999" i="3" s="1"/>
  <c r="X998" i="3"/>
  <c r="Y998" i="3" s="1"/>
  <c r="S998" i="3"/>
  <c r="T998" i="3" s="1"/>
  <c r="M998" i="3"/>
  <c r="N998" i="3" s="1"/>
  <c r="H998" i="3"/>
  <c r="I998" i="3" s="1"/>
  <c r="X997" i="3"/>
  <c r="Y997" i="3" s="1"/>
  <c r="S997" i="3"/>
  <c r="T997" i="3" s="1"/>
  <c r="M997" i="3"/>
  <c r="N997" i="3" s="1"/>
  <c r="H997" i="3"/>
  <c r="I997" i="3" s="1"/>
  <c r="X996" i="3"/>
  <c r="Y996" i="3" s="1"/>
  <c r="S996" i="3"/>
  <c r="T996" i="3" s="1"/>
  <c r="M996" i="3"/>
  <c r="N996" i="3" s="1"/>
  <c r="H996" i="3"/>
  <c r="I996" i="3" s="1"/>
  <c r="X995" i="3"/>
  <c r="Y995" i="3" s="1"/>
  <c r="S995" i="3"/>
  <c r="T995" i="3" s="1"/>
  <c r="M995" i="3"/>
  <c r="N995" i="3" s="1"/>
  <c r="H995" i="3"/>
  <c r="I995" i="3" s="1"/>
  <c r="X994" i="3"/>
  <c r="Y994" i="3" s="1"/>
  <c r="S994" i="3"/>
  <c r="T994" i="3" s="1"/>
  <c r="M994" i="3"/>
  <c r="N994" i="3" s="1"/>
  <c r="H994" i="3"/>
  <c r="I994" i="3" s="1"/>
  <c r="X993" i="3"/>
  <c r="Y993" i="3" s="1"/>
  <c r="S993" i="3"/>
  <c r="T993" i="3" s="1"/>
  <c r="M993" i="3"/>
  <c r="N993" i="3" s="1"/>
  <c r="H993" i="3"/>
  <c r="I993" i="3" s="1"/>
  <c r="X992" i="3"/>
  <c r="Y992" i="3" s="1"/>
  <c r="S992" i="3"/>
  <c r="T992" i="3" s="1"/>
  <c r="M992" i="3"/>
  <c r="N992" i="3" s="1"/>
  <c r="H992" i="3"/>
  <c r="I992" i="3" s="1"/>
  <c r="X991" i="3"/>
  <c r="Y991" i="3" s="1"/>
  <c r="S991" i="3"/>
  <c r="T991" i="3" s="1"/>
  <c r="M991" i="3"/>
  <c r="N991" i="3" s="1"/>
  <c r="H991" i="3"/>
  <c r="I991" i="3" s="1"/>
  <c r="X990" i="3"/>
  <c r="Y990" i="3" s="1"/>
  <c r="S990" i="3"/>
  <c r="T990" i="3" s="1"/>
  <c r="M990" i="3"/>
  <c r="N990" i="3" s="1"/>
  <c r="H990" i="3"/>
  <c r="I990" i="3" s="1"/>
  <c r="X989" i="3"/>
  <c r="Y989" i="3" s="1"/>
  <c r="S989" i="3"/>
  <c r="T989" i="3" s="1"/>
  <c r="M989" i="3"/>
  <c r="N989" i="3" s="1"/>
  <c r="H989" i="3"/>
  <c r="I989" i="3" s="1"/>
  <c r="X988" i="3"/>
  <c r="Y988" i="3" s="1"/>
  <c r="S988" i="3"/>
  <c r="T988" i="3" s="1"/>
  <c r="M988" i="3"/>
  <c r="N988" i="3" s="1"/>
  <c r="H988" i="3"/>
  <c r="I988" i="3" s="1"/>
  <c r="X987" i="3"/>
  <c r="Y987" i="3" s="1"/>
  <c r="S987" i="3"/>
  <c r="T987" i="3" s="1"/>
  <c r="M987" i="3"/>
  <c r="N987" i="3" s="1"/>
  <c r="H987" i="3"/>
  <c r="I987" i="3" s="1"/>
  <c r="X986" i="3"/>
  <c r="Y986" i="3" s="1"/>
  <c r="S986" i="3"/>
  <c r="T986" i="3" s="1"/>
  <c r="M986" i="3"/>
  <c r="N986" i="3" s="1"/>
  <c r="H986" i="3"/>
  <c r="I986" i="3" s="1"/>
  <c r="X985" i="3"/>
  <c r="Y985" i="3" s="1"/>
  <c r="S985" i="3"/>
  <c r="T985" i="3" s="1"/>
  <c r="M985" i="3"/>
  <c r="N985" i="3" s="1"/>
  <c r="H985" i="3"/>
  <c r="I985" i="3" s="1"/>
  <c r="X984" i="3"/>
  <c r="Y984" i="3" s="1"/>
  <c r="S984" i="3"/>
  <c r="T984" i="3" s="1"/>
  <c r="M984" i="3"/>
  <c r="N984" i="3" s="1"/>
  <c r="H984" i="3"/>
  <c r="I984" i="3" s="1"/>
  <c r="X983" i="3"/>
  <c r="Y983" i="3" s="1"/>
  <c r="S983" i="3"/>
  <c r="T983" i="3" s="1"/>
  <c r="M983" i="3"/>
  <c r="N983" i="3" s="1"/>
  <c r="H983" i="3"/>
  <c r="I983" i="3" s="1"/>
  <c r="X982" i="3"/>
  <c r="Y982" i="3" s="1"/>
  <c r="S982" i="3"/>
  <c r="T982" i="3" s="1"/>
  <c r="M982" i="3"/>
  <c r="N982" i="3" s="1"/>
  <c r="H982" i="3"/>
  <c r="I982" i="3" s="1"/>
  <c r="X981" i="3"/>
  <c r="Y981" i="3" s="1"/>
  <c r="S981" i="3"/>
  <c r="T981" i="3" s="1"/>
  <c r="M981" i="3"/>
  <c r="N981" i="3" s="1"/>
  <c r="H981" i="3"/>
  <c r="I981" i="3" s="1"/>
  <c r="X980" i="3"/>
  <c r="Y980" i="3" s="1"/>
  <c r="S980" i="3"/>
  <c r="T980" i="3" s="1"/>
  <c r="M980" i="3"/>
  <c r="N980" i="3" s="1"/>
  <c r="H980" i="3"/>
  <c r="I980" i="3" s="1"/>
  <c r="X979" i="3"/>
  <c r="Y979" i="3" s="1"/>
  <c r="S979" i="3"/>
  <c r="T979" i="3" s="1"/>
  <c r="M979" i="3"/>
  <c r="N979" i="3" s="1"/>
  <c r="H979" i="3"/>
  <c r="I979" i="3" s="1"/>
  <c r="X978" i="3"/>
  <c r="Y978" i="3" s="1"/>
  <c r="S978" i="3"/>
  <c r="T978" i="3" s="1"/>
  <c r="M978" i="3"/>
  <c r="N978" i="3" s="1"/>
  <c r="H978" i="3"/>
  <c r="I978" i="3" s="1"/>
  <c r="X977" i="3"/>
  <c r="Y977" i="3" s="1"/>
  <c r="S977" i="3"/>
  <c r="T977" i="3" s="1"/>
  <c r="M977" i="3"/>
  <c r="N977" i="3" s="1"/>
  <c r="H977" i="3"/>
  <c r="I977" i="3" s="1"/>
  <c r="X976" i="3"/>
  <c r="Y976" i="3" s="1"/>
  <c r="S976" i="3"/>
  <c r="T976" i="3" s="1"/>
  <c r="M976" i="3"/>
  <c r="N976" i="3" s="1"/>
  <c r="H976" i="3"/>
  <c r="I976" i="3" s="1"/>
  <c r="X975" i="3"/>
  <c r="Y975" i="3" s="1"/>
  <c r="S975" i="3"/>
  <c r="T975" i="3" s="1"/>
  <c r="M975" i="3"/>
  <c r="N975" i="3" s="1"/>
  <c r="H975" i="3"/>
  <c r="I975" i="3" s="1"/>
  <c r="X974" i="3"/>
  <c r="Y974" i="3" s="1"/>
  <c r="S974" i="3"/>
  <c r="T974" i="3" s="1"/>
  <c r="M974" i="3"/>
  <c r="N974" i="3" s="1"/>
  <c r="H974" i="3"/>
  <c r="I974" i="3" s="1"/>
  <c r="X973" i="3"/>
  <c r="Y973" i="3" s="1"/>
  <c r="S973" i="3"/>
  <c r="T973" i="3" s="1"/>
  <c r="M973" i="3"/>
  <c r="N973" i="3" s="1"/>
  <c r="H973" i="3"/>
  <c r="I973" i="3" s="1"/>
  <c r="X972" i="3"/>
  <c r="Y972" i="3" s="1"/>
  <c r="S972" i="3"/>
  <c r="T972" i="3" s="1"/>
  <c r="M972" i="3"/>
  <c r="N972" i="3" s="1"/>
  <c r="H972" i="3"/>
  <c r="I972" i="3" s="1"/>
  <c r="X971" i="3"/>
  <c r="Y971" i="3" s="1"/>
  <c r="S971" i="3"/>
  <c r="T971" i="3" s="1"/>
  <c r="M971" i="3"/>
  <c r="N971" i="3" s="1"/>
  <c r="H971" i="3"/>
  <c r="I971" i="3" s="1"/>
  <c r="X970" i="3"/>
  <c r="Y970" i="3" s="1"/>
  <c r="S970" i="3"/>
  <c r="T970" i="3" s="1"/>
  <c r="M970" i="3"/>
  <c r="N970" i="3" s="1"/>
  <c r="H970" i="3"/>
  <c r="I970" i="3" s="1"/>
  <c r="X969" i="3"/>
  <c r="Y969" i="3" s="1"/>
  <c r="S969" i="3"/>
  <c r="T969" i="3" s="1"/>
  <c r="M969" i="3"/>
  <c r="N969" i="3" s="1"/>
  <c r="H969" i="3"/>
  <c r="I969" i="3" s="1"/>
  <c r="X968" i="3"/>
  <c r="Y968" i="3" s="1"/>
  <c r="S968" i="3"/>
  <c r="T968" i="3" s="1"/>
  <c r="M968" i="3"/>
  <c r="N968" i="3" s="1"/>
  <c r="H968" i="3"/>
  <c r="I968" i="3" s="1"/>
  <c r="X967" i="3"/>
  <c r="Y967" i="3" s="1"/>
  <c r="S967" i="3"/>
  <c r="T967" i="3" s="1"/>
  <c r="M967" i="3"/>
  <c r="N967" i="3" s="1"/>
  <c r="H967" i="3"/>
  <c r="I967" i="3" s="1"/>
  <c r="X966" i="3"/>
  <c r="Y966" i="3" s="1"/>
  <c r="S966" i="3"/>
  <c r="T966" i="3" s="1"/>
  <c r="M966" i="3"/>
  <c r="N966" i="3" s="1"/>
  <c r="H966" i="3"/>
  <c r="I966" i="3" s="1"/>
  <c r="X965" i="3"/>
  <c r="Y965" i="3" s="1"/>
  <c r="S965" i="3"/>
  <c r="T965" i="3" s="1"/>
  <c r="M965" i="3"/>
  <c r="N965" i="3" s="1"/>
  <c r="H965" i="3"/>
  <c r="I965" i="3" s="1"/>
  <c r="X964" i="3"/>
  <c r="Y964" i="3" s="1"/>
  <c r="S964" i="3"/>
  <c r="T964" i="3" s="1"/>
  <c r="M964" i="3"/>
  <c r="N964" i="3" s="1"/>
  <c r="H964" i="3"/>
  <c r="I964" i="3" s="1"/>
  <c r="X963" i="3"/>
  <c r="Y963" i="3" s="1"/>
  <c r="S963" i="3"/>
  <c r="T963" i="3" s="1"/>
  <c r="M963" i="3"/>
  <c r="N963" i="3" s="1"/>
  <c r="H963" i="3"/>
  <c r="I963" i="3" s="1"/>
  <c r="X962" i="3"/>
  <c r="Y962" i="3" s="1"/>
  <c r="S962" i="3"/>
  <c r="T962" i="3" s="1"/>
  <c r="M962" i="3"/>
  <c r="N962" i="3" s="1"/>
  <c r="H962" i="3"/>
  <c r="I962" i="3" s="1"/>
  <c r="X961" i="3"/>
  <c r="Y961" i="3" s="1"/>
  <c r="S961" i="3"/>
  <c r="T961" i="3" s="1"/>
  <c r="M961" i="3"/>
  <c r="N961" i="3" s="1"/>
  <c r="H961" i="3"/>
  <c r="I961" i="3" s="1"/>
  <c r="X960" i="3"/>
  <c r="Y960" i="3" s="1"/>
  <c r="S960" i="3"/>
  <c r="T960" i="3" s="1"/>
  <c r="M960" i="3"/>
  <c r="N960" i="3" s="1"/>
  <c r="H960" i="3"/>
  <c r="I960" i="3" s="1"/>
  <c r="X959" i="3"/>
  <c r="Y959" i="3" s="1"/>
  <c r="S959" i="3"/>
  <c r="T959" i="3" s="1"/>
  <c r="M959" i="3"/>
  <c r="N959" i="3" s="1"/>
  <c r="H959" i="3"/>
  <c r="I959" i="3" s="1"/>
  <c r="X958" i="3"/>
  <c r="Y958" i="3" s="1"/>
  <c r="S958" i="3"/>
  <c r="T958" i="3" s="1"/>
  <c r="M958" i="3"/>
  <c r="N958" i="3" s="1"/>
  <c r="H958" i="3"/>
  <c r="I958" i="3" s="1"/>
  <c r="X957" i="3"/>
  <c r="Y957" i="3" s="1"/>
  <c r="S957" i="3"/>
  <c r="T957" i="3" s="1"/>
  <c r="M957" i="3"/>
  <c r="N957" i="3" s="1"/>
  <c r="H957" i="3"/>
  <c r="I957" i="3" s="1"/>
  <c r="X956" i="3"/>
  <c r="Y956" i="3" s="1"/>
  <c r="S956" i="3"/>
  <c r="T956" i="3" s="1"/>
  <c r="M956" i="3"/>
  <c r="N956" i="3" s="1"/>
  <c r="H956" i="3"/>
  <c r="I956" i="3" s="1"/>
  <c r="X955" i="3"/>
  <c r="Y955" i="3" s="1"/>
  <c r="S955" i="3"/>
  <c r="T955" i="3" s="1"/>
  <c r="M955" i="3"/>
  <c r="N955" i="3" s="1"/>
  <c r="H955" i="3"/>
  <c r="I955" i="3" s="1"/>
  <c r="X954" i="3"/>
  <c r="Y954" i="3" s="1"/>
  <c r="S954" i="3"/>
  <c r="T954" i="3" s="1"/>
  <c r="M954" i="3"/>
  <c r="N954" i="3" s="1"/>
  <c r="H954" i="3"/>
  <c r="I954" i="3" s="1"/>
  <c r="X953" i="3"/>
  <c r="Y953" i="3" s="1"/>
  <c r="S953" i="3"/>
  <c r="T953" i="3" s="1"/>
  <c r="M953" i="3"/>
  <c r="N953" i="3" s="1"/>
  <c r="H953" i="3"/>
  <c r="I953" i="3" s="1"/>
  <c r="X952" i="3"/>
  <c r="Y952" i="3" s="1"/>
  <c r="S952" i="3"/>
  <c r="T952" i="3" s="1"/>
  <c r="M952" i="3"/>
  <c r="N952" i="3" s="1"/>
  <c r="H952" i="3"/>
  <c r="I952" i="3" s="1"/>
  <c r="X951" i="3"/>
  <c r="Y951" i="3" s="1"/>
  <c r="S951" i="3"/>
  <c r="T951" i="3" s="1"/>
  <c r="M951" i="3"/>
  <c r="N951" i="3" s="1"/>
  <c r="H951" i="3"/>
  <c r="I951" i="3" s="1"/>
  <c r="X950" i="3"/>
  <c r="Y950" i="3" s="1"/>
  <c r="S950" i="3"/>
  <c r="T950" i="3" s="1"/>
  <c r="M950" i="3"/>
  <c r="N950" i="3" s="1"/>
  <c r="H950" i="3"/>
  <c r="I950" i="3" s="1"/>
  <c r="X949" i="3"/>
  <c r="Y949" i="3" s="1"/>
  <c r="S949" i="3"/>
  <c r="T949" i="3" s="1"/>
  <c r="M949" i="3"/>
  <c r="N949" i="3" s="1"/>
  <c r="H949" i="3"/>
  <c r="I949" i="3" s="1"/>
  <c r="X948" i="3"/>
  <c r="Y948" i="3" s="1"/>
  <c r="S948" i="3"/>
  <c r="T948" i="3" s="1"/>
  <c r="M948" i="3"/>
  <c r="N948" i="3" s="1"/>
  <c r="H948" i="3"/>
  <c r="I948" i="3" s="1"/>
  <c r="X947" i="3"/>
  <c r="Y947" i="3" s="1"/>
  <c r="S947" i="3"/>
  <c r="T947" i="3" s="1"/>
  <c r="M947" i="3"/>
  <c r="N947" i="3" s="1"/>
  <c r="H947" i="3"/>
  <c r="I947" i="3" s="1"/>
  <c r="X946" i="3"/>
  <c r="Y946" i="3" s="1"/>
  <c r="S946" i="3"/>
  <c r="T946" i="3" s="1"/>
  <c r="M946" i="3"/>
  <c r="N946" i="3" s="1"/>
  <c r="H946" i="3"/>
  <c r="I946" i="3" s="1"/>
  <c r="X945" i="3"/>
  <c r="Y945" i="3" s="1"/>
  <c r="S945" i="3"/>
  <c r="T945" i="3" s="1"/>
  <c r="M945" i="3"/>
  <c r="N945" i="3" s="1"/>
  <c r="H945" i="3"/>
  <c r="I945" i="3" s="1"/>
  <c r="X944" i="3"/>
  <c r="Y944" i="3" s="1"/>
  <c r="S944" i="3"/>
  <c r="T944" i="3" s="1"/>
  <c r="M944" i="3"/>
  <c r="N944" i="3" s="1"/>
  <c r="H944" i="3"/>
  <c r="I944" i="3" s="1"/>
  <c r="X943" i="3"/>
  <c r="Y943" i="3" s="1"/>
  <c r="S943" i="3"/>
  <c r="T943" i="3" s="1"/>
  <c r="M943" i="3"/>
  <c r="N943" i="3" s="1"/>
  <c r="H943" i="3"/>
  <c r="I943" i="3" s="1"/>
  <c r="X942" i="3"/>
  <c r="Y942" i="3" s="1"/>
  <c r="S942" i="3"/>
  <c r="T942" i="3" s="1"/>
  <c r="M942" i="3"/>
  <c r="N942" i="3" s="1"/>
  <c r="H942" i="3"/>
  <c r="I942" i="3" s="1"/>
  <c r="X941" i="3"/>
  <c r="Y941" i="3" s="1"/>
  <c r="S941" i="3"/>
  <c r="T941" i="3" s="1"/>
  <c r="M941" i="3"/>
  <c r="N941" i="3" s="1"/>
  <c r="H941" i="3"/>
  <c r="I941" i="3" s="1"/>
  <c r="X940" i="3"/>
  <c r="Y940" i="3" s="1"/>
  <c r="S940" i="3"/>
  <c r="T940" i="3" s="1"/>
  <c r="M940" i="3"/>
  <c r="N940" i="3" s="1"/>
  <c r="H940" i="3"/>
  <c r="I940" i="3" s="1"/>
  <c r="X939" i="3"/>
  <c r="Y939" i="3" s="1"/>
  <c r="S939" i="3"/>
  <c r="T939" i="3" s="1"/>
  <c r="M939" i="3"/>
  <c r="N939" i="3" s="1"/>
  <c r="H939" i="3"/>
  <c r="I939" i="3" s="1"/>
  <c r="X938" i="3"/>
  <c r="Y938" i="3" s="1"/>
  <c r="S938" i="3"/>
  <c r="T938" i="3" s="1"/>
  <c r="M938" i="3"/>
  <c r="N938" i="3" s="1"/>
  <c r="H938" i="3"/>
  <c r="I938" i="3" s="1"/>
  <c r="X937" i="3"/>
  <c r="Y937" i="3" s="1"/>
  <c r="S937" i="3"/>
  <c r="T937" i="3" s="1"/>
  <c r="M937" i="3"/>
  <c r="N937" i="3" s="1"/>
  <c r="H937" i="3"/>
  <c r="I937" i="3" s="1"/>
  <c r="X936" i="3"/>
  <c r="Y936" i="3" s="1"/>
  <c r="S936" i="3"/>
  <c r="T936" i="3" s="1"/>
  <c r="M936" i="3"/>
  <c r="N936" i="3" s="1"/>
  <c r="H936" i="3"/>
  <c r="I936" i="3" s="1"/>
  <c r="X935" i="3"/>
  <c r="Y935" i="3" s="1"/>
  <c r="S935" i="3"/>
  <c r="T935" i="3" s="1"/>
  <c r="M935" i="3"/>
  <c r="N935" i="3" s="1"/>
  <c r="H935" i="3"/>
  <c r="I935" i="3" s="1"/>
  <c r="X934" i="3"/>
  <c r="Y934" i="3" s="1"/>
  <c r="S934" i="3"/>
  <c r="T934" i="3" s="1"/>
  <c r="M934" i="3"/>
  <c r="N934" i="3" s="1"/>
  <c r="H934" i="3"/>
  <c r="I934" i="3" s="1"/>
  <c r="X933" i="3"/>
  <c r="Y933" i="3" s="1"/>
  <c r="S933" i="3"/>
  <c r="T933" i="3" s="1"/>
  <c r="M933" i="3"/>
  <c r="N933" i="3" s="1"/>
  <c r="H933" i="3"/>
  <c r="I933" i="3" s="1"/>
  <c r="X932" i="3"/>
  <c r="Y932" i="3" s="1"/>
  <c r="S932" i="3"/>
  <c r="T932" i="3" s="1"/>
  <c r="M932" i="3"/>
  <c r="N932" i="3" s="1"/>
  <c r="H932" i="3"/>
  <c r="I932" i="3" s="1"/>
  <c r="X931" i="3"/>
  <c r="Y931" i="3" s="1"/>
  <c r="S931" i="3"/>
  <c r="T931" i="3" s="1"/>
  <c r="M931" i="3"/>
  <c r="N931" i="3" s="1"/>
  <c r="H931" i="3"/>
  <c r="I931" i="3" s="1"/>
  <c r="X930" i="3"/>
  <c r="Y930" i="3" s="1"/>
  <c r="S930" i="3"/>
  <c r="T930" i="3" s="1"/>
  <c r="M930" i="3"/>
  <c r="N930" i="3" s="1"/>
  <c r="H930" i="3"/>
  <c r="I930" i="3" s="1"/>
  <c r="X929" i="3"/>
  <c r="Y929" i="3" s="1"/>
  <c r="S929" i="3"/>
  <c r="T929" i="3" s="1"/>
  <c r="M929" i="3"/>
  <c r="N929" i="3" s="1"/>
  <c r="H929" i="3"/>
  <c r="I929" i="3" s="1"/>
  <c r="X928" i="3"/>
  <c r="Y928" i="3" s="1"/>
  <c r="S928" i="3"/>
  <c r="T928" i="3" s="1"/>
  <c r="M928" i="3"/>
  <c r="N928" i="3" s="1"/>
  <c r="H928" i="3"/>
  <c r="I928" i="3" s="1"/>
  <c r="X927" i="3"/>
  <c r="Y927" i="3" s="1"/>
  <c r="S927" i="3"/>
  <c r="T927" i="3" s="1"/>
  <c r="M927" i="3"/>
  <c r="N927" i="3" s="1"/>
  <c r="H927" i="3"/>
  <c r="I927" i="3" s="1"/>
  <c r="X926" i="3"/>
  <c r="Y926" i="3" s="1"/>
  <c r="S926" i="3"/>
  <c r="T926" i="3" s="1"/>
  <c r="M926" i="3"/>
  <c r="N926" i="3" s="1"/>
  <c r="H926" i="3"/>
  <c r="I926" i="3" s="1"/>
  <c r="X925" i="3"/>
  <c r="Y925" i="3" s="1"/>
  <c r="S925" i="3"/>
  <c r="T925" i="3" s="1"/>
  <c r="M925" i="3"/>
  <c r="N925" i="3" s="1"/>
  <c r="H925" i="3"/>
  <c r="I925" i="3" s="1"/>
  <c r="X924" i="3"/>
  <c r="Y924" i="3" s="1"/>
  <c r="S924" i="3"/>
  <c r="T924" i="3" s="1"/>
  <c r="M924" i="3"/>
  <c r="N924" i="3" s="1"/>
  <c r="H924" i="3"/>
  <c r="I924" i="3" s="1"/>
  <c r="X923" i="3"/>
  <c r="Y923" i="3" s="1"/>
  <c r="S923" i="3"/>
  <c r="T923" i="3" s="1"/>
  <c r="M923" i="3"/>
  <c r="N923" i="3" s="1"/>
  <c r="H923" i="3"/>
  <c r="I923" i="3" s="1"/>
  <c r="X922" i="3"/>
  <c r="Y922" i="3" s="1"/>
  <c r="S922" i="3"/>
  <c r="T922" i="3" s="1"/>
  <c r="M922" i="3"/>
  <c r="N922" i="3" s="1"/>
  <c r="H922" i="3"/>
  <c r="I922" i="3" s="1"/>
  <c r="X921" i="3"/>
  <c r="Y921" i="3" s="1"/>
  <c r="S921" i="3"/>
  <c r="T921" i="3" s="1"/>
  <c r="M921" i="3"/>
  <c r="N921" i="3" s="1"/>
  <c r="H921" i="3"/>
  <c r="I921" i="3" s="1"/>
  <c r="X920" i="3"/>
  <c r="Y920" i="3" s="1"/>
  <c r="S920" i="3"/>
  <c r="T920" i="3" s="1"/>
  <c r="M920" i="3"/>
  <c r="N920" i="3" s="1"/>
  <c r="H920" i="3"/>
  <c r="I920" i="3" s="1"/>
  <c r="X919" i="3"/>
  <c r="Y919" i="3" s="1"/>
  <c r="S919" i="3"/>
  <c r="T919" i="3" s="1"/>
  <c r="M919" i="3"/>
  <c r="N919" i="3" s="1"/>
  <c r="H919" i="3"/>
  <c r="I919" i="3" s="1"/>
  <c r="X918" i="3"/>
  <c r="Y918" i="3" s="1"/>
  <c r="S918" i="3"/>
  <c r="T918" i="3" s="1"/>
  <c r="M918" i="3"/>
  <c r="N918" i="3" s="1"/>
  <c r="H918" i="3"/>
  <c r="I918" i="3" s="1"/>
  <c r="X917" i="3"/>
  <c r="Y917" i="3" s="1"/>
  <c r="S917" i="3"/>
  <c r="T917" i="3" s="1"/>
  <c r="M917" i="3"/>
  <c r="N917" i="3" s="1"/>
  <c r="H917" i="3"/>
  <c r="I917" i="3" s="1"/>
  <c r="X916" i="3"/>
  <c r="Y916" i="3" s="1"/>
  <c r="S916" i="3"/>
  <c r="T916" i="3" s="1"/>
  <c r="M916" i="3"/>
  <c r="N916" i="3" s="1"/>
  <c r="H916" i="3"/>
  <c r="I916" i="3" s="1"/>
  <c r="X915" i="3"/>
  <c r="Y915" i="3" s="1"/>
  <c r="S915" i="3"/>
  <c r="T915" i="3" s="1"/>
  <c r="M915" i="3"/>
  <c r="N915" i="3" s="1"/>
  <c r="H915" i="3"/>
  <c r="I915" i="3" s="1"/>
  <c r="X914" i="3"/>
  <c r="Y914" i="3" s="1"/>
  <c r="S914" i="3"/>
  <c r="T914" i="3" s="1"/>
  <c r="M914" i="3"/>
  <c r="N914" i="3" s="1"/>
  <c r="H914" i="3"/>
  <c r="I914" i="3" s="1"/>
  <c r="X913" i="3"/>
  <c r="Y913" i="3" s="1"/>
  <c r="S913" i="3"/>
  <c r="T913" i="3" s="1"/>
  <c r="M913" i="3"/>
  <c r="N913" i="3" s="1"/>
  <c r="H913" i="3"/>
  <c r="I913" i="3" s="1"/>
  <c r="X912" i="3"/>
  <c r="Y912" i="3" s="1"/>
  <c r="S912" i="3"/>
  <c r="T912" i="3" s="1"/>
  <c r="M912" i="3"/>
  <c r="N912" i="3" s="1"/>
  <c r="H912" i="3"/>
  <c r="I912" i="3" s="1"/>
  <c r="X911" i="3"/>
  <c r="Y911" i="3" s="1"/>
  <c r="S911" i="3"/>
  <c r="T911" i="3" s="1"/>
  <c r="M911" i="3"/>
  <c r="N911" i="3" s="1"/>
  <c r="H911" i="3"/>
  <c r="I911" i="3" s="1"/>
  <c r="X910" i="3"/>
  <c r="Y910" i="3" s="1"/>
  <c r="S910" i="3"/>
  <c r="T910" i="3" s="1"/>
  <c r="M910" i="3"/>
  <c r="N910" i="3" s="1"/>
  <c r="H910" i="3"/>
  <c r="I910" i="3" s="1"/>
  <c r="X909" i="3"/>
  <c r="Y909" i="3" s="1"/>
  <c r="S909" i="3"/>
  <c r="T909" i="3" s="1"/>
  <c r="M909" i="3"/>
  <c r="N909" i="3" s="1"/>
  <c r="H909" i="3"/>
  <c r="I909" i="3" s="1"/>
  <c r="X908" i="3"/>
  <c r="Y908" i="3" s="1"/>
  <c r="S908" i="3"/>
  <c r="T908" i="3" s="1"/>
  <c r="M908" i="3"/>
  <c r="N908" i="3" s="1"/>
  <c r="H908" i="3"/>
  <c r="I908" i="3" s="1"/>
  <c r="X907" i="3"/>
  <c r="Y907" i="3" s="1"/>
  <c r="S907" i="3"/>
  <c r="T907" i="3" s="1"/>
  <c r="M907" i="3"/>
  <c r="N907" i="3" s="1"/>
  <c r="H907" i="3"/>
  <c r="I907" i="3" s="1"/>
  <c r="X906" i="3"/>
  <c r="Y906" i="3" s="1"/>
  <c r="S906" i="3"/>
  <c r="T906" i="3" s="1"/>
  <c r="M906" i="3"/>
  <c r="N906" i="3" s="1"/>
  <c r="H906" i="3"/>
  <c r="I906" i="3" s="1"/>
  <c r="X905" i="3"/>
  <c r="Y905" i="3" s="1"/>
  <c r="S905" i="3"/>
  <c r="T905" i="3" s="1"/>
  <c r="M905" i="3"/>
  <c r="N905" i="3" s="1"/>
  <c r="H905" i="3"/>
  <c r="I905" i="3" s="1"/>
  <c r="X904" i="3"/>
  <c r="Y904" i="3" s="1"/>
  <c r="S904" i="3"/>
  <c r="T904" i="3" s="1"/>
  <c r="M904" i="3"/>
  <c r="N904" i="3" s="1"/>
  <c r="H904" i="3"/>
  <c r="I904" i="3" s="1"/>
  <c r="X903" i="3"/>
  <c r="Y903" i="3" s="1"/>
  <c r="S903" i="3"/>
  <c r="T903" i="3" s="1"/>
  <c r="M903" i="3"/>
  <c r="N903" i="3" s="1"/>
  <c r="H903" i="3"/>
  <c r="I903" i="3" s="1"/>
  <c r="X902" i="3"/>
  <c r="Y902" i="3" s="1"/>
  <c r="S902" i="3"/>
  <c r="T902" i="3" s="1"/>
  <c r="M902" i="3"/>
  <c r="N902" i="3" s="1"/>
  <c r="H902" i="3"/>
  <c r="I902" i="3" s="1"/>
  <c r="X901" i="3"/>
  <c r="Y901" i="3" s="1"/>
  <c r="S901" i="3"/>
  <c r="T901" i="3" s="1"/>
  <c r="M901" i="3"/>
  <c r="N901" i="3" s="1"/>
  <c r="H901" i="3"/>
  <c r="I901" i="3" s="1"/>
  <c r="X900" i="3"/>
  <c r="Y900" i="3" s="1"/>
  <c r="S900" i="3"/>
  <c r="T900" i="3" s="1"/>
  <c r="M900" i="3"/>
  <c r="N900" i="3" s="1"/>
  <c r="H900" i="3"/>
  <c r="I900" i="3" s="1"/>
  <c r="X899" i="3"/>
  <c r="Y899" i="3" s="1"/>
  <c r="S899" i="3"/>
  <c r="T899" i="3" s="1"/>
  <c r="M899" i="3"/>
  <c r="N899" i="3" s="1"/>
  <c r="H899" i="3"/>
  <c r="I899" i="3" s="1"/>
  <c r="X898" i="3"/>
  <c r="Y898" i="3" s="1"/>
  <c r="S898" i="3"/>
  <c r="T898" i="3" s="1"/>
  <c r="M898" i="3"/>
  <c r="N898" i="3" s="1"/>
  <c r="H898" i="3"/>
  <c r="I898" i="3" s="1"/>
  <c r="X897" i="3"/>
  <c r="Y897" i="3" s="1"/>
  <c r="S897" i="3"/>
  <c r="T897" i="3" s="1"/>
  <c r="M897" i="3"/>
  <c r="N897" i="3" s="1"/>
  <c r="H897" i="3"/>
  <c r="I897" i="3" s="1"/>
  <c r="X896" i="3"/>
  <c r="Y896" i="3" s="1"/>
  <c r="S896" i="3"/>
  <c r="T896" i="3" s="1"/>
  <c r="M896" i="3"/>
  <c r="N896" i="3" s="1"/>
  <c r="H896" i="3"/>
  <c r="I896" i="3" s="1"/>
  <c r="X895" i="3"/>
  <c r="Y895" i="3" s="1"/>
  <c r="S895" i="3"/>
  <c r="T895" i="3" s="1"/>
  <c r="M895" i="3"/>
  <c r="N895" i="3" s="1"/>
  <c r="H895" i="3"/>
  <c r="I895" i="3" s="1"/>
  <c r="X894" i="3"/>
  <c r="Y894" i="3" s="1"/>
  <c r="S894" i="3"/>
  <c r="T894" i="3" s="1"/>
  <c r="M894" i="3"/>
  <c r="N894" i="3" s="1"/>
  <c r="H894" i="3"/>
  <c r="I894" i="3" s="1"/>
  <c r="X893" i="3"/>
  <c r="Y893" i="3" s="1"/>
  <c r="S893" i="3"/>
  <c r="T893" i="3" s="1"/>
  <c r="M893" i="3"/>
  <c r="N893" i="3" s="1"/>
  <c r="H893" i="3"/>
  <c r="I893" i="3" s="1"/>
  <c r="X892" i="3"/>
  <c r="Y892" i="3" s="1"/>
  <c r="S892" i="3"/>
  <c r="T892" i="3" s="1"/>
  <c r="M892" i="3"/>
  <c r="N892" i="3" s="1"/>
  <c r="H892" i="3"/>
  <c r="I892" i="3" s="1"/>
  <c r="X891" i="3"/>
  <c r="Y891" i="3" s="1"/>
  <c r="S891" i="3"/>
  <c r="T891" i="3" s="1"/>
  <c r="M891" i="3"/>
  <c r="N891" i="3" s="1"/>
  <c r="H891" i="3"/>
  <c r="I891" i="3" s="1"/>
  <c r="X890" i="3"/>
  <c r="Y890" i="3" s="1"/>
  <c r="S890" i="3"/>
  <c r="T890" i="3" s="1"/>
  <c r="M890" i="3"/>
  <c r="N890" i="3" s="1"/>
  <c r="H890" i="3"/>
  <c r="I890" i="3" s="1"/>
  <c r="X889" i="3"/>
  <c r="Y889" i="3" s="1"/>
  <c r="S889" i="3"/>
  <c r="T889" i="3" s="1"/>
  <c r="M889" i="3"/>
  <c r="N889" i="3" s="1"/>
  <c r="H889" i="3"/>
  <c r="I889" i="3" s="1"/>
  <c r="X888" i="3"/>
  <c r="Y888" i="3" s="1"/>
  <c r="S888" i="3"/>
  <c r="T888" i="3" s="1"/>
  <c r="M888" i="3"/>
  <c r="N888" i="3" s="1"/>
  <c r="H888" i="3"/>
  <c r="I888" i="3" s="1"/>
  <c r="X887" i="3"/>
  <c r="Y887" i="3" s="1"/>
  <c r="S887" i="3"/>
  <c r="T887" i="3" s="1"/>
  <c r="M887" i="3"/>
  <c r="N887" i="3" s="1"/>
  <c r="H887" i="3"/>
  <c r="I887" i="3" s="1"/>
  <c r="X886" i="3"/>
  <c r="Y886" i="3" s="1"/>
  <c r="S886" i="3"/>
  <c r="T886" i="3" s="1"/>
  <c r="M886" i="3"/>
  <c r="N886" i="3" s="1"/>
  <c r="H886" i="3"/>
  <c r="I886" i="3" s="1"/>
  <c r="X885" i="3"/>
  <c r="Y885" i="3" s="1"/>
  <c r="S885" i="3"/>
  <c r="T885" i="3" s="1"/>
  <c r="M885" i="3"/>
  <c r="N885" i="3" s="1"/>
  <c r="H885" i="3"/>
  <c r="I885" i="3" s="1"/>
  <c r="X884" i="3"/>
  <c r="Y884" i="3" s="1"/>
  <c r="S884" i="3"/>
  <c r="T884" i="3" s="1"/>
  <c r="M884" i="3"/>
  <c r="N884" i="3" s="1"/>
  <c r="H884" i="3"/>
  <c r="I884" i="3" s="1"/>
  <c r="X883" i="3"/>
  <c r="Y883" i="3" s="1"/>
  <c r="S883" i="3"/>
  <c r="T883" i="3" s="1"/>
  <c r="M883" i="3"/>
  <c r="N883" i="3" s="1"/>
  <c r="H883" i="3"/>
  <c r="I883" i="3" s="1"/>
  <c r="X882" i="3"/>
  <c r="Y882" i="3" s="1"/>
  <c r="S882" i="3"/>
  <c r="T882" i="3" s="1"/>
  <c r="M882" i="3"/>
  <c r="N882" i="3" s="1"/>
  <c r="H882" i="3"/>
  <c r="I882" i="3" s="1"/>
  <c r="X881" i="3"/>
  <c r="Y881" i="3" s="1"/>
  <c r="S881" i="3"/>
  <c r="T881" i="3" s="1"/>
  <c r="M881" i="3"/>
  <c r="N881" i="3" s="1"/>
  <c r="H881" i="3"/>
  <c r="I881" i="3" s="1"/>
  <c r="X880" i="3"/>
  <c r="Y880" i="3" s="1"/>
  <c r="S880" i="3"/>
  <c r="T880" i="3" s="1"/>
  <c r="M880" i="3"/>
  <c r="N880" i="3" s="1"/>
  <c r="H880" i="3"/>
  <c r="I880" i="3" s="1"/>
  <c r="X879" i="3"/>
  <c r="Y879" i="3" s="1"/>
  <c r="S879" i="3"/>
  <c r="T879" i="3" s="1"/>
  <c r="M879" i="3"/>
  <c r="N879" i="3" s="1"/>
  <c r="H879" i="3"/>
  <c r="I879" i="3" s="1"/>
  <c r="X878" i="3"/>
  <c r="Y878" i="3" s="1"/>
  <c r="S878" i="3"/>
  <c r="T878" i="3" s="1"/>
  <c r="M878" i="3"/>
  <c r="N878" i="3" s="1"/>
  <c r="H878" i="3"/>
  <c r="I878" i="3" s="1"/>
  <c r="X877" i="3"/>
  <c r="Y877" i="3" s="1"/>
  <c r="S877" i="3"/>
  <c r="T877" i="3" s="1"/>
  <c r="M877" i="3"/>
  <c r="N877" i="3" s="1"/>
  <c r="H877" i="3"/>
  <c r="I877" i="3" s="1"/>
  <c r="X876" i="3"/>
  <c r="Y876" i="3" s="1"/>
  <c r="S876" i="3"/>
  <c r="T876" i="3" s="1"/>
  <c r="M876" i="3"/>
  <c r="N876" i="3" s="1"/>
  <c r="H876" i="3"/>
  <c r="I876" i="3" s="1"/>
  <c r="X875" i="3"/>
  <c r="Y875" i="3" s="1"/>
  <c r="S875" i="3"/>
  <c r="T875" i="3" s="1"/>
  <c r="M875" i="3"/>
  <c r="N875" i="3" s="1"/>
  <c r="H875" i="3"/>
  <c r="I875" i="3" s="1"/>
  <c r="X874" i="3"/>
  <c r="Y874" i="3" s="1"/>
  <c r="S874" i="3"/>
  <c r="T874" i="3" s="1"/>
  <c r="M874" i="3"/>
  <c r="N874" i="3" s="1"/>
  <c r="H874" i="3"/>
  <c r="I874" i="3" s="1"/>
  <c r="X873" i="3"/>
  <c r="Y873" i="3" s="1"/>
  <c r="S873" i="3"/>
  <c r="T873" i="3" s="1"/>
  <c r="M873" i="3"/>
  <c r="N873" i="3" s="1"/>
  <c r="H873" i="3"/>
  <c r="I873" i="3" s="1"/>
  <c r="X872" i="3"/>
  <c r="Y872" i="3" s="1"/>
  <c r="S872" i="3"/>
  <c r="T872" i="3" s="1"/>
  <c r="M872" i="3"/>
  <c r="N872" i="3" s="1"/>
  <c r="H872" i="3"/>
  <c r="I872" i="3" s="1"/>
  <c r="X871" i="3"/>
  <c r="Y871" i="3" s="1"/>
  <c r="S871" i="3"/>
  <c r="T871" i="3" s="1"/>
  <c r="M871" i="3"/>
  <c r="N871" i="3" s="1"/>
  <c r="H871" i="3"/>
  <c r="I871" i="3" s="1"/>
  <c r="X870" i="3"/>
  <c r="Y870" i="3" s="1"/>
  <c r="S870" i="3"/>
  <c r="T870" i="3" s="1"/>
  <c r="M870" i="3"/>
  <c r="N870" i="3" s="1"/>
  <c r="H870" i="3"/>
  <c r="I870" i="3" s="1"/>
  <c r="X869" i="3"/>
  <c r="Y869" i="3" s="1"/>
  <c r="S869" i="3"/>
  <c r="T869" i="3" s="1"/>
  <c r="M869" i="3"/>
  <c r="N869" i="3" s="1"/>
  <c r="H869" i="3"/>
  <c r="I869" i="3" s="1"/>
  <c r="X868" i="3"/>
  <c r="Y868" i="3" s="1"/>
  <c r="S868" i="3"/>
  <c r="T868" i="3" s="1"/>
  <c r="M868" i="3"/>
  <c r="N868" i="3" s="1"/>
  <c r="H868" i="3"/>
  <c r="I868" i="3" s="1"/>
  <c r="X867" i="3"/>
  <c r="Y867" i="3" s="1"/>
  <c r="S867" i="3"/>
  <c r="T867" i="3" s="1"/>
  <c r="M867" i="3"/>
  <c r="N867" i="3" s="1"/>
  <c r="H867" i="3"/>
  <c r="I867" i="3" s="1"/>
  <c r="X866" i="3"/>
  <c r="Y866" i="3" s="1"/>
  <c r="S866" i="3"/>
  <c r="T866" i="3" s="1"/>
  <c r="M866" i="3"/>
  <c r="N866" i="3" s="1"/>
  <c r="H866" i="3"/>
  <c r="I866" i="3" s="1"/>
  <c r="X865" i="3"/>
  <c r="Y865" i="3" s="1"/>
  <c r="S865" i="3"/>
  <c r="T865" i="3" s="1"/>
  <c r="M865" i="3"/>
  <c r="N865" i="3" s="1"/>
  <c r="H865" i="3"/>
  <c r="I865" i="3" s="1"/>
  <c r="X864" i="3"/>
  <c r="Y864" i="3" s="1"/>
  <c r="S864" i="3"/>
  <c r="T864" i="3" s="1"/>
  <c r="M864" i="3"/>
  <c r="N864" i="3" s="1"/>
  <c r="H864" i="3"/>
  <c r="I864" i="3" s="1"/>
  <c r="X863" i="3"/>
  <c r="Y863" i="3" s="1"/>
  <c r="S863" i="3"/>
  <c r="T863" i="3" s="1"/>
  <c r="M863" i="3"/>
  <c r="N863" i="3" s="1"/>
  <c r="H863" i="3"/>
  <c r="I863" i="3" s="1"/>
  <c r="X862" i="3"/>
  <c r="Y862" i="3" s="1"/>
  <c r="S862" i="3"/>
  <c r="T862" i="3" s="1"/>
  <c r="M862" i="3"/>
  <c r="N862" i="3" s="1"/>
  <c r="H862" i="3"/>
  <c r="I862" i="3" s="1"/>
  <c r="X861" i="3"/>
  <c r="Y861" i="3" s="1"/>
  <c r="S861" i="3"/>
  <c r="T861" i="3" s="1"/>
  <c r="M861" i="3"/>
  <c r="N861" i="3" s="1"/>
  <c r="H861" i="3"/>
  <c r="I861" i="3" s="1"/>
  <c r="X860" i="3"/>
  <c r="Y860" i="3" s="1"/>
  <c r="S860" i="3"/>
  <c r="T860" i="3" s="1"/>
  <c r="M860" i="3"/>
  <c r="N860" i="3" s="1"/>
  <c r="H860" i="3"/>
  <c r="I860" i="3" s="1"/>
  <c r="X859" i="3"/>
  <c r="Y859" i="3" s="1"/>
  <c r="S859" i="3"/>
  <c r="T859" i="3" s="1"/>
  <c r="M859" i="3"/>
  <c r="N859" i="3" s="1"/>
  <c r="H859" i="3"/>
  <c r="I859" i="3" s="1"/>
  <c r="X858" i="3"/>
  <c r="Y858" i="3" s="1"/>
  <c r="S858" i="3"/>
  <c r="T858" i="3" s="1"/>
  <c r="M858" i="3"/>
  <c r="N858" i="3" s="1"/>
  <c r="H858" i="3"/>
  <c r="I858" i="3" s="1"/>
  <c r="X857" i="3"/>
  <c r="Y857" i="3" s="1"/>
  <c r="S857" i="3"/>
  <c r="T857" i="3" s="1"/>
  <c r="M857" i="3"/>
  <c r="N857" i="3" s="1"/>
  <c r="H857" i="3"/>
  <c r="I857" i="3" s="1"/>
  <c r="X856" i="3"/>
  <c r="Y856" i="3" s="1"/>
  <c r="S856" i="3"/>
  <c r="T856" i="3" s="1"/>
  <c r="M856" i="3"/>
  <c r="N856" i="3" s="1"/>
  <c r="H856" i="3"/>
  <c r="I856" i="3" s="1"/>
  <c r="X855" i="3"/>
  <c r="Y855" i="3" s="1"/>
  <c r="S855" i="3"/>
  <c r="T855" i="3" s="1"/>
  <c r="M855" i="3"/>
  <c r="N855" i="3" s="1"/>
  <c r="H855" i="3"/>
  <c r="I855" i="3" s="1"/>
  <c r="X854" i="3"/>
  <c r="Y854" i="3" s="1"/>
  <c r="S854" i="3"/>
  <c r="T854" i="3" s="1"/>
  <c r="M854" i="3"/>
  <c r="N854" i="3" s="1"/>
  <c r="H854" i="3"/>
  <c r="I854" i="3" s="1"/>
  <c r="X853" i="3"/>
  <c r="Y853" i="3" s="1"/>
  <c r="S853" i="3"/>
  <c r="T853" i="3" s="1"/>
  <c r="M853" i="3"/>
  <c r="N853" i="3" s="1"/>
  <c r="H853" i="3"/>
  <c r="I853" i="3" s="1"/>
  <c r="X852" i="3"/>
  <c r="Y852" i="3" s="1"/>
  <c r="S852" i="3"/>
  <c r="T852" i="3" s="1"/>
  <c r="M852" i="3"/>
  <c r="N852" i="3" s="1"/>
  <c r="H852" i="3"/>
  <c r="I852" i="3" s="1"/>
  <c r="X851" i="3"/>
  <c r="Y851" i="3" s="1"/>
  <c r="S851" i="3"/>
  <c r="T851" i="3" s="1"/>
  <c r="M851" i="3"/>
  <c r="N851" i="3" s="1"/>
  <c r="H851" i="3"/>
  <c r="I851" i="3" s="1"/>
  <c r="X850" i="3"/>
  <c r="Y850" i="3" s="1"/>
  <c r="S850" i="3"/>
  <c r="T850" i="3" s="1"/>
  <c r="M850" i="3"/>
  <c r="N850" i="3" s="1"/>
  <c r="H850" i="3"/>
  <c r="I850" i="3" s="1"/>
  <c r="X849" i="3"/>
  <c r="Y849" i="3" s="1"/>
  <c r="S849" i="3"/>
  <c r="T849" i="3" s="1"/>
  <c r="M849" i="3"/>
  <c r="N849" i="3" s="1"/>
  <c r="H849" i="3"/>
  <c r="I849" i="3" s="1"/>
  <c r="X848" i="3"/>
  <c r="Y848" i="3" s="1"/>
  <c r="S848" i="3"/>
  <c r="T848" i="3" s="1"/>
  <c r="M848" i="3"/>
  <c r="N848" i="3" s="1"/>
  <c r="H848" i="3"/>
  <c r="I848" i="3" s="1"/>
  <c r="X847" i="3"/>
  <c r="Y847" i="3" s="1"/>
  <c r="S847" i="3"/>
  <c r="T847" i="3" s="1"/>
  <c r="M847" i="3"/>
  <c r="N847" i="3" s="1"/>
  <c r="H847" i="3"/>
  <c r="I847" i="3" s="1"/>
  <c r="X846" i="3"/>
  <c r="Y846" i="3" s="1"/>
  <c r="S846" i="3"/>
  <c r="T846" i="3" s="1"/>
  <c r="M846" i="3"/>
  <c r="N846" i="3" s="1"/>
  <c r="H846" i="3"/>
  <c r="I846" i="3" s="1"/>
  <c r="X845" i="3"/>
  <c r="Y845" i="3" s="1"/>
  <c r="S845" i="3"/>
  <c r="T845" i="3" s="1"/>
  <c r="M845" i="3"/>
  <c r="N845" i="3" s="1"/>
  <c r="H845" i="3"/>
  <c r="I845" i="3" s="1"/>
  <c r="X844" i="3"/>
  <c r="Y844" i="3" s="1"/>
  <c r="S844" i="3"/>
  <c r="T844" i="3" s="1"/>
  <c r="M844" i="3"/>
  <c r="N844" i="3" s="1"/>
  <c r="H844" i="3"/>
  <c r="I844" i="3" s="1"/>
  <c r="X843" i="3"/>
  <c r="Y843" i="3" s="1"/>
  <c r="S843" i="3"/>
  <c r="T843" i="3" s="1"/>
  <c r="M843" i="3"/>
  <c r="N843" i="3" s="1"/>
  <c r="H843" i="3"/>
  <c r="I843" i="3" s="1"/>
  <c r="X842" i="3"/>
  <c r="Y842" i="3" s="1"/>
  <c r="S842" i="3"/>
  <c r="T842" i="3" s="1"/>
  <c r="M842" i="3"/>
  <c r="N842" i="3" s="1"/>
  <c r="H842" i="3"/>
  <c r="I842" i="3" s="1"/>
  <c r="X841" i="3"/>
  <c r="Y841" i="3" s="1"/>
  <c r="S841" i="3"/>
  <c r="T841" i="3" s="1"/>
  <c r="M841" i="3"/>
  <c r="N841" i="3" s="1"/>
  <c r="H841" i="3"/>
  <c r="I841" i="3" s="1"/>
  <c r="X840" i="3"/>
  <c r="Y840" i="3" s="1"/>
  <c r="S840" i="3"/>
  <c r="T840" i="3" s="1"/>
  <c r="M840" i="3"/>
  <c r="N840" i="3" s="1"/>
  <c r="H840" i="3"/>
  <c r="I840" i="3" s="1"/>
  <c r="X839" i="3"/>
  <c r="Y839" i="3" s="1"/>
  <c r="S839" i="3"/>
  <c r="T839" i="3" s="1"/>
  <c r="M839" i="3"/>
  <c r="N839" i="3" s="1"/>
  <c r="H839" i="3"/>
  <c r="I839" i="3" s="1"/>
  <c r="X838" i="3"/>
  <c r="Y838" i="3" s="1"/>
  <c r="S838" i="3"/>
  <c r="T838" i="3" s="1"/>
  <c r="M838" i="3"/>
  <c r="N838" i="3" s="1"/>
  <c r="H838" i="3"/>
  <c r="I838" i="3" s="1"/>
  <c r="X837" i="3"/>
  <c r="Y837" i="3" s="1"/>
  <c r="S837" i="3"/>
  <c r="T837" i="3" s="1"/>
  <c r="M837" i="3"/>
  <c r="N837" i="3" s="1"/>
  <c r="H837" i="3"/>
  <c r="I837" i="3" s="1"/>
  <c r="X836" i="3"/>
  <c r="Y836" i="3" s="1"/>
  <c r="S836" i="3"/>
  <c r="T836" i="3" s="1"/>
  <c r="M836" i="3"/>
  <c r="N836" i="3" s="1"/>
  <c r="H836" i="3"/>
  <c r="I836" i="3" s="1"/>
  <c r="X835" i="3"/>
  <c r="Y835" i="3" s="1"/>
  <c r="S835" i="3"/>
  <c r="T835" i="3" s="1"/>
  <c r="M835" i="3"/>
  <c r="N835" i="3" s="1"/>
  <c r="H835" i="3"/>
  <c r="I835" i="3" s="1"/>
  <c r="X834" i="3"/>
  <c r="Y834" i="3" s="1"/>
  <c r="S834" i="3"/>
  <c r="T834" i="3" s="1"/>
  <c r="M834" i="3"/>
  <c r="N834" i="3" s="1"/>
  <c r="H834" i="3"/>
  <c r="I834" i="3" s="1"/>
  <c r="X833" i="3"/>
  <c r="Y833" i="3" s="1"/>
  <c r="S833" i="3"/>
  <c r="T833" i="3" s="1"/>
  <c r="M833" i="3"/>
  <c r="N833" i="3" s="1"/>
  <c r="H833" i="3"/>
  <c r="I833" i="3" s="1"/>
  <c r="X832" i="3"/>
  <c r="Y832" i="3" s="1"/>
  <c r="S832" i="3"/>
  <c r="T832" i="3" s="1"/>
  <c r="M832" i="3"/>
  <c r="N832" i="3" s="1"/>
  <c r="H832" i="3"/>
  <c r="I832" i="3" s="1"/>
  <c r="X831" i="3"/>
  <c r="Y831" i="3" s="1"/>
  <c r="S831" i="3"/>
  <c r="T831" i="3" s="1"/>
  <c r="M831" i="3"/>
  <c r="N831" i="3" s="1"/>
  <c r="H831" i="3"/>
  <c r="I831" i="3" s="1"/>
  <c r="X830" i="3"/>
  <c r="Y830" i="3" s="1"/>
  <c r="S830" i="3"/>
  <c r="T830" i="3" s="1"/>
  <c r="M830" i="3"/>
  <c r="N830" i="3" s="1"/>
  <c r="H830" i="3"/>
  <c r="I830" i="3" s="1"/>
  <c r="X829" i="3"/>
  <c r="Y829" i="3" s="1"/>
  <c r="S829" i="3"/>
  <c r="T829" i="3" s="1"/>
  <c r="M829" i="3"/>
  <c r="N829" i="3" s="1"/>
  <c r="H829" i="3"/>
  <c r="I829" i="3" s="1"/>
  <c r="X828" i="3"/>
  <c r="Y828" i="3" s="1"/>
  <c r="S828" i="3"/>
  <c r="T828" i="3" s="1"/>
  <c r="M828" i="3"/>
  <c r="N828" i="3" s="1"/>
  <c r="H828" i="3"/>
  <c r="I828" i="3" s="1"/>
  <c r="X827" i="3"/>
  <c r="Y827" i="3" s="1"/>
  <c r="S827" i="3"/>
  <c r="T827" i="3" s="1"/>
  <c r="M827" i="3"/>
  <c r="N827" i="3" s="1"/>
  <c r="H827" i="3"/>
  <c r="I827" i="3" s="1"/>
  <c r="X826" i="3"/>
  <c r="Y826" i="3" s="1"/>
  <c r="S826" i="3"/>
  <c r="T826" i="3" s="1"/>
  <c r="M826" i="3"/>
  <c r="N826" i="3" s="1"/>
  <c r="H826" i="3"/>
  <c r="I826" i="3" s="1"/>
  <c r="X825" i="3"/>
  <c r="Y825" i="3" s="1"/>
  <c r="S825" i="3"/>
  <c r="T825" i="3" s="1"/>
  <c r="M825" i="3"/>
  <c r="N825" i="3" s="1"/>
  <c r="H825" i="3"/>
  <c r="I825" i="3" s="1"/>
  <c r="X824" i="3"/>
  <c r="Y824" i="3" s="1"/>
  <c r="S824" i="3"/>
  <c r="T824" i="3" s="1"/>
  <c r="M824" i="3"/>
  <c r="N824" i="3" s="1"/>
  <c r="H824" i="3"/>
  <c r="I824" i="3" s="1"/>
  <c r="X823" i="3"/>
  <c r="Y823" i="3" s="1"/>
  <c r="S823" i="3"/>
  <c r="T823" i="3" s="1"/>
  <c r="M823" i="3"/>
  <c r="N823" i="3" s="1"/>
  <c r="H823" i="3"/>
  <c r="I823" i="3" s="1"/>
  <c r="X822" i="3"/>
  <c r="Y822" i="3" s="1"/>
  <c r="S822" i="3"/>
  <c r="T822" i="3" s="1"/>
  <c r="M822" i="3"/>
  <c r="N822" i="3" s="1"/>
  <c r="H822" i="3"/>
  <c r="I822" i="3" s="1"/>
  <c r="X821" i="3"/>
  <c r="Y821" i="3" s="1"/>
  <c r="S821" i="3"/>
  <c r="T821" i="3" s="1"/>
  <c r="M821" i="3"/>
  <c r="N821" i="3" s="1"/>
  <c r="H821" i="3"/>
  <c r="I821" i="3" s="1"/>
  <c r="X820" i="3"/>
  <c r="Y820" i="3" s="1"/>
  <c r="S820" i="3"/>
  <c r="T820" i="3" s="1"/>
  <c r="M820" i="3"/>
  <c r="N820" i="3" s="1"/>
  <c r="H820" i="3"/>
  <c r="I820" i="3" s="1"/>
  <c r="X819" i="3"/>
  <c r="Y819" i="3" s="1"/>
  <c r="S819" i="3"/>
  <c r="T819" i="3" s="1"/>
  <c r="M819" i="3"/>
  <c r="N819" i="3" s="1"/>
  <c r="H819" i="3"/>
  <c r="I819" i="3" s="1"/>
  <c r="X818" i="3"/>
  <c r="Y818" i="3" s="1"/>
  <c r="S818" i="3"/>
  <c r="T818" i="3" s="1"/>
  <c r="M818" i="3"/>
  <c r="N818" i="3" s="1"/>
  <c r="H818" i="3"/>
  <c r="I818" i="3" s="1"/>
  <c r="X817" i="3"/>
  <c r="Y817" i="3" s="1"/>
  <c r="S817" i="3"/>
  <c r="T817" i="3" s="1"/>
  <c r="M817" i="3"/>
  <c r="N817" i="3" s="1"/>
  <c r="H817" i="3"/>
  <c r="I817" i="3" s="1"/>
  <c r="X816" i="3"/>
  <c r="Y816" i="3" s="1"/>
  <c r="S816" i="3"/>
  <c r="T816" i="3" s="1"/>
  <c r="M816" i="3"/>
  <c r="N816" i="3" s="1"/>
  <c r="H816" i="3"/>
  <c r="I816" i="3" s="1"/>
  <c r="X815" i="3"/>
  <c r="Y815" i="3" s="1"/>
  <c r="S815" i="3"/>
  <c r="T815" i="3" s="1"/>
  <c r="M815" i="3"/>
  <c r="N815" i="3" s="1"/>
  <c r="H815" i="3"/>
  <c r="I815" i="3" s="1"/>
  <c r="X814" i="3"/>
  <c r="Y814" i="3" s="1"/>
  <c r="S814" i="3"/>
  <c r="T814" i="3" s="1"/>
  <c r="M814" i="3"/>
  <c r="N814" i="3" s="1"/>
  <c r="H814" i="3"/>
  <c r="I814" i="3" s="1"/>
  <c r="X813" i="3"/>
  <c r="Y813" i="3" s="1"/>
  <c r="S813" i="3"/>
  <c r="T813" i="3" s="1"/>
  <c r="M813" i="3"/>
  <c r="N813" i="3" s="1"/>
  <c r="H813" i="3"/>
  <c r="I813" i="3" s="1"/>
  <c r="X812" i="3"/>
  <c r="Y812" i="3" s="1"/>
  <c r="S812" i="3"/>
  <c r="T812" i="3" s="1"/>
  <c r="M812" i="3"/>
  <c r="N812" i="3" s="1"/>
  <c r="H812" i="3"/>
  <c r="I812" i="3" s="1"/>
  <c r="X811" i="3"/>
  <c r="Y811" i="3" s="1"/>
  <c r="S811" i="3"/>
  <c r="T811" i="3" s="1"/>
  <c r="M811" i="3"/>
  <c r="N811" i="3" s="1"/>
  <c r="H811" i="3"/>
  <c r="I811" i="3" s="1"/>
  <c r="X810" i="3"/>
  <c r="Y810" i="3" s="1"/>
  <c r="S810" i="3"/>
  <c r="T810" i="3" s="1"/>
  <c r="M810" i="3"/>
  <c r="N810" i="3" s="1"/>
  <c r="H810" i="3"/>
  <c r="I810" i="3" s="1"/>
  <c r="X809" i="3"/>
  <c r="Y809" i="3" s="1"/>
  <c r="S809" i="3"/>
  <c r="T809" i="3" s="1"/>
  <c r="M809" i="3"/>
  <c r="N809" i="3" s="1"/>
  <c r="H809" i="3"/>
  <c r="I809" i="3" s="1"/>
  <c r="X808" i="3"/>
  <c r="Y808" i="3" s="1"/>
  <c r="S808" i="3"/>
  <c r="T808" i="3" s="1"/>
  <c r="M808" i="3"/>
  <c r="N808" i="3" s="1"/>
  <c r="H808" i="3"/>
  <c r="I808" i="3" s="1"/>
  <c r="X807" i="3"/>
  <c r="Y807" i="3" s="1"/>
  <c r="S807" i="3"/>
  <c r="T807" i="3" s="1"/>
  <c r="M807" i="3"/>
  <c r="N807" i="3" s="1"/>
  <c r="H807" i="3"/>
  <c r="I807" i="3" s="1"/>
  <c r="X806" i="3"/>
  <c r="Y806" i="3" s="1"/>
  <c r="S806" i="3"/>
  <c r="T806" i="3" s="1"/>
  <c r="M806" i="3"/>
  <c r="N806" i="3" s="1"/>
  <c r="H806" i="3"/>
  <c r="I806" i="3" s="1"/>
  <c r="X805" i="3"/>
  <c r="Y805" i="3" s="1"/>
  <c r="S805" i="3"/>
  <c r="T805" i="3" s="1"/>
  <c r="M805" i="3"/>
  <c r="N805" i="3" s="1"/>
  <c r="H805" i="3"/>
  <c r="I805" i="3" s="1"/>
  <c r="X804" i="3"/>
  <c r="Y804" i="3" s="1"/>
  <c r="S804" i="3"/>
  <c r="T804" i="3" s="1"/>
  <c r="M804" i="3"/>
  <c r="N804" i="3" s="1"/>
  <c r="H804" i="3"/>
  <c r="I804" i="3" s="1"/>
  <c r="X803" i="3"/>
  <c r="Y803" i="3" s="1"/>
  <c r="S803" i="3"/>
  <c r="T803" i="3" s="1"/>
  <c r="M803" i="3"/>
  <c r="N803" i="3" s="1"/>
  <c r="H803" i="3"/>
  <c r="I803" i="3" s="1"/>
  <c r="X802" i="3"/>
  <c r="Y802" i="3" s="1"/>
  <c r="S802" i="3"/>
  <c r="T802" i="3" s="1"/>
  <c r="M802" i="3"/>
  <c r="N802" i="3" s="1"/>
  <c r="H802" i="3"/>
  <c r="I802" i="3" s="1"/>
  <c r="X801" i="3"/>
  <c r="Y801" i="3" s="1"/>
  <c r="S801" i="3"/>
  <c r="T801" i="3" s="1"/>
  <c r="M801" i="3"/>
  <c r="N801" i="3" s="1"/>
  <c r="H801" i="3"/>
  <c r="I801" i="3" s="1"/>
  <c r="X800" i="3"/>
  <c r="Y800" i="3" s="1"/>
  <c r="S800" i="3"/>
  <c r="T800" i="3" s="1"/>
  <c r="M800" i="3"/>
  <c r="N800" i="3" s="1"/>
  <c r="H800" i="3"/>
  <c r="I800" i="3" s="1"/>
  <c r="X799" i="3"/>
  <c r="Y799" i="3" s="1"/>
  <c r="S799" i="3"/>
  <c r="T799" i="3" s="1"/>
  <c r="M799" i="3"/>
  <c r="N799" i="3" s="1"/>
  <c r="H799" i="3"/>
  <c r="I799" i="3" s="1"/>
  <c r="X798" i="3"/>
  <c r="Y798" i="3" s="1"/>
  <c r="S798" i="3"/>
  <c r="T798" i="3" s="1"/>
  <c r="M798" i="3"/>
  <c r="N798" i="3" s="1"/>
  <c r="H798" i="3"/>
  <c r="I798" i="3" s="1"/>
  <c r="X797" i="3"/>
  <c r="Y797" i="3" s="1"/>
  <c r="S797" i="3"/>
  <c r="T797" i="3" s="1"/>
  <c r="M797" i="3"/>
  <c r="N797" i="3" s="1"/>
  <c r="H797" i="3"/>
  <c r="I797" i="3" s="1"/>
  <c r="X796" i="3"/>
  <c r="Y796" i="3" s="1"/>
  <c r="S796" i="3"/>
  <c r="T796" i="3" s="1"/>
  <c r="M796" i="3"/>
  <c r="N796" i="3" s="1"/>
  <c r="H796" i="3"/>
  <c r="I796" i="3" s="1"/>
  <c r="X795" i="3"/>
  <c r="Y795" i="3" s="1"/>
  <c r="S795" i="3"/>
  <c r="T795" i="3" s="1"/>
  <c r="M795" i="3"/>
  <c r="N795" i="3" s="1"/>
  <c r="H795" i="3"/>
  <c r="I795" i="3" s="1"/>
  <c r="X794" i="3"/>
  <c r="Y794" i="3" s="1"/>
  <c r="S794" i="3"/>
  <c r="T794" i="3" s="1"/>
  <c r="M794" i="3"/>
  <c r="N794" i="3" s="1"/>
  <c r="H794" i="3"/>
  <c r="I794" i="3" s="1"/>
  <c r="X793" i="3"/>
  <c r="Y793" i="3" s="1"/>
  <c r="S793" i="3"/>
  <c r="T793" i="3" s="1"/>
  <c r="M793" i="3"/>
  <c r="N793" i="3" s="1"/>
  <c r="H793" i="3"/>
  <c r="I793" i="3" s="1"/>
  <c r="X792" i="3"/>
  <c r="Y792" i="3" s="1"/>
  <c r="S792" i="3"/>
  <c r="T792" i="3" s="1"/>
  <c r="M792" i="3"/>
  <c r="N792" i="3" s="1"/>
  <c r="H792" i="3"/>
  <c r="I792" i="3" s="1"/>
  <c r="X791" i="3"/>
  <c r="Y791" i="3" s="1"/>
  <c r="S791" i="3"/>
  <c r="T791" i="3" s="1"/>
  <c r="M791" i="3"/>
  <c r="N791" i="3" s="1"/>
  <c r="H791" i="3"/>
  <c r="I791" i="3" s="1"/>
  <c r="X790" i="3"/>
  <c r="Y790" i="3" s="1"/>
  <c r="S790" i="3"/>
  <c r="T790" i="3" s="1"/>
  <c r="M790" i="3"/>
  <c r="N790" i="3" s="1"/>
  <c r="H790" i="3"/>
  <c r="I790" i="3" s="1"/>
  <c r="X789" i="3"/>
  <c r="Y789" i="3" s="1"/>
  <c r="S789" i="3"/>
  <c r="T789" i="3" s="1"/>
  <c r="M789" i="3"/>
  <c r="N789" i="3" s="1"/>
  <c r="H789" i="3"/>
  <c r="I789" i="3" s="1"/>
  <c r="X788" i="3"/>
  <c r="Y788" i="3" s="1"/>
  <c r="S788" i="3"/>
  <c r="T788" i="3" s="1"/>
  <c r="M788" i="3"/>
  <c r="N788" i="3" s="1"/>
  <c r="H788" i="3"/>
  <c r="I788" i="3" s="1"/>
  <c r="X787" i="3"/>
  <c r="Y787" i="3" s="1"/>
  <c r="S787" i="3"/>
  <c r="T787" i="3" s="1"/>
  <c r="M787" i="3"/>
  <c r="N787" i="3" s="1"/>
  <c r="H787" i="3"/>
  <c r="I787" i="3" s="1"/>
  <c r="X786" i="3"/>
  <c r="Y786" i="3" s="1"/>
  <c r="S786" i="3"/>
  <c r="T786" i="3" s="1"/>
  <c r="M786" i="3"/>
  <c r="N786" i="3" s="1"/>
  <c r="H786" i="3"/>
  <c r="I786" i="3" s="1"/>
  <c r="X785" i="3"/>
  <c r="Y785" i="3" s="1"/>
  <c r="S785" i="3"/>
  <c r="T785" i="3" s="1"/>
  <c r="M785" i="3"/>
  <c r="N785" i="3" s="1"/>
  <c r="H785" i="3"/>
  <c r="I785" i="3" s="1"/>
  <c r="X784" i="3"/>
  <c r="Y784" i="3" s="1"/>
  <c r="S784" i="3"/>
  <c r="T784" i="3" s="1"/>
  <c r="M784" i="3"/>
  <c r="N784" i="3" s="1"/>
  <c r="H784" i="3"/>
  <c r="I784" i="3" s="1"/>
  <c r="X783" i="3"/>
  <c r="Y783" i="3" s="1"/>
  <c r="S783" i="3"/>
  <c r="T783" i="3" s="1"/>
  <c r="M783" i="3"/>
  <c r="N783" i="3" s="1"/>
  <c r="H783" i="3"/>
  <c r="I783" i="3" s="1"/>
  <c r="X782" i="3"/>
  <c r="Y782" i="3" s="1"/>
  <c r="S782" i="3"/>
  <c r="T782" i="3" s="1"/>
  <c r="M782" i="3"/>
  <c r="N782" i="3" s="1"/>
  <c r="H782" i="3"/>
  <c r="I782" i="3" s="1"/>
  <c r="X781" i="3"/>
  <c r="Y781" i="3" s="1"/>
  <c r="S781" i="3"/>
  <c r="T781" i="3" s="1"/>
  <c r="M781" i="3"/>
  <c r="N781" i="3" s="1"/>
  <c r="H781" i="3"/>
  <c r="I781" i="3" s="1"/>
  <c r="X780" i="3"/>
  <c r="Y780" i="3" s="1"/>
  <c r="S780" i="3"/>
  <c r="T780" i="3" s="1"/>
  <c r="M780" i="3"/>
  <c r="N780" i="3" s="1"/>
  <c r="H780" i="3"/>
  <c r="I780" i="3" s="1"/>
  <c r="X779" i="3"/>
  <c r="Y779" i="3" s="1"/>
  <c r="S779" i="3"/>
  <c r="T779" i="3" s="1"/>
  <c r="M779" i="3"/>
  <c r="N779" i="3" s="1"/>
  <c r="H779" i="3"/>
  <c r="I779" i="3" s="1"/>
  <c r="X778" i="3"/>
  <c r="Y778" i="3" s="1"/>
  <c r="S778" i="3"/>
  <c r="T778" i="3" s="1"/>
  <c r="M778" i="3"/>
  <c r="N778" i="3" s="1"/>
  <c r="H778" i="3"/>
  <c r="I778" i="3" s="1"/>
  <c r="X777" i="3"/>
  <c r="Y777" i="3" s="1"/>
  <c r="S777" i="3"/>
  <c r="T777" i="3" s="1"/>
  <c r="M777" i="3"/>
  <c r="N777" i="3" s="1"/>
  <c r="H777" i="3"/>
  <c r="I777" i="3" s="1"/>
  <c r="X776" i="3"/>
  <c r="Y776" i="3" s="1"/>
  <c r="S776" i="3"/>
  <c r="T776" i="3" s="1"/>
  <c r="M776" i="3"/>
  <c r="N776" i="3" s="1"/>
  <c r="H776" i="3"/>
  <c r="I776" i="3" s="1"/>
  <c r="X775" i="3"/>
  <c r="Y775" i="3" s="1"/>
  <c r="S775" i="3"/>
  <c r="T775" i="3" s="1"/>
  <c r="M775" i="3"/>
  <c r="N775" i="3" s="1"/>
  <c r="H775" i="3"/>
  <c r="I775" i="3" s="1"/>
  <c r="X774" i="3"/>
  <c r="Y774" i="3" s="1"/>
  <c r="S774" i="3"/>
  <c r="T774" i="3" s="1"/>
  <c r="M774" i="3"/>
  <c r="N774" i="3" s="1"/>
  <c r="H774" i="3"/>
  <c r="I774" i="3" s="1"/>
  <c r="X773" i="3"/>
  <c r="Y773" i="3" s="1"/>
  <c r="S773" i="3"/>
  <c r="T773" i="3" s="1"/>
  <c r="M773" i="3"/>
  <c r="N773" i="3" s="1"/>
  <c r="H773" i="3"/>
  <c r="I773" i="3" s="1"/>
  <c r="X772" i="3"/>
  <c r="Y772" i="3" s="1"/>
  <c r="S772" i="3"/>
  <c r="T772" i="3" s="1"/>
  <c r="M772" i="3"/>
  <c r="N772" i="3" s="1"/>
  <c r="H772" i="3"/>
  <c r="I772" i="3" s="1"/>
  <c r="X771" i="3"/>
  <c r="Y771" i="3" s="1"/>
  <c r="S771" i="3"/>
  <c r="T771" i="3" s="1"/>
  <c r="M771" i="3"/>
  <c r="N771" i="3" s="1"/>
  <c r="H771" i="3"/>
  <c r="I771" i="3" s="1"/>
  <c r="X770" i="3"/>
  <c r="Y770" i="3" s="1"/>
  <c r="S770" i="3"/>
  <c r="T770" i="3" s="1"/>
  <c r="M770" i="3"/>
  <c r="N770" i="3" s="1"/>
  <c r="H770" i="3"/>
  <c r="I770" i="3" s="1"/>
  <c r="X769" i="3"/>
  <c r="Y769" i="3" s="1"/>
  <c r="S769" i="3"/>
  <c r="T769" i="3" s="1"/>
  <c r="M769" i="3"/>
  <c r="N769" i="3" s="1"/>
  <c r="H769" i="3"/>
  <c r="I769" i="3" s="1"/>
  <c r="X768" i="3"/>
  <c r="Y768" i="3" s="1"/>
  <c r="S768" i="3"/>
  <c r="T768" i="3" s="1"/>
  <c r="M768" i="3"/>
  <c r="N768" i="3" s="1"/>
  <c r="H768" i="3"/>
  <c r="I768" i="3" s="1"/>
  <c r="X767" i="3"/>
  <c r="Y767" i="3" s="1"/>
  <c r="S767" i="3"/>
  <c r="T767" i="3" s="1"/>
  <c r="M767" i="3"/>
  <c r="N767" i="3" s="1"/>
  <c r="H767" i="3"/>
  <c r="I767" i="3" s="1"/>
  <c r="X766" i="3"/>
  <c r="Y766" i="3" s="1"/>
  <c r="S766" i="3"/>
  <c r="T766" i="3" s="1"/>
  <c r="M766" i="3"/>
  <c r="N766" i="3" s="1"/>
  <c r="H766" i="3"/>
  <c r="I766" i="3" s="1"/>
  <c r="X765" i="3"/>
  <c r="Y765" i="3" s="1"/>
  <c r="S765" i="3"/>
  <c r="T765" i="3" s="1"/>
  <c r="M765" i="3"/>
  <c r="N765" i="3" s="1"/>
  <c r="H765" i="3"/>
  <c r="I765" i="3" s="1"/>
  <c r="X764" i="3"/>
  <c r="Y764" i="3" s="1"/>
  <c r="S764" i="3"/>
  <c r="T764" i="3" s="1"/>
  <c r="M764" i="3"/>
  <c r="N764" i="3" s="1"/>
  <c r="H764" i="3"/>
  <c r="I764" i="3" s="1"/>
  <c r="X763" i="3"/>
  <c r="Y763" i="3" s="1"/>
  <c r="S763" i="3"/>
  <c r="T763" i="3" s="1"/>
  <c r="M763" i="3"/>
  <c r="N763" i="3" s="1"/>
  <c r="H763" i="3"/>
  <c r="I763" i="3" s="1"/>
  <c r="X762" i="3"/>
  <c r="Y762" i="3" s="1"/>
  <c r="S762" i="3"/>
  <c r="T762" i="3" s="1"/>
  <c r="M762" i="3"/>
  <c r="N762" i="3" s="1"/>
  <c r="H762" i="3"/>
  <c r="I762" i="3" s="1"/>
  <c r="X761" i="3"/>
  <c r="Y761" i="3" s="1"/>
  <c r="S761" i="3"/>
  <c r="T761" i="3" s="1"/>
  <c r="M761" i="3"/>
  <c r="N761" i="3" s="1"/>
  <c r="H761" i="3"/>
  <c r="I761" i="3" s="1"/>
  <c r="X760" i="3"/>
  <c r="Y760" i="3" s="1"/>
  <c r="S760" i="3"/>
  <c r="T760" i="3" s="1"/>
  <c r="M760" i="3"/>
  <c r="N760" i="3" s="1"/>
  <c r="H760" i="3"/>
  <c r="I760" i="3" s="1"/>
  <c r="X759" i="3"/>
  <c r="Y759" i="3" s="1"/>
  <c r="S759" i="3"/>
  <c r="T759" i="3" s="1"/>
  <c r="M759" i="3"/>
  <c r="N759" i="3" s="1"/>
  <c r="H759" i="3"/>
  <c r="I759" i="3" s="1"/>
  <c r="X758" i="3"/>
  <c r="Y758" i="3" s="1"/>
  <c r="S758" i="3"/>
  <c r="T758" i="3" s="1"/>
  <c r="M758" i="3"/>
  <c r="N758" i="3" s="1"/>
  <c r="H758" i="3"/>
  <c r="I758" i="3" s="1"/>
  <c r="X757" i="3"/>
  <c r="Y757" i="3" s="1"/>
  <c r="S757" i="3"/>
  <c r="T757" i="3" s="1"/>
  <c r="M757" i="3"/>
  <c r="N757" i="3" s="1"/>
  <c r="H757" i="3"/>
  <c r="I757" i="3" s="1"/>
  <c r="X756" i="3"/>
  <c r="Y756" i="3" s="1"/>
  <c r="S756" i="3"/>
  <c r="T756" i="3" s="1"/>
  <c r="M756" i="3"/>
  <c r="N756" i="3" s="1"/>
  <c r="H756" i="3"/>
  <c r="I756" i="3" s="1"/>
  <c r="X755" i="3"/>
  <c r="Y755" i="3" s="1"/>
  <c r="S755" i="3"/>
  <c r="T755" i="3" s="1"/>
  <c r="M755" i="3"/>
  <c r="N755" i="3" s="1"/>
  <c r="H755" i="3"/>
  <c r="I755" i="3" s="1"/>
  <c r="X754" i="3"/>
  <c r="Y754" i="3" s="1"/>
  <c r="S754" i="3"/>
  <c r="T754" i="3" s="1"/>
  <c r="M754" i="3"/>
  <c r="N754" i="3" s="1"/>
  <c r="H754" i="3"/>
  <c r="I754" i="3" s="1"/>
  <c r="X753" i="3"/>
  <c r="Y753" i="3" s="1"/>
  <c r="S753" i="3"/>
  <c r="T753" i="3" s="1"/>
  <c r="M753" i="3"/>
  <c r="N753" i="3" s="1"/>
  <c r="H753" i="3"/>
  <c r="I753" i="3" s="1"/>
  <c r="X752" i="3"/>
  <c r="Y752" i="3" s="1"/>
  <c r="S752" i="3"/>
  <c r="T752" i="3" s="1"/>
  <c r="M752" i="3"/>
  <c r="N752" i="3" s="1"/>
  <c r="H752" i="3"/>
  <c r="I752" i="3" s="1"/>
  <c r="X751" i="3"/>
  <c r="Y751" i="3" s="1"/>
  <c r="S751" i="3"/>
  <c r="T751" i="3" s="1"/>
  <c r="M751" i="3"/>
  <c r="N751" i="3" s="1"/>
  <c r="H751" i="3"/>
  <c r="I751" i="3" s="1"/>
  <c r="X750" i="3"/>
  <c r="Y750" i="3" s="1"/>
  <c r="S750" i="3"/>
  <c r="T750" i="3" s="1"/>
  <c r="M750" i="3"/>
  <c r="N750" i="3" s="1"/>
  <c r="H750" i="3"/>
  <c r="I750" i="3" s="1"/>
  <c r="X749" i="3"/>
  <c r="Y749" i="3" s="1"/>
  <c r="S749" i="3"/>
  <c r="T749" i="3" s="1"/>
  <c r="M749" i="3"/>
  <c r="N749" i="3" s="1"/>
  <c r="H749" i="3"/>
  <c r="I749" i="3" s="1"/>
  <c r="X748" i="3"/>
  <c r="Y748" i="3" s="1"/>
  <c r="S748" i="3"/>
  <c r="T748" i="3" s="1"/>
  <c r="M748" i="3"/>
  <c r="N748" i="3" s="1"/>
  <c r="H748" i="3"/>
  <c r="I748" i="3" s="1"/>
  <c r="X747" i="3"/>
  <c r="Y747" i="3" s="1"/>
  <c r="S747" i="3"/>
  <c r="T747" i="3" s="1"/>
  <c r="M747" i="3"/>
  <c r="N747" i="3" s="1"/>
  <c r="H747" i="3"/>
  <c r="I747" i="3" s="1"/>
  <c r="X746" i="3"/>
  <c r="Y746" i="3" s="1"/>
  <c r="S746" i="3"/>
  <c r="T746" i="3" s="1"/>
  <c r="M746" i="3"/>
  <c r="N746" i="3" s="1"/>
  <c r="H746" i="3"/>
  <c r="I746" i="3" s="1"/>
  <c r="X745" i="3"/>
  <c r="Y745" i="3" s="1"/>
  <c r="S745" i="3"/>
  <c r="T745" i="3" s="1"/>
  <c r="M745" i="3"/>
  <c r="N745" i="3" s="1"/>
  <c r="H745" i="3"/>
  <c r="I745" i="3" s="1"/>
  <c r="X744" i="3"/>
  <c r="Y744" i="3" s="1"/>
  <c r="S744" i="3"/>
  <c r="T744" i="3" s="1"/>
  <c r="M744" i="3"/>
  <c r="N744" i="3" s="1"/>
  <c r="H744" i="3"/>
  <c r="I744" i="3" s="1"/>
  <c r="X743" i="3"/>
  <c r="Y743" i="3" s="1"/>
  <c r="S743" i="3"/>
  <c r="T743" i="3" s="1"/>
  <c r="M743" i="3"/>
  <c r="N743" i="3" s="1"/>
  <c r="H743" i="3"/>
  <c r="I743" i="3" s="1"/>
  <c r="X742" i="3"/>
  <c r="Y742" i="3" s="1"/>
  <c r="S742" i="3"/>
  <c r="T742" i="3" s="1"/>
  <c r="M742" i="3"/>
  <c r="N742" i="3" s="1"/>
  <c r="H742" i="3"/>
  <c r="I742" i="3" s="1"/>
  <c r="X741" i="3"/>
  <c r="Y741" i="3" s="1"/>
  <c r="S741" i="3"/>
  <c r="T741" i="3" s="1"/>
  <c r="M741" i="3"/>
  <c r="N741" i="3" s="1"/>
  <c r="H741" i="3"/>
  <c r="I741" i="3" s="1"/>
  <c r="X740" i="3"/>
  <c r="Y740" i="3" s="1"/>
  <c r="S740" i="3"/>
  <c r="T740" i="3" s="1"/>
  <c r="M740" i="3"/>
  <c r="N740" i="3" s="1"/>
  <c r="H740" i="3"/>
  <c r="I740" i="3" s="1"/>
  <c r="X739" i="3"/>
  <c r="Y739" i="3" s="1"/>
  <c r="S739" i="3"/>
  <c r="T739" i="3" s="1"/>
  <c r="M739" i="3"/>
  <c r="N739" i="3" s="1"/>
  <c r="H739" i="3"/>
  <c r="I739" i="3" s="1"/>
  <c r="X738" i="3"/>
  <c r="Y738" i="3" s="1"/>
  <c r="S738" i="3"/>
  <c r="T738" i="3" s="1"/>
  <c r="M738" i="3"/>
  <c r="N738" i="3" s="1"/>
  <c r="H738" i="3"/>
  <c r="I738" i="3" s="1"/>
  <c r="X737" i="3"/>
  <c r="Y737" i="3" s="1"/>
  <c r="S737" i="3"/>
  <c r="T737" i="3" s="1"/>
  <c r="M737" i="3"/>
  <c r="N737" i="3" s="1"/>
  <c r="H737" i="3"/>
  <c r="I737" i="3" s="1"/>
  <c r="X736" i="3"/>
  <c r="Y736" i="3" s="1"/>
  <c r="S736" i="3"/>
  <c r="T736" i="3" s="1"/>
  <c r="M736" i="3"/>
  <c r="N736" i="3" s="1"/>
  <c r="H736" i="3"/>
  <c r="I736" i="3" s="1"/>
  <c r="X735" i="3"/>
  <c r="Y735" i="3" s="1"/>
  <c r="S735" i="3"/>
  <c r="T735" i="3" s="1"/>
  <c r="M735" i="3"/>
  <c r="N735" i="3" s="1"/>
  <c r="H735" i="3"/>
  <c r="I735" i="3" s="1"/>
  <c r="X734" i="3"/>
  <c r="Y734" i="3" s="1"/>
  <c r="S734" i="3"/>
  <c r="T734" i="3" s="1"/>
  <c r="M734" i="3"/>
  <c r="N734" i="3" s="1"/>
  <c r="H734" i="3"/>
  <c r="I734" i="3" s="1"/>
  <c r="X733" i="3"/>
  <c r="Y733" i="3" s="1"/>
  <c r="S733" i="3"/>
  <c r="T733" i="3" s="1"/>
  <c r="M733" i="3"/>
  <c r="N733" i="3" s="1"/>
  <c r="H733" i="3"/>
  <c r="I733" i="3" s="1"/>
  <c r="X732" i="3"/>
  <c r="Y732" i="3" s="1"/>
  <c r="S732" i="3"/>
  <c r="T732" i="3" s="1"/>
  <c r="M732" i="3"/>
  <c r="N732" i="3" s="1"/>
  <c r="H732" i="3"/>
  <c r="I732" i="3" s="1"/>
  <c r="X731" i="3"/>
  <c r="Y731" i="3" s="1"/>
  <c r="S731" i="3"/>
  <c r="T731" i="3" s="1"/>
  <c r="M731" i="3"/>
  <c r="N731" i="3" s="1"/>
  <c r="H731" i="3"/>
  <c r="I731" i="3" s="1"/>
  <c r="X730" i="3"/>
  <c r="Y730" i="3" s="1"/>
  <c r="S730" i="3"/>
  <c r="T730" i="3" s="1"/>
  <c r="M730" i="3"/>
  <c r="N730" i="3" s="1"/>
  <c r="H730" i="3"/>
  <c r="I730" i="3" s="1"/>
  <c r="X729" i="3"/>
  <c r="Y729" i="3" s="1"/>
  <c r="S729" i="3"/>
  <c r="T729" i="3" s="1"/>
  <c r="M729" i="3"/>
  <c r="N729" i="3" s="1"/>
  <c r="H729" i="3"/>
  <c r="I729" i="3" s="1"/>
  <c r="X728" i="3"/>
  <c r="Y728" i="3" s="1"/>
  <c r="S728" i="3"/>
  <c r="T728" i="3" s="1"/>
  <c r="M728" i="3"/>
  <c r="N728" i="3" s="1"/>
  <c r="H728" i="3"/>
  <c r="I728" i="3" s="1"/>
  <c r="X727" i="3"/>
  <c r="Y727" i="3" s="1"/>
  <c r="S727" i="3"/>
  <c r="T727" i="3" s="1"/>
  <c r="M727" i="3"/>
  <c r="N727" i="3" s="1"/>
  <c r="H727" i="3"/>
  <c r="I727" i="3" s="1"/>
  <c r="X726" i="3"/>
  <c r="Y726" i="3" s="1"/>
  <c r="S726" i="3"/>
  <c r="T726" i="3" s="1"/>
  <c r="M726" i="3"/>
  <c r="N726" i="3" s="1"/>
  <c r="H726" i="3"/>
  <c r="I726" i="3" s="1"/>
  <c r="X725" i="3"/>
  <c r="Y725" i="3" s="1"/>
  <c r="S725" i="3"/>
  <c r="T725" i="3" s="1"/>
  <c r="M725" i="3"/>
  <c r="N725" i="3" s="1"/>
  <c r="H725" i="3"/>
  <c r="I725" i="3" s="1"/>
  <c r="X724" i="3"/>
  <c r="Y724" i="3" s="1"/>
  <c r="S724" i="3"/>
  <c r="T724" i="3" s="1"/>
  <c r="M724" i="3"/>
  <c r="N724" i="3" s="1"/>
  <c r="H724" i="3"/>
  <c r="I724" i="3" s="1"/>
  <c r="X723" i="3"/>
  <c r="Y723" i="3" s="1"/>
  <c r="S723" i="3"/>
  <c r="T723" i="3" s="1"/>
  <c r="M723" i="3"/>
  <c r="N723" i="3" s="1"/>
  <c r="H723" i="3"/>
  <c r="I723" i="3" s="1"/>
  <c r="X722" i="3"/>
  <c r="Y722" i="3" s="1"/>
  <c r="S722" i="3"/>
  <c r="T722" i="3" s="1"/>
  <c r="M722" i="3"/>
  <c r="N722" i="3" s="1"/>
  <c r="H722" i="3"/>
  <c r="I722" i="3" s="1"/>
  <c r="X721" i="3"/>
  <c r="Y721" i="3" s="1"/>
  <c r="S721" i="3"/>
  <c r="T721" i="3" s="1"/>
  <c r="M721" i="3"/>
  <c r="N721" i="3" s="1"/>
  <c r="H721" i="3"/>
  <c r="I721" i="3" s="1"/>
  <c r="X720" i="3"/>
  <c r="Y720" i="3" s="1"/>
  <c r="S720" i="3"/>
  <c r="T720" i="3" s="1"/>
  <c r="M720" i="3"/>
  <c r="N720" i="3" s="1"/>
  <c r="H720" i="3"/>
  <c r="I720" i="3" s="1"/>
  <c r="X719" i="3"/>
  <c r="Y719" i="3" s="1"/>
  <c r="S719" i="3"/>
  <c r="T719" i="3" s="1"/>
  <c r="M719" i="3"/>
  <c r="N719" i="3" s="1"/>
  <c r="H719" i="3"/>
  <c r="I719" i="3" s="1"/>
  <c r="X718" i="3"/>
  <c r="Y718" i="3" s="1"/>
  <c r="S718" i="3"/>
  <c r="T718" i="3" s="1"/>
  <c r="M718" i="3"/>
  <c r="N718" i="3" s="1"/>
  <c r="H718" i="3"/>
  <c r="I718" i="3" s="1"/>
  <c r="X717" i="3"/>
  <c r="Y717" i="3" s="1"/>
  <c r="S717" i="3"/>
  <c r="T717" i="3" s="1"/>
  <c r="M717" i="3"/>
  <c r="N717" i="3" s="1"/>
  <c r="H717" i="3"/>
  <c r="I717" i="3" s="1"/>
  <c r="X716" i="3"/>
  <c r="Y716" i="3" s="1"/>
  <c r="S716" i="3"/>
  <c r="T716" i="3" s="1"/>
  <c r="M716" i="3"/>
  <c r="N716" i="3" s="1"/>
  <c r="H716" i="3"/>
  <c r="I716" i="3" s="1"/>
  <c r="X715" i="3"/>
  <c r="Y715" i="3" s="1"/>
  <c r="S715" i="3"/>
  <c r="T715" i="3" s="1"/>
  <c r="M715" i="3"/>
  <c r="N715" i="3" s="1"/>
  <c r="H715" i="3"/>
  <c r="I715" i="3" s="1"/>
  <c r="X714" i="3"/>
  <c r="Y714" i="3" s="1"/>
  <c r="S714" i="3"/>
  <c r="T714" i="3" s="1"/>
  <c r="M714" i="3"/>
  <c r="N714" i="3" s="1"/>
  <c r="H714" i="3"/>
  <c r="I714" i="3" s="1"/>
  <c r="X713" i="3"/>
  <c r="Y713" i="3" s="1"/>
  <c r="S713" i="3"/>
  <c r="T713" i="3" s="1"/>
  <c r="M713" i="3"/>
  <c r="N713" i="3" s="1"/>
  <c r="H713" i="3"/>
  <c r="I713" i="3" s="1"/>
  <c r="X712" i="3"/>
  <c r="Y712" i="3" s="1"/>
  <c r="S712" i="3"/>
  <c r="T712" i="3" s="1"/>
  <c r="M712" i="3"/>
  <c r="N712" i="3" s="1"/>
  <c r="H712" i="3"/>
  <c r="I712" i="3" s="1"/>
  <c r="X711" i="3"/>
  <c r="Y711" i="3" s="1"/>
  <c r="S711" i="3"/>
  <c r="T711" i="3" s="1"/>
  <c r="M711" i="3"/>
  <c r="N711" i="3" s="1"/>
  <c r="H711" i="3"/>
  <c r="I711" i="3" s="1"/>
  <c r="X710" i="3"/>
  <c r="Y710" i="3" s="1"/>
  <c r="S710" i="3"/>
  <c r="T710" i="3" s="1"/>
  <c r="M710" i="3"/>
  <c r="N710" i="3" s="1"/>
  <c r="H710" i="3"/>
  <c r="I710" i="3" s="1"/>
  <c r="X709" i="3"/>
  <c r="Y709" i="3" s="1"/>
  <c r="S709" i="3"/>
  <c r="T709" i="3" s="1"/>
  <c r="M709" i="3"/>
  <c r="N709" i="3" s="1"/>
  <c r="H709" i="3"/>
  <c r="I709" i="3" s="1"/>
  <c r="X708" i="3"/>
  <c r="Y708" i="3" s="1"/>
  <c r="S708" i="3"/>
  <c r="T708" i="3" s="1"/>
  <c r="M708" i="3"/>
  <c r="N708" i="3" s="1"/>
  <c r="H708" i="3"/>
  <c r="I708" i="3" s="1"/>
  <c r="X707" i="3"/>
  <c r="Y707" i="3" s="1"/>
  <c r="S707" i="3"/>
  <c r="T707" i="3" s="1"/>
  <c r="M707" i="3"/>
  <c r="N707" i="3" s="1"/>
  <c r="H707" i="3"/>
  <c r="I707" i="3" s="1"/>
  <c r="X706" i="3"/>
  <c r="Y706" i="3" s="1"/>
  <c r="S706" i="3"/>
  <c r="T706" i="3" s="1"/>
  <c r="M706" i="3"/>
  <c r="N706" i="3" s="1"/>
  <c r="H706" i="3"/>
  <c r="I706" i="3" s="1"/>
  <c r="X705" i="3"/>
  <c r="Y705" i="3" s="1"/>
  <c r="S705" i="3"/>
  <c r="T705" i="3" s="1"/>
  <c r="M705" i="3"/>
  <c r="N705" i="3" s="1"/>
  <c r="H705" i="3"/>
  <c r="I705" i="3" s="1"/>
  <c r="X704" i="3"/>
  <c r="Y704" i="3" s="1"/>
  <c r="S704" i="3"/>
  <c r="T704" i="3" s="1"/>
  <c r="M704" i="3"/>
  <c r="N704" i="3" s="1"/>
  <c r="H704" i="3"/>
  <c r="I704" i="3" s="1"/>
  <c r="X703" i="3"/>
  <c r="Y703" i="3" s="1"/>
  <c r="S703" i="3"/>
  <c r="T703" i="3" s="1"/>
  <c r="M703" i="3"/>
  <c r="N703" i="3" s="1"/>
  <c r="H703" i="3"/>
  <c r="I703" i="3" s="1"/>
  <c r="X702" i="3"/>
  <c r="Y702" i="3" s="1"/>
  <c r="S702" i="3"/>
  <c r="T702" i="3" s="1"/>
  <c r="M702" i="3"/>
  <c r="N702" i="3" s="1"/>
  <c r="H702" i="3"/>
  <c r="I702" i="3" s="1"/>
  <c r="X701" i="3"/>
  <c r="Y701" i="3" s="1"/>
  <c r="S701" i="3"/>
  <c r="T701" i="3" s="1"/>
  <c r="M701" i="3"/>
  <c r="N701" i="3" s="1"/>
  <c r="H701" i="3"/>
  <c r="I701" i="3" s="1"/>
  <c r="X700" i="3"/>
  <c r="Y700" i="3" s="1"/>
  <c r="S700" i="3"/>
  <c r="T700" i="3" s="1"/>
  <c r="M700" i="3"/>
  <c r="N700" i="3" s="1"/>
  <c r="H700" i="3"/>
  <c r="I700" i="3" s="1"/>
  <c r="X699" i="3"/>
  <c r="Y699" i="3" s="1"/>
  <c r="S699" i="3"/>
  <c r="T699" i="3" s="1"/>
  <c r="M699" i="3"/>
  <c r="N699" i="3" s="1"/>
  <c r="H699" i="3"/>
  <c r="I699" i="3" s="1"/>
  <c r="X698" i="3"/>
  <c r="Y698" i="3" s="1"/>
  <c r="S698" i="3"/>
  <c r="T698" i="3" s="1"/>
  <c r="M698" i="3"/>
  <c r="N698" i="3" s="1"/>
  <c r="H698" i="3"/>
  <c r="I698" i="3" s="1"/>
  <c r="X697" i="3"/>
  <c r="Y697" i="3" s="1"/>
  <c r="S697" i="3"/>
  <c r="T697" i="3" s="1"/>
  <c r="M697" i="3"/>
  <c r="N697" i="3" s="1"/>
  <c r="H697" i="3"/>
  <c r="I697" i="3" s="1"/>
  <c r="X696" i="3"/>
  <c r="Y696" i="3" s="1"/>
  <c r="S696" i="3"/>
  <c r="T696" i="3" s="1"/>
  <c r="M696" i="3"/>
  <c r="N696" i="3" s="1"/>
  <c r="H696" i="3"/>
  <c r="I696" i="3" s="1"/>
  <c r="X695" i="3"/>
  <c r="Y695" i="3" s="1"/>
  <c r="S695" i="3"/>
  <c r="T695" i="3" s="1"/>
  <c r="M695" i="3"/>
  <c r="N695" i="3" s="1"/>
  <c r="H695" i="3"/>
  <c r="I695" i="3" s="1"/>
  <c r="X694" i="3"/>
  <c r="Y694" i="3" s="1"/>
  <c r="S694" i="3"/>
  <c r="T694" i="3" s="1"/>
  <c r="M694" i="3"/>
  <c r="N694" i="3" s="1"/>
  <c r="H694" i="3"/>
  <c r="I694" i="3" s="1"/>
  <c r="X693" i="3"/>
  <c r="Y693" i="3" s="1"/>
  <c r="S693" i="3"/>
  <c r="T693" i="3" s="1"/>
  <c r="M693" i="3"/>
  <c r="N693" i="3" s="1"/>
  <c r="H693" i="3"/>
  <c r="I693" i="3" s="1"/>
  <c r="X692" i="3"/>
  <c r="Y692" i="3" s="1"/>
  <c r="S692" i="3"/>
  <c r="T692" i="3" s="1"/>
  <c r="M692" i="3"/>
  <c r="N692" i="3" s="1"/>
  <c r="H692" i="3"/>
  <c r="I692" i="3" s="1"/>
  <c r="X691" i="3"/>
  <c r="Y691" i="3" s="1"/>
  <c r="S691" i="3"/>
  <c r="T691" i="3" s="1"/>
  <c r="M691" i="3"/>
  <c r="N691" i="3" s="1"/>
  <c r="H691" i="3"/>
  <c r="I691" i="3" s="1"/>
  <c r="X690" i="3"/>
  <c r="Y690" i="3" s="1"/>
  <c r="S690" i="3"/>
  <c r="T690" i="3" s="1"/>
  <c r="M690" i="3"/>
  <c r="N690" i="3" s="1"/>
  <c r="H690" i="3"/>
  <c r="I690" i="3" s="1"/>
  <c r="X689" i="3"/>
  <c r="Y689" i="3" s="1"/>
  <c r="S689" i="3"/>
  <c r="T689" i="3" s="1"/>
  <c r="M689" i="3"/>
  <c r="N689" i="3" s="1"/>
  <c r="H689" i="3"/>
  <c r="I689" i="3" s="1"/>
  <c r="I688" i="3"/>
  <c r="I687" i="3"/>
  <c r="I686" i="3"/>
  <c r="I685" i="3"/>
  <c r="I684" i="3"/>
  <c r="X683" i="3"/>
  <c r="Y683" i="3" s="1"/>
  <c r="S683" i="3"/>
  <c r="T683" i="3" s="1"/>
  <c r="M683" i="3"/>
  <c r="N683" i="3" s="1"/>
  <c r="H683" i="3"/>
  <c r="I683" i="3" s="1"/>
  <c r="X682" i="3"/>
  <c r="Y682" i="3" s="1"/>
  <c r="S682" i="3"/>
  <c r="T682" i="3" s="1"/>
  <c r="M682" i="3"/>
  <c r="N682" i="3" s="1"/>
  <c r="H682" i="3"/>
  <c r="I682" i="3" s="1"/>
  <c r="X681" i="3"/>
  <c r="Y681" i="3" s="1"/>
  <c r="S681" i="3"/>
  <c r="T681" i="3" s="1"/>
  <c r="M681" i="3"/>
  <c r="N681" i="3" s="1"/>
  <c r="H681" i="3"/>
  <c r="I681" i="3" s="1"/>
  <c r="X680" i="3"/>
  <c r="Y680" i="3" s="1"/>
  <c r="S680" i="3"/>
  <c r="T680" i="3" s="1"/>
  <c r="M680" i="3"/>
  <c r="N680" i="3" s="1"/>
  <c r="H680" i="3"/>
  <c r="I680" i="3" s="1"/>
  <c r="X679" i="3"/>
  <c r="Y679" i="3" s="1"/>
  <c r="S679" i="3"/>
  <c r="T679" i="3" s="1"/>
  <c r="M679" i="3"/>
  <c r="N679" i="3" s="1"/>
  <c r="H679" i="3"/>
  <c r="I679" i="3" s="1"/>
  <c r="X678" i="3"/>
  <c r="Y678" i="3" s="1"/>
  <c r="S678" i="3"/>
  <c r="T678" i="3" s="1"/>
  <c r="M678" i="3"/>
  <c r="N678" i="3" s="1"/>
  <c r="H678" i="3"/>
  <c r="I678" i="3" s="1"/>
  <c r="X677" i="3"/>
  <c r="Y677" i="3" s="1"/>
  <c r="S677" i="3"/>
  <c r="T677" i="3" s="1"/>
  <c r="M677" i="3"/>
  <c r="N677" i="3" s="1"/>
  <c r="H677" i="3"/>
  <c r="I677" i="3" s="1"/>
  <c r="X676" i="3"/>
  <c r="Y676" i="3" s="1"/>
  <c r="S676" i="3"/>
  <c r="T676" i="3" s="1"/>
  <c r="M676" i="3"/>
  <c r="N676" i="3" s="1"/>
  <c r="H676" i="3"/>
  <c r="I676" i="3" s="1"/>
  <c r="X675" i="3"/>
  <c r="Y675" i="3" s="1"/>
  <c r="S675" i="3"/>
  <c r="T675" i="3" s="1"/>
  <c r="M675" i="3"/>
  <c r="N675" i="3" s="1"/>
  <c r="H675" i="3"/>
  <c r="I675" i="3" s="1"/>
  <c r="X674" i="3"/>
  <c r="Y674" i="3" s="1"/>
  <c r="S674" i="3"/>
  <c r="T674" i="3" s="1"/>
  <c r="M674" i="3"/>
  <c r="N674" i="3" s="1"/>
  <c r="H674" i="3"/>
  <c r="I674" i="3" s="1"/>
  <c r="X673" i="3"/>
  <c r="Y673" i="3" s="1"/>
  <c r="S673" i="3"/>
  <c r="T673" i="3" s="1"/>
  <c r="M673" i="3"/>
  <c r="N673" i="3" s="1"/>
  <c r="H673" i="3"/>
  <c r="I673" i="3" s="1"/>
  <c r="X672" i="3"/>
  <c r="Y672" i="3" s="1"/>
  <c r="S672" i="3"/>
  <c r="T672" i="3" s="1"/>
  <c r="M672" i="3"/>
  <c r="N672" i="3" s="1"/>
  <c r="H672" i="3"/>
  <c r="I672" i="3" s="1"/>
  <c r="X671" i="3"/>
  <c r="Y671" i="3" s="1"/>
  <c r="S671" i="3"/>
  <c r="T671" i="3" s="1"/>
  <c r="M671" i="3"/>
  <c r="N671" i="3" s="1"/>
  <c r="H671" i="3"/>
  <c r="I671" i="3" s="1"/>
  <c r="X670" i="3"/>
  <c r="Y670" i="3" s="1"/>
  <c r="S670" i="3"/>
  <c r="T670" i="3" s="1"/>
  <c r="M670" i="3"/>
  <c r="N670" i="3" s="1"/>
  <c r="H670" i="3"/>
  <c r="I670" i="3" s="1"/>
  <c r="X669" i="3"/>
  <c r="Y669" i="3" s="1"/>
  <c r="S669" i="3"/>
  <c r="T669" i="3" s="1"/>
  <c r="M669" i="3"/>
  <c r="N669" i="3" s="1"/>
  <c r="H669" i="3"/>
  <c r="I669" i="3" s="1"/>
  <c r="X668" i="3"/>
  <c r="Y668" i="3" s="1"/>
  <c r="S668" i="3"/>
  <c r="T668" i="3" s="1"/>
  <c r="M668" i="3"/>
  <c r="N668" i="3" s="1"/>
  <c r="H668" i="3"/>
  <c r="I668" i="3" s="1"/>
  <c r="X667" i="3"/>
  <c r="Y667" i="3" s="1"/>
  <c r="S667" i="3"/>
  <c r="T667" i="3" s="1"/>
  <c r="M667" i="3"/>
  <c r="N667" i="3" s="1"/>
  <c r="H667" i="3"/>
  <c r="I667" i="3" s="1"/>
  <c r="X666" i="3"/>
  <c r="Y666" i="3" s="1"/>
  <c r="S666" i="3"/>
  <c r="T666" i="3" s="1"/>
  <c r="M666" i="3"/>
  <c r="N666" i="3" s="1"/>
  <c r="H666" i="3"/>
  <c r="I666" i="3" s="1"/>
  <c r="X665" i="3"/>
  <c r="Y665" i="3" s="1"/>
  <c r="S665" i="3"/>
  <c r="T665" i="3" s="1"/>
  <c r="M665" i="3"/>
  <c r="N665" i="3" s="1"/>
  <c r="H665" i="3"/>
  <c r="I665" i="3" s="1"/>
  <c r="X664" i="3"/>
  <c r="Y664" i="3" s="1"/>
  <c r="S664" i="3"/>
  <c r="T664" i="3" s="1"/>
  <c r="M664" i="3"/>
  <c r="N664" i="3" s="1"/>
  <c r="H664" i="3"/>
  <c r="I664" i="3" s="1"/>
  <c r="X663" i="3"/>
  <c r="Y663" i="3" s="1"/>
  <c r="S663" i="3"/>
  <c r="T663" i="3" s="1"/>
  <c r="M663" i="3"/>
  <c r="N663" i="3" s="1"/>
  <c r="H663" i="3"/>
  <c r="I663" i="3" s="1"/>
  <c r="X662" i="3"/>
  <c r="Y662" i="3" s="1"/>
  <c r="S662" i="3"/>
  <c r="T662" i="3" s="1"/>
  <c r="M662" i="3"/>
  <c r="N662" i="3" s="1"/>
  <c r="H662" i="3"/>
  <c r="I662" i="3" s="1"/>
  <c r="X661" i="3"/>
  <c r="Y661" i="3" s="1"/>
  <c r="S661" i="3"/>
  <c r="T661" i="3" s="1"/>
  <c r="M661" i="3"/>
  <c r="N661" i="3" s="1"/>
  <c r="H661" i="3"/>
  <c r="I661" i="3" s="1"/>
  <c r="X660" i="3"/>
  <c r="Y660" i="3" s="1"/>
  <c r="S660" i="3"/>
  <c r="T660" i="3" s="1"/>
  <c r="M660" i="3"/>
  <c r="N660" i="3" s="1"/>
  <c r="H660" i="3"/>
  <c r="I660" i="3" s="1"/>
  <c r="X659" i="3"/>
  <c r="Y659" i="3" s="1"/>
  <c r="S659" i="3"/>
  <c r="T659" i="3" s="1"/>
  <c r="M659" i="3"/>
  <c r="N659" i="3" s="1"/>
  <c r="H659" i="3"/>
  <c r="I659" i="3" s="1"/>
  <c r="X658" i="3"/>
  <c r="Y658" i="3" s="1"/>
  <c r="S658" i="3"/>
  <c r="T658" i="3" s="1"/>
  <c r="M658" i="3"/>
  <c r="N658" i="3" s="1"/>
  <c r="H658" i="3"/>
  <c r="I658" i="3" s="1"/>
  <c r="X657" i="3"/>
  <c r="Y657" i="3" s="1"/>
  <c r="S657" i="3"/>
  <c r="T657" i="3" s="1"/>
  <c r="M657" i="3"/>
  <c r="N657" i="3" s="1"/>
  <c r="H657" i="3"/>
  <c r="I657" i="3" s="1"/>
  <c r="X656" i="3"/>
  <c r="Y656" i="3" s="1"/>
  <c r="S656" i="3"/>
  <c r="T656" i="3" s="1"/>
  <c r="M656" i="3"/>
  <c r="N656" i="3" s="1"/>
  <c r="H656" i="3"/>
  <c r="I656" i="3" s="1"/>
  <c r="X655" i="3"/>
  <c r="Y655" i="3" s="1"/>
  <c r="S655" i="3"/>
  <c r="T655" i="3" s="1"/>
  <c r="M655" i="3"/>
  <c r="N655" i="3" s="1"/>
  <c r="H655" i="3"/>
  <c r="I655" i="3" s="1"/>
  <c r="X654" i="3"/>
  <c r="Y654" i="3" s="1"/>
  <c r="S654" i="3"/>
  <c r="T654" i="3" s="1"/>
  <c r="M654" i="3"/>
  <c r="N654" i="3" s="1"/>
  <c r="H654" i="3"/>
  <c r="I654" i="3" s="1"/>
  <c r="X653" i="3"/>
  <c r="Y653" i="3" s="1"/>
  <c r="S653" i="3"/>
  <c r="T653" i="3" s="1"/>
  <c r="M653" i="3"/>
  <c r="N653" i="3" s="1"/>
  <c r="H653" i="3"/>
  <c r="I653" i="3" s="1"/>
  <c r="X652" i="3"/>
  <c r="Y652" i="3" s="1"/>
  <c r="S652" i="3"/>
  <c r="T652" i="3" s="1"/>
  <c r="M652" i="3"/>
  <c r="N652" i="3" s="1"/>
  <c r="H652" i="3"/>
  <c r="I652" i="3" s="1"/>
  <c r="X651" i="3"/>
  <c r="Y651" i="3" s="1"/>
  <c r="S651" i="3"/>
  <c r="T651" i="3" s="1"/>
  <c r="M651" i="3"/>
  <c r="N651" i="3" s="1"/>
  <c r="H651" i="3"/>
  <c r="I651" i="3" s="1"/>
  <c r="X650" i="3"/>
  <c r="Y650" i="3" s="1"/>
  <c r="S650" i="3"/>
  <c r="T650" i="3" s="1"/>
  <c r="M650" i="3"/>
  <c r="N650" i="3" s="1"/>
  <c r="H650" i="3"/>
  <c r="I650" i="3" s="1"/>
  <c r="X649" i="3"/>
  <c r="Y649" i="3" s="1"/>
  <c r="S649" i="3"/>
  <c r="T649" i="3" s="1"/>
  <c r="M649" i="3"/>
  <c r="N649" i="3" s="1"/>
  <c r="H649" i="3"/>
  <c r="I649" i="3" s="1"/>
  <c r="X648" i="3"/>
  <c r="Y648" i="3" s="1"/>
  <c r="S648" i="3"/>
  <c r="T648" i="3" s="1"/>
  <c r="M648" i="3"/>
  <c r="N648" i="3" s="1"/>
  <c r="H648" i="3"/>
  <c r="I648" i="3" s="1"/>
  <c r="X647" i="3"/>
  <c r="Y647" i="3" s="1"/>
  <c r="S647" i="3"/>
  <c r="T647" i="3" s="1"/>
  <c r="M647" i="3"/>
  <c r="N647" i="3" s="1"/>
  <c r="H647" i="3"/>
  <c r="I647" i="3" s="1"/>
  <c r="X646" i="3"/>
  <c r="Y646" i="3" s="1"/>
  <c r="S646" i="3"/>
  <c r="T646" i="3" s="1"/>
  <c r="M646" i="3"/>
  <c r="N646" i="3" s="1"/>
  <c r="H646" i="3"/>
  <c r="I646" i="3" s="1"/>
  <c r="X645" i="3"/>
  <c r="Y645" i="3" s="1"/>
  <c r="S645" i="3"/>
  <c r="T645" i="3" s="1"/>
  <c r="M645" i="3"/>
  <c r="N645" i="3" s="1"/>
  <c r="H645" i="3"/>
  <c r="I645" i="3" s="1"/>
  <c r="X644" i="3"/>
  <c r="Y644" i="3" s="1"/>
  <c r="S644" i="3"/>
  <c r="T644" i="3" s="1"/>
  <c r="M644" i="3"/>
  <c r="N644" i="3" s="1"/>
  <c r="H644" i="3"/>
  <c r="I644" i="3" s="1"/>
  <c r="X643" i="3"/>
  <c r="Y643" i="3" s="1"/>
  <c r="S643" i="3"/>
  <c r="T643" i="3" s="1"/>
  <c r="M643" i="3"/>
  <c r="N643" i="3" s="1"/>
  <c r="H643" i="3"/>
  <c r="I643" i="3" s="1"/>
  <c r="X642" i="3"/>
  <c r="Y642" i="3" s="1"/>
  <c r="S642" i="3"/>
  <c r="T642" i="3" s="1"/>
  <c r="M642" i="3"/>
  <c r="N642" i="3" s="1"/>
  <c r="H642" i="3"/>
  <c r="I642" i="3" s="1"/>
  <c r="X641" i="3"/>
  <c r="Y641" i="3" s="1"/>
  <c r="S641" i="3"/>
  <c r="T641" i="3" s="1"/>
  <c r="M641" i="3"/>
  <c r="N641" i="3" s="1"/>
  <c r="H641" i="3"/>
  <c r="I641" i="3" s="1"/>
  <c r="H640" i="3"/>
  <c r="I640" i="3" s="1"/>
  <c r="H639" i="3"/>
  <c r="I639" i="3" s="1"/>
  <c r="H638" i="3"/>
  <c r="I638" i="3" s="1"/>
  <c r="H637" i="3"/>
  <c r="I637" i="3" s="1"/>
  <c r="H636" i="3"/>
  <c r="I636" i="3" s="1"/>
  <c r="H635" i="3"/>
  <c r="I635" i="3" s="1"/>
  <c r="H634" i="3"/>
  <c r="I634" i="3" s="1"/>
  <c r="H633" i="3"/>
  <c r="I633" i="3" s="1"/>
  <c r="H632" i="3"/>
  <c r="I632" i="3" s="1"/>
  <c r="H631" i="3"/>
  <c r="I631" i="3" s="1"/>
  <c r="H630" i="3"/>
  <c r="I630" i="3" s="1"/>
  <c r="H629" i="3"/>
  <c r="I629" i="3" s="1"/>
  <c r="H628" i="3"/>
  <c r="I628" i="3" s="1"/>
  <c r="H627" i="3"/>
  <c r="I627" i="3" s="1"/>
  <c r="H626" i="3"/>
  <c r="I626" i="3" s="1"/>
  <c r="H625" i="3"/>
  <c r="I625" i="3" s="1"/>
  <c r="H624" i="3"/>
  <c r="I624" i="3" s="1"/>
  <c r="H623" i="3"/>
  <c r="I623" i="3" s="1"/>
  <c r="H622" i="3"/>
  <c r="I622" i="3" s="1"/>
  <c r="X619" i="3"/>
  <c r="Y619" i="3" s="1"/>
  <c r="S619" i="3"/>
  <c r="T619" i="3" s="1"/>
  <c r="M619" i="3"/>
  <c r="N619" i="3" s="1"/>
  <c r="H619" i="3"/>
  <c r="I619" i="3" s="1"/>
  <c r="X618" i="3"/>
  <c r="Y618" i="3" s="1"/>
  <c r="S618" i="3"/>
  <c r="T618" i="3" s="1"/>
  <c r="M618" i="3"/>
  <c r="N618" i="3" s="1"/>
  <c r="H618" i="3"/>
  <c r="I618" i="3" s="1"/>
  <c r="X617" i="3"/>
  <c r="Y617" i="3" s="1"/>
  <c r="S617" i="3"/>
  <c r="T617" i="3" s="1"/>
  <c r="M617" i="3"/>
  <c r="N617" i="3" s="1"/>
  <c r="H617" i="3"/>
  <c r="I617" i="3" s="1"/>
  <c r="X616" i="3"/>
  <c r="Y616" i="3" s="1"/>
  <c r="S616" i="3"/>
  <c r="T616" i="3" s="1"/>
  <c r="M616" i="3"/>
  <c r="N616" i="3" s="1"/>
  <c r="H616" i="3"/>
  <c r="I616" i="3" s="1"/>
  <c r="X615" i="3"/>
  <c r="Y615" i="3" s="1"/>
  <c r="S615" i="3"/>
  <c r="T615" i="3" s="1"/>
  <c r="M615" i="3"/>
  <c r="N615" i="3" s="1"/>
  <c r="H615" i="3"/>
  <c r="I615" i="3" s="1"/>
  <c r="X614" i="3"/>
  <c r="Y614" i="3" s="1"/>
  <c r="S614" i="3"/>
  <c r="T614" i="3" s="1"/>
  <c r="M614" i="3"/>
  <c r="N614" i="3" s="1"/>
  <c r="H614" i="3"/>
  <c r="I614" i="3" s="1"/>
  <c r="X613" i="3"/>
  <c r="Y613" i="3" s="1"/>
  <c r="S613" i="3"/>
  <c r="T613" i="3" s="1"/>
  <c r="M613" i="3"/>
  <c r="N613" i="3" s="1"/>
  <c r="H613" i="3"/>
  <c r="I613" i="3" s="1"/>
  <c r="X612" i="3"/>
  <c r="Y612" i="3" s="1"/>
  <c r="S612" i="3"/>
  <c r="T612" i="3" s="1"/>
  <c r="M612" i="3"/>
  <c r="N612" i="3" s="1"/>
  <c r="H612" i="3"/>
  <c r="I612" i="3" s="1"/>
  <c r="X611" i="3"/>
  <c r="Y611" i="3" s="1"/>
  <c r="S611" i="3"/>
  <c r="T611" i="3" s="1"/>
  <c r="M611" i="3"/>
  <c r="N611" i="3" s="1"/>
  <c r="H611" i="3"/>
  <c r="I611" i="3" s="1"/>
  <c r="X610" i="3"/>
  <c r="Y610" i="3" s="1"/>
  <c r="S610" i="3"/>
  <c r="T610" i="3" s="1"/>
  <c r="M610" i="3"/>
  <c r="N610" i="3" s="1"/>
  <c r="H610" i="3"/>
  <c r="I610" i="3" s="1"/>
  <c r="X609" i="3"/>
  <c r="Y609" i="3" s="1"/>
  <c r="S609" i="3"/>
  <c r="T609" i="3" s="1"/>
  <c r="M609" i="3"/>
  <c r="N609" i="3" s="1"/>
  <c r="H609" i="3"/>
  <c r="I609" i="3" s="1"/>
  <c r="X608" i="3"/>
  <c r="Y608" i="3" s="1"/>
  <c r="S608" i="3"/>
  <c r="T608" i="3" s="1"/>
  <c r="M608" i="3"/>
  <c r="N608" i="3" s="1"/>
  <c r="H608" i="3"/>
  <c r="I608" i="3" s="1"/>
  <c r="X607" i="3"/>
  <c r="Y607" i="3" s="1"/>
  <c r="S607" i="3"/>
  <c r="T607" i="3" s="1"/>
  <c r="M607" i="3"/>
  <c r="N607" i="3" s="1"/>
  <c r="H607" i="3"/>
  <c r="I607" i="3" s="1"/>
  <c r="X606" i="3"/>
  <c r="Y606" i="3" s="1"/>
  <c r="S606" i="3"/>
  <c r="T606" i="3" s="1"/>
  <c r="M606" i="3"/>
  <c r="N606" i="3" s="1"/>
  <c r="H606" i="3"/>
  <c r="I606" i="3" s="1"/>
  <c r="X605" i="3"/>
  <c r="Y605" i="3" s="1"/>
  <c r="S605" i="3"/>
  <c r="T605" i="3" s="1"/>
  <c r="M605" i="3"/>
  <c r="N605" i="3" s="1"/>
  <c r="H605" i="3"/>
  <c r="I605" i="3" s="1"/>
  <c r="X604" i="3"/>
  <c r="Y604" i="3" s="1"/>
  <c r="S604" i="3"/>
  <c r="T604" i="3" s="1"/>
  <c r="M604" i="3"/>
  <c r="N604" i="3" s="1"/>
  <c r="H604" i="3"/>
  <c r="I604" i="3" s="1"/>
  <c r="X603" i="3"/>
  <c r="Y603" i="3" s="1"/>
  <c r="S603" i="3"/>
  <c r="T603" i="3" s="1"/>
  <c r="M603" i="3"/>
  <c r="N603" i="3" s="1"/>
  <c r="H603" i="3"/>
  <c r="I603" i="3" s="1"/>
  <c r="X602" i="3"/>
  <c r="Y602" i="3" s="1"/>
  <c r="S602" i="3"/>
  <c r="T602" i="3" s="1"/>
  <c r="M602" i="3"/>
  <c r="N602" i="3" s="1"/>
  <c r="H602" i="3"/>
  <c r="I602" i="3" s="1"/>
  <c r="X601" i="3"/>
  <c r="Y601" i="3" s="1"/>
  <c r="S601" i="3"/>
  <c r="T601" i="3" s="1"/>
  <c r="M601" i="3"/>
  <c r="N601" i="3" s="1"/>
  <c r="H601" i="3"/>
  <c r="I601" i="3" s="1"/>
  <c r="X600" i="3"/>
  <c r="Y600" i="3" s="1"/>
  <c r="S600" i="3"/>
  <c r="T600" i="3" s="1"/>
  <c r="M600" i="3"/>
  <c r="N600" i="3" s="1"/>
  <c r="H600" i="3"/>
  <c r="I600" i="3" s="1"/>
  <c r="X599" i="3"/>
  <c r="Y599" i="3" s="1"/>
  <c r="S599" i="3"/>
  <c r="T599" i="3" s="1"/>
  <c r="M599" i="3"/>
  <c r="N599" i="3" s="1"/>
  <c r="H599" i="3"/>
  <c r="I599" i="3" s="1"/>
  <c r="X598" i="3"/>
  <c r="Y598" i="3" s="1"/>
  <c r="S598" i="3"/>
  <c r="T598" i="3" s="1"/>
  <c r="M598" i="3"/>
  <c r="N598" i="3" s="1"/>
  <c r="H598" i="3"/>
  <c r="I598" i="3" s="1"/>
  <c r="X597" i="3"/>
  <c r="Y597" i="3" s="1"/>
  <c r="S597" i="3"/>
  <c r="T597" i="3" s="1"/>
  <c r="M597" i="3"/>
  <c r="N597" i="3" s="1"/>
  <c r="H597" i="3"/>
  <c r="I597" i="3" s="1"/>
  <c r="X596" i="3"/>
  <c r="Y596" i="3" s="1"/>
  <c r="S596" i="3"/>
  <c r="T596" i="3" s="1"/>
  <c r="M596" i="3"/>
  <c r="N596" i="3" s="1"/>
  <c r="H596" i="3"/>
  <c r="I596" i="3" s="1"/>
  <c r="X595" i="3"/>
  <c r="Y595" i="3" s="1"/>
  <c r="S595" i="3"/>
  <c r="T595" i="3" s="1"/>
  <c r="M595" i="3"/>
  <c r="N595" i="3" s="1"/>
  <c r="H595" i="3"/>
  <c r="I595" i="3" s="1"/>
  <c r="X594" i="3"/>
  <c r="Y594" i="3" s="1"/>
  <c r="S594" i="3"/>
  <c r="T594" i="3" s="1"/>
  <c r="M594" i="3"/>
  <c r="N594" i="3" s="1"/>
  <c r="H594" i="3"/>
  <c r="I594" i="3" s="1"/>
  <c r="X593" i="3"/>
  <c r="Y593" i="3" s="1"/>
  <c r="S593" i="3"/>
  <c r="T593" i="3" s="1"/>
  <c r="M593" i="3"/>
  <c r="N593" i="3" s="1"/>
  <c r="H593" i="3"/>
  <c r="I593" i="3" s="1"/>
  <c r="X592" i="3"/>
  <c r="Y592" i="3" s="1"/>
  <c r="S592" i="3"/>
  <c r="T592" i="3" s="1"/>
  <c r="M592" i="3"/>
  <c r="N592" i="3" s="1"/>
  <c r="H592" i="3"/>
  <c r="I592" i="3" s="1"/>
  <c r="X591" i="3"/>
  <c r="Y591" i="3" s="1"/>
  <c r="S591" i="3"/>
  <c r="T591" i="3" s="1"/>
  <c r="M591" i="3"/>
  <c r="N591" i="3" s="1"/>
  <c r="H591" i="3"/>
  <c r="I591" i="3" s="1"/>
  <c r="X590" i="3"/>
  <c r="Y590" i="3" s="1"/>
  <c r="S590" i="3"/>
  <c r="T590" i="3" s="1"/>
  <c r="M590" i="3"/>
  <c r="N590" i="3" s="1"/>
  <c r="H590" i="3"/>
  <c r="I590" i="3" s="1"/>
  <c r="X589" i="3"/>
  <c r="Y589" i="3" s="1"/>
  <c r="S589" i="3"/>
  <c r="T589" i="3" s="1"/>
  <c r="M589" i="3"/>
  <c r="N589" i="3" s="1"/>
  <c r="H589" i="3"/>
  <c r="I589" i="3" s="1"/>
  <c r="X588" i="3"/>
  <c r="Y588" i="3" s="1"/>
  <c r="S588" i="3"/>
  <c r="T588" i="3" s="1"/>
  <c r="M588" i="3"/>
  <c r="N588" i="3" s="1"/>
  <c r="H588" i="3"/>
  <c r="I588" i="3" s="1"/>
  <c r="X587" i="3"/>
  <c r="Y587" i="3" s="1"/>
  <c r="S587" i="3"/>
  <c r="T587" i="3" s="1"/>
  <c r="M587" i="3"/>
  <c r="N587" i="3" s="1"/>
  <c r="H587" i="3"/>
  <c r="I587" i="3" s="1"/>
  <c r="X586" i="3"/>
  <c r="Y586" i="3" s="1"/>
  <c r="S586" i="3"/>
  <c r="T586" i="3" s="1"/>
  <c r="M586" i="3"/>
  <c r="N586" i="3" s="1"/>
  <c r="H586" i="3"/>
  <c r="I586" i="3" s="1"/>
  <c r="X585" i="3"/>
  <c r="Y585" i="3" s="1"/>
  <c r="S585" i="3"/>
  <c r="T585" i="3" s="1"/>
  <c r="M585" i="3"/>
  <c r="N585" i="3" s="1"/>
  <c r="H585" i="3"/>
  <c r="I585" i="3" s="1"/>
  <c r="X584" i="3"/>
  <c r="Y584" i="3" s="1"/>
  <c r="S584" i="3"/>
  <c r="T584" i="3" s="1"/>
  <c r="M584" i="3"/>
  <c r="N584" i="3" s="1"/>
  <c r="H584" i="3"/>
  <c r="I584" i="3" s="1"/>
  <c r="X583" i="3"/>
  <c r="Y583" i="3" s="1"/>
  <c r="S583" i="3"/>
  <c r="T583" i="3" s="1"/>
  <c r="M583" i="3"/>
  <c r="N583" i="3" s="1"/>
  <c r="H583" i="3"/>
  <c r="I583" i="3" s="1"/>
  <c r="X582" i="3"/>
  <c r="Y582" i="3" s="1"/>
  <c r="S582" i="3"/>
  <c r="T582" i="3" s="1"/>
  <c r="M582" i="3"/>
  <c r="N582" i="3" s="1"/>
  <c r="H582" i="3"/>
  <c r="I582" i="3" s="1"/>
  <c r="X581" i="3"/>
  <c r="Y581" i="3" s="1"/>
  <c r="S581" i="3"/>
  <c r="T581" i="3" s="1"/>
  <c r="M581" i="3"/>
  <c r="N581" i="3" s="1"/>
  <c r="H581" i="3"/>
  <c r="I581" i="3" s="1"/>
  <c r="X580" i="3"/>
  <c r="Y580" i="3" s="1"/>
  <c r="S580" i="3"/>
  <c r="T580" i="3" s="1"/>
  <c r="M580" i="3"/>
  <c r="N580" i="3" s="1"/>
  <c r="H580" i="3"/>
  <c r="I580" i="3" s="1"/>
  <c r="X579" i="3"/>
  <c r="Y579" i="3" s="1"/>
  <c r="S579" i="3"/>
  <c r="T579" i="3" s="1"/>
  <c r="M579" i="3"/>
  <c r="N579" i="3" s="1"/>
  <c r="H579" i="3"/>
  <c r="I579" i="3" s="1"/>
  <c r="X578" i="3"/>
  <c r="Y578" i="3" s="1"/>
  <c r="S578" i="3"/>
  <c r="T578" i="3" s="1"/>
  <c r="M578" i="3"/>
  <c r="N578" i="3" s="1"/>
  <c r="H578" i="3"/>
  <c r="I578" i="3" s="1"/>
  <c r="X577" i="3"/>
  <c r="Y577" i="3" s="1"/>
  <c r="S577" i="3"/>
  <c r="T577" i="3" s="1"/>
  <c r="M577" i="3"/>
  <c r="N577" i="3" s="1"/>
  <c r="H577" i="3"/>
  <c r="I577" i="3" s="1"/>
  <c r="X576" i="3"/>
  <c r="Y576" i="3" s="1"/>
  <c r="S576" i="3"/>
  <c r="T576" i="3" s="1"/>
  <c r="M576" i="3"/>
  <c r="N576" i="3" s="1"/>
  <c r="H576" i="3"/>
  <c r="I576" i="3" s="1"/>
  <c r="X575" i="3"/>
  <c r="Y575" i="3" s="1"/>
  <c r="S575" i="3"/>
  <c r="T575" i="3" s="1"/>
  <c r="M575" i="3"/>
  <c r="N575" i="3" s="1"/>
  <c r="H575" i="3"/>
  <c r="I575" i="3" s="1"/>
  <c r="X574" i="3"/>
  <c r="Y574" i="3" s="1"/>
  <c r="S574" i="3"/>
  <c r="T574" i="3" s="1"/>
  <c r="M574" i="3"/>
  <c r="N574" i="3" s="1"/>
  <c r="H574" i="3"/>
  <c r="I574" i="3" s="1"/>
  <c r="X573" i="3"/>
  <c r="Y573" i="3" s="1"/>
  <c r="S573" i="3"/>
  <c r="T573" i="3" s="1"/>
  <c r="M573" i="3"/>
  <c r="N573" i="3" s="1"/>
  <c r="H573" i="3"/>
  <c r="I573" i="3" s="1"/>
  <c r="X572" i="3"/>
  <c r="Y572" i="3" s="1"/>
  <c r="S572" i="3"/>
  <c r="T572" i="3" s="1"/>
  <c r="M572" i="3"/>
  <c r="N572" i="3" s="1"/>
  <c r="H572" i="3"/>
  <c r="I572" i="3" s="1"/>
  <c r="X571" i="3"/>
  <c r="Y571" i="3" s="1"/>
  <c r="S571" i="3"/>
  <c r="T571" i="3" s="1"/>
  <c r="M571" i="3"/>
  <c r="N571" i="3" s="1"/>
  <c r="H571" i="3"/>
  <c r="I571" i="3" s="1"/>
  <c r="X570" i="3"/>
  <c r="Y570" i="3" s="1"/>
  <c r="S570" i="3"/>
  <c r="T570" i="3" s="1"/>
  <c r="M570" i="3"/>
  <c r="N570" i="3" s="1"/>
  <c r="H570" i="3"/>
  <c r="I570" i="3" s="1"/>
  <c r="X569" i="3"/>
  <c r="Y569" i="3" s="1"/>
  <c r="S569" i="3"/>
  <c r="T569" i="3" s="1"/>
  <c r="M569" i="3"/>
  <c r="N569" i="3" s="1"/>
  <c r="H569" i="3"/>
  <c r="I569" i="3" s="1"/>
  <c r="X568" i="3"/>
  <c r="Y568" i="3" s="1"/>
  <c r="S568" i="3"/>
  <c r="T568" i="3" s="1"/>
  <c r="M568" i="3"/>
  <c r="N568" i="3" s="1"/>
  <c r="H568" i="3"/>
  <c r="I568" i="3" s="1"/>
  <c r="X567" i="3"/>
  <c r="Y567" i="3" s="1"/>
  <c r="S567" i="3"/>
  <c r="T567" i="3" s="1"/>
  <c r="M567" i="3"/>
  <c r="N567" i="3" s="1"/>
  <c r="H567" i="3"/>
  <c r="I567" i="3" s="1"/>
  <c r="X566" i="3"/>
  <c r="Y566" i="3" s="1"/>
  <c r="S566" i="3"/>
  <c r="T566" i="3" s="1"/>
  <c r="M566" i="3"/>
  <c r="N566" i="3" s="1"/>
  <c r="H566" i="3"/>
  <c r="I566" i="3" s="1"/>
  <c r="X565" i="3"/>
  <c r="Y565" i="3" s="1"/>
  <c r="S565" i="3"/>
  <c r="T565" i="3" s="1"/>
  <c r="M565" i="3"/>
  <c r="N565" i="3" s="1"/>
  <c r="H565" i="3"/>
  <c r="I565" i="3" s="1"/>
  <c r="X564" i="3"/>
  <c r="Y564" i="3" s="1"/>
  <c r="S564" i="3"/>
  <c r="T564" i="3" s="1"/>
  <c r="M564" i="3"/>
  <c r="N564" i="3" s="1"/>
  <c r="H564" i="3"/>
  <c r="I564" i="3" s="1"/>
  <c r="X563" i="3"/>
  <c r="Y563" i="3" s="1"/>
  <c r="S563" i="3"/>
  <c r="T563" i="3" s="1"/>
  <c r="M563" i="3"/>
  <c r="N563" i="3" s="1"/>
  <c r="H563" i="3"/>
  <c r="I563" i="3" s="1"/>
  <c r="X562" i="3"/>
  <c r="Y562" i="3" s="1"/>
  <c r="S562" i="3"/>
  <c r="T562" i="3" s="1"/>
  <c r="M562" i="3"/>
  <c r="N562" i="3" s="1"/>
  <c r="H562" i="3"/>
  <c r="I562" i="3" s="1"/>
  <c r="X561" i="3"/>
  <c r="Y561" i="3" s="1"/>
  <c r="S561" i="3"/>
  <c r="T561" i="3" s="1"/>
  <c r="M561" i="3"/>
  <c r="N561" i="3" s="1"/>
  <c r="H561" i="3"/>
  <c r="I561" i="3" s="1"/>
  <c r="X560" i="3"/>
  <c r="Y560" i="3" s="1"/>
  <c r="S560" i="3"/>
  <c r="T560" i="3" s="1"/>
  <c r="M560" i="3"/>
  <c r="N560" i="3" s="1"/>
  <c r="H560" i="3"/>
  <c r="I560" i="3" s="1"/>
  <c r="X559" i="3"/>
  <c r="Y559" i="3" s="1"/>
  <c r="S559" i="3"/>
  <c r="T559" i="3" s="1"/>
  <c r="M559" i="3"/>
  <c r="N559" i="3" s="1"/>
  <c r="H559" i="3"/>
  <c r="I559" i="3" s="1"/>
  <c r="X558" i="3"/>
  <c r="Y558" i="3" s="1"/>
  <c r="S558" i="3"/>
  <c r="T558" i="3" s="1"/>
  <c r="M558" i="3"/>
  <c r="N558" i="3" s="1"/>
  <c r="H558" i="3"/>
  <c r="I558" i="3" s="1"/>
  <c r="X557" i="3"/>
  <c r="Y557" i="3" s="1"/>
  <c r="S557" i="3"/>
  <c r="T557" i="3" s="1"/>
  <c r="M557" i="3"/>
  <c r="N557" i="3" s="1"/>
  <c r="H557" i="3"/>
  <c r="I557" i="3" s="1"/>
  <c r="X556" i="3"/>
  <c r="Y556" i="3" s="1"/>
  <c r="S556" i="3"/>
  <c r="T556" i="3" s="1"/>
  <c r="M556" i="3"/>
  <c r="N556" i="3" s="1"/>
  <c r="H556" i="3"/>
  <c r="I556" i="3" s="1"/>
  <c r="X555" i="3"/>
  <c r="Y555" i="3" s="1"/>
  <c r="S555" i="3"/>
  <c r="T555" i="3" s="1"/>
  <c r="M555" i="3"/>
  <c r="N555" i="3" s="1"/>
  <c r="H555" i="3"/>
  <c r="I555" i="3" s="1"/>
  <c r="X554" i="3"/>
  <c r="Y554" i="3" s="1"/>
  <c r="S554" i="3"/>
  <c r="T554" i="3" s="1"/>
  <c r="M554" i="3"/>
  <c r="N554" i="3" s="1"/>
  <c r="H554" i="3"/>
  <c r="I554" i="3" s="1"/>
  <c r="X553" i="3"/>
  <c r="Y553" i="3" s="1"/>
  <c r="S553" i="3"/>
  <c r="T553" i="3" s="1"/>
  <c r="M553" i="3"/>
  <c r="N553" i="3" s="1"/>
  <c r="H553" i="3"/>
  <c r="I553" i="3" s="1"/>
  <c r="X552" i="3"/>
  <c r="Y552" i="3" s="1"/>
  <c r="S552" i="3"/>
  <c r="T552" i="3" s="1"/>
  <c r="M552" i="3"/>
  <c r="N552" i="3" s="1"/>
  <c r="H552" i="3"/>
  <c r="I552" i="3" s="1"/>
  <c r="X551" i="3"/>
  <c r="Y551" i="3" s="1"/>
  <c r="S551" i="3"/>
  <c r="T551" i="3" s="1"/>
  <c r="M551" i="3"/>
  <c r="N551" i="3" s="1"/>
  <c r="H551" i="3"/>
  <c r="I551" i="3" s="1"/>
  <c r="X550" i="3"/>
  <c r="Y550" i="3" s="1"/>
  <c r="S550" i="3"/>
  <c r="T550" i="3" s="1"/>
  <c r="M550" i="3"/>
  <c r="N550" i="3" s="1"/>
  <c r="H550" i="3"/>
  <c r="I550" i="3" s="1"/>
  <c r="X549" i="3"/>
  <c r="Y549" i="3" s="1"/>
  <c r="S549" i="3"/>
  <c r="T549" i="3" s="1"/>
  <c r="M549" i="3"/>
  <c r="N549" i="3" s="1"/>
  <c r="H549" i="3"/>
  <c r="I549" i="3" s="1"/>
  <c r="X548" i="3"/>
  <c r="Y548" i="3" s="1"/>
  <c r="S548" i="3"/>
  <c r="T548" i="3" s="1"/>
  <c r="M548" i="3"/>
  <c r="N548" i="3" s="1"/>
  <c r="H548" i="3"/>
  <c r="I548" i="3" s="1"/>
  <c r="X547" i="3"/>
  <c r="Y547" i="3" s="1"/>
  <c r="S547" i="3"/>
  <c r="T547" i="3" s="1"/>
  <c r="M547" i="3"/>
  <c r="N547" i="3" s="1"/>
  <c r="H547" i="3"/>
  <c r="I547" i="3" s="1"/>
  <c r="X546" i="3"/>
  <c r="Y546" i="3" s="1"/>
  <c r="S546" i="3"/>
  <c r="T546" i="3" s="1"/>
  <c r="M546" i="3"/>
  <c r="N546" i="3" s="1"/>
  <c r="H546" i="3"/>
  <c r="I546" i="3" s="1"/>
  <c r="X545" i="3"/>
  <c r="Y545" i="3" s="1"/>
  <c r="S545" i="3"/>
  <c r="T545" i="3" s="1"/>
  <c r="M545" i="3"/>
  <c r="N545" i="3" s="1"/>
  <c r="H545" i="3"/>
  <c r="I545" i="3" s="1"/>
  <c r="X544" i="3"/>
  <c r="Y544" i="3" s="1"/>
  <c r="S544" i="3"/>
  <c r="T544" i="3" s="1"/>
  <c r="M544" i="3"/>
  <c r="N544" i="3" s="1"/>
  <c r="H544" i="3"/>
  <c r="I544" i="3" s="1"/>
  <c r="X543" i="3"/>
  <c r="Y543" i="3" s="1"/>
  <c r="S543" i="3"/>
  <c r="T543" i="3" s="1"/>
  <c r="M543" i="3"/>
  <c r="N543" i="3" s="1"/>
  <c r="H543" i="3"/>
  <c r="I543" i="3" s="1"/>
  <c r="X542" i="3"/>
  <c r="Y542" i="3" s="1"/>
  <c r="S542" i="3"/>
  <c r="T542" i="3" s="1"/>
  <c r="M542" i="3"/>
  <c r="N542" i="3" s="1"/>
  <c r="H542" i="3"/>
  <c r="I542" i="3" s="1"/>
  <c r="X541" i="3"/>
  <c r="Y541" i="3" s="1"/>
  <c r="S541" i="3"/>
  <c r="M541" i="3"/>
  <c r="N541" i="3" s="1"/>
  <c r="H541" i="3"/>
  <c r="I541" i="3" s="1"/>
  <c r="X540" i="3"/>
  <c r="Y540" i="3" s="1"/>
  <c r="S540" i="3"/>
  <c r="T540" i="3" s="1"/>
  <c r="M540" i="3"/>
  <c r="N540" i="3" s="1"/>
  <c r="H540" i="3"/>
  <c r="I540" i="3" s="1"/>
  <c r="X539" i="3"/>
  <c r="Y539" i="3" s="1"/>
  <c r="S539" i="3"/>
  <c r="T539" i="3" s="1"/>
  <c r="M539" i="3"/>
  <c r="N539" i="3" s="1"/>
  <c r="H539" i="3"/>
  <c r="I539" i="3" s="1"/>
  <c r="X538" i="3"/>
  <c r="Y538" i="3" s="1"/>
  <c r="S538" i="3"/>
  <c r="T538" i="3" s="1"/>
  <c r="M538" i="3"/>
  <c r="N538" i="3" s="1"/>
  <c r="H538" i="3"/>
  <c r="I538" i="3" s="1"/>
  <c r="X537" i="3"/>
  <c r="Y537" i="3" s="1"/>
  <c r="S537" i="3"/>
  <c r="T537" i="3" s="1"/>
  <c r="M537" i="3"/>
  <c r="N537" i="3" s="1"/>
  <c r="H537" i="3"/>
  <c r="I537" i="3" s="1"/>
  <c r="X536" i="3"/>
  <c r="Y536" i="3" s="1"/>
  <c r="S536" i="3"/>
  <c r="T536" i="3" s="1"/>
  <c r="M536" i="3"/>
  <c r="N536" i="3" s="1"/>
  <c r="H536" i="3"/>
  <c r="I536" i="3" s="1"/>
  <c r="X535" i="3"/>
  <c r="Y535" i="3" s="1"/>
  <c r="S535" i="3"/>
  <c r="T535" i="3" s="1"/>
  <c r="M535" i="3"/>
  <c r="N535" i="3" s="1"/>
  <c r="H535" i="3"/>
  <c r="I535" i="3" s="1"/>
  <c r="X534" i="3"/>
  <c r="Y534" i="3" s="1"/>
  <c r="S534" i="3"/>
  <c r="T534" i="3" s="1"/>
  <c r="M534" i="3"/>
  <c r="N534" i="3" s="1"/>
  <c r="H534" i="3"/>
  <c r="I534" i="3" s="1"/>
  <c r="X533" i="3"/>
  <c r="Y533" i="3" s="1"/>
  <c r="S533" i="3"/>
  <c r="T533" i="3" s="1"/>
  <c r="M533" i="3"/>
  <c r="N533" i="3" s="1"/>
  <c r="H533" i="3"/>
  <c r="I533" i="3" s="1"/>
  <c r="X532" i="3"/>
  <c r="Y532" i="3" s="1"/>
  <c r="S532" i="3"/>
  <c r="T532" i="3" s="1"/>
  <c r="M532" i="3"/>
  <c r="N532" i="3" s="1"/>
  <c r="H532" i="3"/>
  <c r="I532" i="3" s="1"/>
  <c r="X531" i="3"/>
  <c r="Y531" i="3" s="1"/>
  <c r="S531" i="3"/>
  <c r="T531" i="3" s="1"/>
  <c r="M531" i="3"/>
  <c r="N531" i="3" s="1"/>
  <c r="H531" i="3"/>
  <c r="I531" i="3" s="1"/>
  <c r="X530" i="3"/>
  <c r="Y530" i="3" s="1"/>
  <c r="S530" i="3"/>
  <c r="T530" i="3" s="1"/>
  <c r="M530" i="3"/>
  <c r="N530" i="3" s="1"/>
  <c r="H530" i="3"/>
  <c r="I530" i="3" s="1"/>
  <c r="X529" i="3"/>
  <c r="Y529" i="3" s="1"/>
  <c r="S529" i="3"/>
  <c r="T529" i="3" s="1"/>
  <c r="M529" i="3"/>
  <c r="N529" i="3" s="1"/>
  <c r="H529" i="3"/>
  <c r="I529" i="3" s="1"/>
  <c r="X528" i="3"/>
  <c r="Y528" i="3" s="1"/>
  <c r="S528" i="3"/>
  <c r="T528" i="3" s="1"/>
  <c r="M528" i="3"/>
  <c r="N528" i="3" s="1"/>
  <c r="H528" i="3"/>
  <c r="I528" i="3" s="1"/>
  <c r="X527" i="3"/>
  <c r="Y527" i="3" s="1"/>
  <c r="S527" i="3"/>
  <c r="T527" i="3" s="1"/>
  <c r="M527" i="3"/>
  <c r="N527" i="3" s="1"/>
  <c r="H527" i="3"/>
  <c r="I527" i="3" s="1"/>
  <c r="X526" i="3"/>
  <c r="Y526" i="3" s="1"/>
  <c r="S526" i="3"/>
  <c r="T526" i="3" s="1"/>
  <c r="M526" i="3"/>
  <c r="N526" i="3" s="1"/>
  <c r="H526" i="3"/>
  <c r="I526" i="3" s="1"/>
  <c r="X525" i="3"/>
  <c r="Y525" i="3" s="1"/>
  <c r="S525" i="3"/>
  <c r="T525" i="3" s="1"/>
  <c r="M525" i="3"/>
  <c r="N525" i="3" s="1"/>
  <c r="H525" i="3"/>
  <c r="I525" i="3" s="1"/>
  <c r="X524" i="3"/>
  <c r="Y524" i="3" s="1"/>
  <c r="S524" i="3"/>
  <c r="T524" i="3" s="1"/>
  <c r="M524" i="3"/>
  <c r="N524" i="3" s="1"/>
  <c r="H524" i="3"/>
  <c r="I524" i="3" s="1"/>
  <c r="X523" i="3"/>
  <c r="Y523" i="3" s="1"/>
  <c r="S523" i="3"/>
  <c r="T523" i="3" s="1"/>
  <c r="M523" i="3"/>
  <c r="N523" i="3" s="1"/>
  <c r="H523" i="3"/>
  <c r="I523" i="3" s="1"/>
  <c r="X522" i="3"/>
  <c r="Y522" i="3" s="1"/>
  <c r="S522" i="3"/>
  <c r="T522" i="3" s="1"/>
  <c r="M522" i="3"/>
  <c r="N522" i="3" s="1"/>
  <c r="H522" i="3"/>
  <c r="I522" i="3" s="1"/>
  <c r="X521" i="3"/>
  <c r="Y521" i="3" s="1"/>
  <c r="S521" i="3"/>
  <c r="T521" i="3" s="1"/>
  <c r="M521" i="3"/>
  <c r="N521" i="3" s="1"/>
  <c r="H521" i="3"/>
  <c r="I521" i="3" s="1"/>
  <c r="X520" i="3"/>
  <c r="Y520" i="3" s="1"/>
  <c r="S520" i="3"/>
  <c r="T520" i="3" s="1"/>
  <c r="M520" i="3"/>
  <c r="N520" i="3" s="1"/>
  <c r="H520" i="3"/>
  <c r="I520" i="3" s="1"/>
  <c r="X519" i="3"/>
  <c r="Y519" i="3" s="1"/>
  <c r="S519" i="3"/>
  <c r="T519" i="3" s="1"/>
  <c r="M519" i="3"/>
  <c r="N519" i="3" s="1"/>
  <c r="H519" i="3"/>
  <c r="I519" i="3" s="1"/>
  <c r="X518" i="3"/>
  <c r="Y518" i="3" s="1"/>
  <c r="S518" i="3"/>
  <c r="T518" i="3" s="1"/>
  <c r="M518" i="3"/>
  <c r="N518" i="3" s="1"/>
  <c r="H518" i="3"/>
  <c r="I518" i="3" s="1"/>
  <c r="X517" i="3"/>
  <c r="Y517" i="3" s="1"/>
  <c r="S517" i="3"/>
  <c r="T517" i="3" s="1"/>
  <c r="M517" i="3"/>
  <c r="N517" i="3" s="1"/>
  <c r="H517" i="3"/>
  <c r="I517" i="3" s="1"/>
  <c r="X516" i="3"/>
  <c r="Y516" i="3" s="1"/>
  <c r="S516" i="3"/>
  <c r="T516" i="3" s="1"/>
  <c r="M516" i="3"/>
  <c r="N516" i="3" s="1"/>
  <c r="H516" i="3"/>
  <c r="I516" i="3" s="1"/>
  <c r="X515" i="3"/>
  <c r="Y515" i="3" s="1"/>
  <c r="S515" i="3"/>
  <c r="T515" i="3" s="1"/>
  <c r="M515" i="3"/>
  <c r="N515" i="3" s="1"/>
  <c r="H515" i="3"/>
  <c r="I515" i="3" s="1"/>
  <c r="X514" i="3"/>
  <c r="Y514" i="3" s="1"/>
  <c r="S514" i="3"/>
  <c r="T514" i="3" s="1"/>
  <c r="M514" i="3"/>
  <c r="N514" i="3" s="1"/>
  <c r="H514" i="3"/>
  <c r="I514" i="3" s="1"/>
  <c r="X513" i="3"/>
  <c r="Y513" i="3" s="1"/>
  <c r="S513" i="3"/>
  <c r="T513" i="3" s="1"/>
  <c r="M513" i="3"/>
  <c r="N513" i="3" s="1"/>
  <c r="H513" i="3"/>
  <c r="I513" i="3" s="1"/>
  <c r="X512" i="3"/>
  <c r="Y512" i="3" s="1"/>
  <c r="S512" i="3"/>
  <c r="T512" i="3" s="1"/>
  <c r="M512" i="3"/>
  <c r="N512" i="3" s="1"/>
  <c r="H512" i="3"/>
  <c r="I512" i="3" s="1"/>
  <c r="X511" i="3"/>
  <c r="Y511" i="3" s="1"/>
  <c r="S511" i="3"/>
  <c r="T511" i="3" s="1"/>
  <c r="M511" i="3"/>
  <c r="N511" i="3" s="1"/>
  <c r="H511" i="3"/>
  <c r="I511" i="3" s="1"/>
  <c r="X510" i="3"/>
  <c r="Y510" i="3" s="1"/>
  <c r="S510" i="3"/>
  <c r="T510" i="3" s="1"/>
  <c r="M510" i="3"/>
  <c r="N510" i="3" s="1"/>
  <c r="H510" i="3"/>
  <c r="I510" i="3" s="1"/>
  <c r="X509" i="3"/>
  <c r="Y509" i="3" s="1"/>
  <c r="S509" i="3"/>
  <c r="T509" i="3" s="1"/>
  <c r="M509" i="3"/>
  <c r="N509" i="3" s="1"/>
  <c r="H509" i="3"/>
  <c r="I509" i="3" s="1"/>
  <c r="X508" i="3"/>
  <c r="Y508" i="3" s="1"/>
  <c r="S508" i="3"/>
  <c r="T508" i="3" s="1"/>
  <c r="M508" i="3"/>
  <c r="N508" i="3" s="1"/>
  <c r="H508" i="3"/>
  <c r="I508" i="3" s="1"/>
  <c r="X507" i="3"/>
  <c r="Y507" i="3" s="1"/>
  <c r="S507" i="3"/>
  <c r="T507" i="3" s="1"/>
  <c r="M507" i="3"/>
  <c r="N507" i="3" s="1"/>
  <c r="H507" i="3"/>
  <c r="I507" i="3" s="1"/>
  <c r="X506" i="3"/>
  <c r="Y506" i="3" s="1"/>
  <c r="S506" i="3"/>
  <c r="T506" i="3" s="1"/>
  <c r="M506" i="3"/>
  <c r="N506" i="3" s="1"/>
  <c r="H506" i="3"/>
  <c r="I506" i="3" s="1"/>
  <c r="X505" i="3"/>
  <c r="Y505" i="3" s="1"/>
  <c r="S505" i="3"/>
  <c r="T505" i="3" s="1"/>
  <c r="M505" i="3"/>
  <c r="N505" i="3" s="1"/>
  <c r="H505" i="3"/>
  <c r="I505" i="3" s="1"/>
  <c r="X504" i="3"/>
  <c r="Y504" i="3" s="1"/>
  <c r="S504" i="3"/>
  <c r="T504" i="3" s="1"/>
  <c r="M504" i="3"/>
  <c r="N504" i="3" s="1"/>
  <c r="H504" i="3"/>
  <c r="I504" i="3" s="1"/>
  <c r="X503" i="3"/>
  <c r="Y503" i="3" s="1"/>
  <c r="S503" i="3"/>
  <c r="T503" i="3" s="1"/>
  <c r="M503" i="3"/>
  <c r="N503" i="3" s="1"/>
  <c r="H503" i="3"/>
  <c r="I503" i="3" s="1"/>
  <c r="X502" i="3"/>
  <c r="Y502" i="3" s="1"/>
  <c r="S502" i="3"/>
  <c r="T502" i="3" s="1"/>
  <c r="M502" i="3"/>
  <c r="N502" i="3" s="1"/>
  <c r="H502" i="3"/>
  <c r="I502" i="3" s="1"/>
  <c r="X501" i="3"/>
  <c r="Y501" i="3" s="1"/>
  <c r="S501" i="3"/>
  <c r="T501" i="3" s="1"/>
  <c r="M501" i="3"/>
  <c r="N501" i="3" s="1"/>
  <c r="H501" i="3"/>
  <c r="I501" i="3" s="1"/>
  <c r="X500" i="3"/>
  <c r="Y500" i="3" s="1"/>
  <c r="S500" i="3"/>
  <c r="T500" i="3" s="1"/>
  <c r="M500" i="3"/>
  <c r="N500" i="3" s="1"/>
  <c r="H500" i="3"/>
  <c r="I500" i="3" s="1"/>
  <c r="X499" i="3"/>
  <c r="Y499" i="3" s="1"/>
  <c r="S499" i="3"/>
  <c r="T499" i="3" s="1"/>
  <c r="M499" i="3"/>
  <c r="N499" i="3" s="1"/>
  <c r="H499" i="3"/>
  <c r="I499" i="3" s="1"/>
  <c r="X498" i="3"/>
  <c r="Y498" i="3" s="1"/>
  <c r="S498" i="3"/>
  <c r="T498" i="3" s="1"/>
  <c r="M498" i="3"/>
  <c r="N498" i="3" s="1"/>
  <c r="H498" i="3"/>
  <c r="I498" i="3" s="1"/>
  <c r="X497" i="3"/>
  <c r="Y497" i="3" s="1"/>
  <c r="S497" i="3"/>
  <c r="T497" i="3" s="1"/>
  <c r="M497" i="3"/>
  <c r="N497" i="3" s="1"/>
  <c r="H497" i="3"/>
  <c r="I497" i="3" s="1"/>
  <c r="X496" i="3"/>
  <c r="Y496" i="3" s="1"/>
  <c r="S496" i="3"/>
  <c r="T496" i="3" s="1"/>
  <c r="M496" i="3"/>
  <c r="N496" i="3" s="1"/>
  <c r="H496" i="3"/>
  <c r="I496" i="3" s="1"/>
  <c r="X495" i="3"/>
  <c r="Y495" i="3" s="1"/>
  <c r="S495" i="3"/>
  <c r="T495" i="3" s="1"/>
  <c r="M495" i="3"/>
  <c r="N495" i="3" s="1"/>
  <c r="H495" i="3"/>
  <c r="I495" i="3" s="1"/>
  <c r="X494" i="3"/>
  <c r="Y494" i="3" s="1"/>
  <c r="S494" i="3"/>
  <c r="T494" i="3" s="1"/>
  <c r="M494" i="3"/>
  <c r="N494" i="3" s="1"/>
  <c r="H494" i="3"/>
  <c r="I494" i="3" s="1"/>
  <c r="X493" i="3"/>
  <c r="Y493" i="3" s="1"/>
  <c r="S493" i="3"/>
  <c r="T493" i="3" s="1"/>
  <c r="M493" i="3"/>
  <c r="N493" i="3" s="1"/>
  <c r="H493" i="3"/>
  <c r="I493" i="3" s="1"/>
  <c r="X492" i="3"/>
  <c r="Y492" i="3" s="1"/>
  <c r="S492" i="3"/>
  <c r="T492" i="3" s="1"/>
  <c r="M492" i="3"/>
  <c r="N492" i="3" s="1"/>
  <c r="H492" i="3"/>
  <c r="I492" i="3" s="1"/>
  <c r="X491" i="3"/>
  <c r="Y491" i="3" s="1"/>
  <c r="S491" i="3"/>
  <c r="T491" i="3" s="1"/>
  <c r="M491" i="3"/>
  <c r="N491" i="3" s="1"/>
  <c r="H491" i="3"/>
  <c r="I491" i="3" s="1"/>
  <c r="X490" i="3"/>
  <c r="Y490" i="3" s="1"/>
  <c r="S490" i="3"/>
  <c r="T490" i="3" s="1"/>
  <c r="M490" i="3"/>
  <c r="N490" i="3" s="1"/>
  <c r="H490" i="3"/>
  <c r="I490" i="3" s="1"/>
  <c r="X489" i="3"/>
  <c r="Y489" i="3" s="1"/>
  <c r="S489" i="3"/>
  <c r="T489" i="3" s="1"/>
  <c r="M489" i="3"/>
  <c r="N489" i="3" s="1"/>
  <c r="H489" i="3"/>
  <c r="I489" i="3" s="1"/>
  <c r="X488" i="3"/>
  <c r="Y488" i="3" s="1"/>
  <c r="S488" i="3"/>
  <c r="T488" i="3" s="1"/>
  <c r="M488" i="3"/>
  <c r="N488" i="3" s="1"/>
  <c r="H488" i="3"/>
  <c r="I488" i="3" s="1"/>
  <c r="X487" i="3"/>
  <c r="Y487" i="3" s="1"/>
  <c r="S487" i="3"/>
  <c r="T487" i="3" s="1"/>
  <c r="M487" i="3"/>
  <c r="N487" i="3" s="1"/>
  <c r="H487" i="3"/>
  <c r="I487" i="3" s="1"/>
  <c r="X486" i="3"/>
  <c r="Y486" i="3" s="1"/>
  <c r="S486" i="3"/>
  <c r="T486" i="3" s="1"/>
  <c r="M486" i="3"/>
  <c r="N486" i="3" s="1"/>
  <c r="H486" i="3"/>
  <c r="I486" i="3" s="1"/>
  <c r="X485" i="3"/>
  <c r="Y485" i="3" s="1"/>
  <c r="S485" i="3"/>
  <c r="T485" i="3" s="1"/>
  <c r="M485" i="3"/>
  <c r="N485" i="3" s="1"/>
  <c r="H485" i="3"/>
  <c r="I485" i="3" s="1"/>
  <c r="X484" i="3"/>
  <c r="Y484" i="3" s="1"/>
  <c r="S484" i="3"/>
  <c r="T484" i="3" s="1"/>
  <c r="M484" i="3"/>
  <c r="N484" i="3" s="1"/>
  <c r="H484" i="3"/>
  <c r="I484" i="3" s="1"/>
  <c r="X483" i="3"/>
  <c r="Y483" i="3" s="1"/>
  <c r="S483" i="3"/>
  <c r="T483" i="3" s="1"/>
  <c r="M483" i="3"/>
  <c r="N483" i="3" s="1"/>
  <c r="H483" i="3"/>
  <c r="I483" i="3" s="1"/>
  <c r="X482" i="3"/>
  <c r="Y482" i="3" s="1"/>
  <c r="S482" i="3"/>
  <c r="T482" i="3" s="1"/>
  <c r="M482" i="3"/>
  <c r="N482" i="3" s="1"/>
  <c r="H482" i="3"/>
  <c r="I482" i="3" s="1"/>
  <c r="X481" i="3"/>
  <c r="Y481" i="3" s="1"/>
  <c r="S481" i="3"/>
  <c r="T481" i="3" s="1"/>
  <c r="M481" i="3"/>
  <c r="N481" i="3" s="1"/>
  <c r="H481" i="3"/>
  <c r="I481" i="3" s="1"/>
  <c r="X480" i="3"/>
  <c r="Y480" i="3" s="1"/>
  <c r="S480" i="3"/>
  <c r="T480" i="3" s="1"/>
  <c r="M480" i="3"/>
  <c r="N480" i="3" s="1"/>
  <c r="H480" i="3"/>
  <c r="I480" i="3" s="1"/>
  <c r="X479" i="3"/>
  <c r="Y479" i="3" s="1"/>
  <c r="S479" i="3"/>
  <c r="T479" i="3" s="1"/>
  <c r="M479" i="3"/>
  <c r="N479" i="3" s="1"/>
  <c r="H479" i="3"/>
  <c r="I479" i="3" s="1"/>
  <c r="X478" i="3"/>
  <c r="Y478" i="3" s="1"/>
  <c r="S478" i="3"/>
  <c r="T478" i="3" s="1"/>
  <c r="M478" i="3"/>
  <c r="N478" i="3" s="1"/>
  <c r="H478" i="3"/>
  <c r="I478" i="3" s="1"/>
  <c r="X477" i="3"/>
  <c r="Y477" i="3" s="1"/>
  <c r="M477" i="3"/>
  <c r="N477" i="3" s="1"/>
  <c r="H477" i="3"/>
  <c r="I477" i="3" s="1"/>
  <c r="X476" i="3"/>
  <c r="Y476" i="3" s="1"/>
  <c r="S476" i="3"/>
  <c r="T476" i="3" s="1"/>
  <c r="M476" i="3"/>
  <c r="N476" i="3" s="1"/>
  <c r="H476" i="3"/>
  <c r="I476" i="3" s="1"/>
  <c r="X475" i="3"/>
  <c r="Y475" i="3" s="1"/>
  <c r="S475" i="3"/>
  <c r="T475" i="3" s="1"/>
  <c r="M475" i="3"/>
  <c r="N475" i="3" s="1"/>
  <c r="H475" i="3"/>
  <c r="I475" i="3" s="1"/>
  <c r="X474" i="3"/>
  <c r="Y474" i="3" s="1"/>
  <c r="S474" i="3"/>
  <c r="T474" i="3" s="1"/>
  <c r="M474" i="3"/>
  <c r="N474" i="3" s="1"/>
  <c r="H474" i="3"/>
  <c r="I474" i="3" s="1"/>
  <c r="X473" i="3"/>
  <c r="Y473" i="3" s="1"/>
  <c r="S473" i="3"/>
  <c r="T473" i="3" s="1"/>
  <c r="M473" i="3"/>
  <c r="N473" i="3" s="1"/>
  <c r="H473" i="3"/>
  <c r="I473" i="3" s="1"/>
  <c r="X472" i="3"/>
  <c r="Y472" i="3" s="1"/>
  <c r="S472" i="3"/>
  <c r="T472" i="3" s="1"/>
  <c r="M472" i="3"/>
  <c r="N472" i="3" s="1"/>
  <c r="H472" i="3"/>
  <c r="I472" i="3" s="1"/>
  <c r="X471" i="3"/>
  <c r="Y471" i="3" s="1"/>
  <c r="S471" i="3"/>
  <c r="T471" i="3" s="1"/>
  <c r="M471" i="3"/>
  <c r="N471" i="3" s="1"/>
  <c r="H471" i="3"/>
  <c r="I471" i="3" s="1"/>
  <c r="X470" i="3"/>
  <c r="Y470" i="3" s="1"/>
  <c r="S470" i="3"/>
  <c r="T470" i="3" s="1"/>
  <c r="M470" i="3"/>
  <c r="N470" i="3" s="1"/>
  <c r="H470" i="3"/>
  <c r="I470" i="3" s="1"/>
  <c r="X469" i="3"/>
  <c r="Y469" i="3" s="1"/>
  <c r="S469" i="3"/>
  <c r="T469" i="3" s="1"/>
  <c r="M469" i="3"/>
  <c r="N469" i="3" s="1"/>
  <c r="H469" i="3"/>
  <c r="I469" i="3" s="1"/>
  <c r="X468" i="3"/>
  <c r="Y468" i="3" s="1"/>
  <c r="S468" i="3"/>
  <c r="T468" i="3" s="1"/>
  <c r="M468" i="3"/>
  <c r="N468" i="3" s="1"/>
  <c r="H468" i="3"/>
  <c r="I468" i="3" s="1"/>
  <c r="X467" i="3"/>
  <c r="Y467" i="3" s="1"/>
  <c r="S467" i="3"/>
  <c r="T467" i="3" s="1"/>
  <c r="M467" i="3"/>
  <c r="N467" i="3" s="1"/>
  <c r="H467" i="3"/>
  <c r="I467" i="3" s="1"/>
  <c r="X466" i="3"/>
  <c r="Y466" i="3" s="1"/>
  <c r="S466" i="3"/>
  <c r="T466" i="3" s="1"/>
  <c r="M466" i="3"/>
  <c r="N466" i="3" s="1"/>
  <c r="H466" i="3"/>
  <c r="I466" i="3" s="1"/>
  <c r="X465" i="3"/>
  <c r="Y465" i="3" s="1"/>
  <c r="S465" i="3"/>
  <c r="T465" i="3" s="1"/>
  <c r="M465" i="3"/>
  <c r="N465" i="3" s="1"/>
  <c r="H465" i="3"/>
  <c r="I465" i="3" s="1"/>
  <c r="X464" i="3"/>
  <c r="Y464" i="3" s="1"/>
  <c r="S464" i="3"/>
  <c r="T464" i="3" s="1"/>
  <c r="M464" i="3"/>
  <c r="N464" i="3" s="1"/>
  <c r="H464" i="3"/>
  <c r="I464" i="3" s="1"/>
  <c r="X463" i="3"/>
  <c r="Y463" i="3" s="1"/>
  <c r="S463" i="3"/>
  <c r="T463" i="3" s="1"/>
  <c r="M463" i="3"/>
  <c r="N463" i="3" s="1"/>
  <c r="H463" i="3"/>
  <c r="I463" i="3" s="1"/>
  <c r="X462" i="3"/>
  <c r="Y462" i="3" s="1"/>
  <c r="S462" i="3"/>
  <c r="T462" i="3" s="1"/>
  <c r="M462" i="3"/>
  <c r="N462" i="3" s="1"/>
  <c r="H462" i="3"/>
  <c r="I462" i="3" s="1"/>
  <c r="X461" i="3"/>
  <c r="Y461" i="3" s="1"/>
  <c r="S461" i="3"/>
  <c r="T461" i="3" s="1"/>
  <c r="M461" i="3"/>
  <c r="N461" i="3" s="1"/>
  <c r="H461" i="3"/>
  <c r="I461" i="3" s="1"/>
  <c r="X460" i="3"/>
  <c r="Y460" i="3" s="1"/>
  <c r="S460" i="3"/>
  <c r="T460" i="3" s="1"/>
  <c r="M460" i="3"/>
  <c r="N460" i="3" s="1"/>
  <c r="H460" i="3"/>
  <c r="I460" i="3" s="1"/>
  <c r="X459" i="3"/>
  <c r="Y459" i="3" s="1"/>
  <c r="S459" i="3"/>
  <c r="T459" i="3" s="1"/>
  <c r="M459" i="3"/>
  <c r="N459" i="3" s="1"/>
  <c r="H459" i="3"/>
  <c r="I459" i="3" s="1"/>
  <c r="X458" i="3"/>
  <c r="Y458" i="3" s="1"/>
  <c r="S458" i="3"/>
  <c r="T458" i="3" s="1"/>
  <c r="M458" i="3"/>
  <c r="N458" i="3" s="1"/>
  <c r="H458" i="3"/>
  <c r="I458" i="3" s="1"/>
  <c r="X457" i="3"/>
  <c r="Y457" i="3" s="1"/>
  <c r="S457" i="3"/>
  <c r="T457" i="3" s="1"/>
  <c r="M457" i="3"/>
  <c r="N457" i="3" s="1"/>
  <c r="H457" i="3"/>
  <c r="I457" i="3" s="1"/>
  <c r="X456" i="3"/>
  <c r="Y456" i="3" s="1"/>
  <c r="S456" i="3"/>
  <c r="T456" i="3" s="1"/>
  <c r="M456" i="3"/>
  <c r="N456" i="3" s="1"/>
  <c r="H456" i="3"/>
  <c r="I456" i="3" s="1"/>
  <c r="X455" i="3"/>
  <c r="Y455" i="3" s="1"/>
  <c r="S455" i="3"/>
  <c r="T455" i="3" s="1"/>
  <c r="M455" i="3"/>
  <c r="N455" i="3" s="1"/>
  <c r="H455" i="3"/>
  <c r="I455" i="3" s="1"/>
  <c r="X454" i="3"/>
  <c r="Y454" i="3" s="1"/>
  <c r="S454" i="3"/>
  <c r="T454" i="3" s="1"/>
  <c r="M454" i="3"/>
  <c r="N454" i="3" s="1"/>
  <c r="H454" i="3"/>
  <c r="I454" i="3" s="1"/>
  <c r="X453" i="3"/>
  <c r="Y453" i="3" s="1"/>
  <c r="S453" i="3"/>
  <c r="T453" i="3" s="1"/>
  <c r="M453" i="3"/>
  <c r="N453" i="3" s="1"/>
  <c r="H453" i="3"/>
  <c r="I453" i="3" s="1"/>
  <c r="X452" i="3"/>
  <c r="Y452" i="3" s="1"/>
  <c r="S452" i="3"/>
  <c r="T452" i="3" s="1"/>
  <c r="M452" i="3"/>
  <c r="N452" i="3" s="1"/>
  <c r="H452" i="3"/>
  <c r="I452" i="3" s="1"/>
  <c r="X451" i="3"/>
  <c r="Y451" i="3" s="1"/>
  <c r="S451" i="3"/>
  <c r="T451" i="3" s="1"/>
  <c r="M451" i="3"/>
  <c r="N451" i="3" s="1"/>
  <c r="H451" i="3"/>
  <c r="I451" i="3" s="1"/>
  <c r="X450" i="3"/>
  <c r="Y450" i="3" s="1"/>
  <c r="S450" i="3"/>
  <c r="T450" i="3" s="1"/>
  <c r="M450" i="3"/>
  <c r="N450" i="3" s="1"/>
  <c r="H450" i="3"/>
  <c r="I450" i="3" s="1"/>
  <c r="X449" i="3"/>
  <c r="Y449" i="3" s="1"/>
  <c r="S449" i="3"/>
  <c r="T449" i="3" s="1"/>
  <c r="M449" i="3"/>
  <c r="N449" i="3" s="1"/>
  <c r="H449" i="3"/>
  <c r="I449" i="3" s="1"/>
  <c r="X448" i="3"/>
  <c r="Y448" i="3" s="1"/>
  <c r="S448" i="3"/>
  <c r="T448" i="3" s="1"/>
  <c r="M448" i="3"/>
  <c r="N448" i="3" s="1"/>
  <c r="H448" i="3"/>
  <c r="I448" i="3" s="1"/>
  <c r="X447" i="3"/>
  <c r="Y447" i="3" s="1"/>
  <c r="S447" i="3"/>
  <c r="T447" i="3" s="1"/>
  <c r="M447" i="3"/>
  <c r="N447" i="3" s="1"/>
  <c r="H447" i="3"/>
  <c r="I447" i="3" s="1"/>
  <c r="X446" i="3"/>
  <c r="Y446" i="3" s="1"/>
  <c r="S446" i="3"/>
  <c r="T446" i="3" s="1"/>
  <c r="M446" i="3"/>
  <c r="N446" i="3" s="1"/>
  <c r="H446" i="3"/>
  <c r="I446" i="3" s="1"/>
  <c r="X445" i="3"/>
  <c r="Y445" i="3" s="1"/>
  <c r="S445" i="3"/>
  <c r="T445" i="3" s="1"/>
  <c r="M445" i="3"/>
  <c r="N445" i="3" s="1"/>
  <c r="H445" i="3"/>
  <c r="I445" i="3" s="1"/>
  <c r="X444" i="3"/>
  <c r="Y444" i="3" s="1"/>
  <c r="S444" i="3"/>
  <c r="T444" i="3" s="1"/>
  <c r="M444" i="3"/>
  <c r="N444" i="3" s="1"/>
  <c r="H444" i="3"/>
  <c r="I444" i="3" s="1"/>
  <c r="X443" i="3"/>
  <c r="Y443" i="3" s="1"/>
  <c r="S443" i="3"/>
  <c r="T443" i="3" s="1"/>
  <c r="M443" i="3"/>
  <c r="N443" i="3" s="1"/>
  <c r="H443" i="3"/>
  <c r="I443" i="3" s="1"/>
  <c r="X442" i="3"/>
  <c r="Y442" i="3" s="1"/>
  <c r="S442" i="3"/>
  <c r="T442" i="3" s="1"/>
  <c r="M442" i="3"/>
  <c r="N442" i="3" s="1"/>
  <c r="H442" i="3"/>
  <c r="I442" i="3" s="1"/>
  <c r="X441" i="3"/>
  <c r="Y441" i="3" s="1"/>
  <c r="S441" i="3"/>
  <c r="T441" i="3" s="1"/>
  <c r="M441" i="3"/>
  <c r="N441" i="3" s="1"/>
  <c r="H441" i="3"/>
  <c r="I441" i="3" s="1"/>
  <c r="X440" i="3"/>
  <c r="Y440" i="3" s="1"/>
  <c r="S440" i="3"/>
  <c r="T440" i="3" s="1"/>
  <c r="M440" i="3"/>
  <c r="N440" i="3" s="1"/>
  <c r="H440" i="3"/>
  <c r="I440" i="3" s="1"/>
  <c r="X439" i="3"/>
  <c r="Y439" i="3" s="1"/>
  <c r="S439" i="3"/>
  <c r="T439" i="3" s="1"/>
  <c r="M439" i="3"/>
  <c r="N439" i="3" s="1"/>
  <c r="H439" i="3"/>
  <c r="I439" i="3" s="1"/>
  <c r="X438" i="3"/>
  <c r="Y438" i="3" s="1"/>
  <c r="S438" i="3"/>
  <c r="T438" i="3" s="1"/>
  <c r="M438" i="3"/>
  <c r="N438" i="3" s="1"/>
  <c r="H438" i="3"/>
  <c r="I438" i="3" s="1"/>
  <c r="X437" i="3"/>
  <c r="Y437" i="3" s="1"/>
  <c r="S437" i="3"/>
  <c r="T437" i="3" s="1"/>
  <c r="M437" i="3"/>
  <c r="N437" i="3" s="1"/>
  <c r="H437" i="3"/>
  <c r="I437" i="3" s="1"/>
  <c r="X436" i="3"/>
  <c r="Y436" i="3" s="1"/>
  <c r="S436" i="3"/>
  <c r="T436" i="3" s="1"/>
  <c r="M436" i="3"/>
  <c r="N436" i="3" s="1"/>
  <c r="H436" i="3"/>
  <c r="I436" i="3" s="1"/>
  <c r="X435" i="3"/>
  <c r="Y435" i="3" s="1"/>
  <c r="S435" i="3"/>
  <c r="T435" i="3" s="1"/>
  <c r="M435" i="3"/>
  <c r="N435" i="3" s="1"/>
  <c r="H435" i="3"/>
  <c r="I435" i="3" s="1"/>
  <c r="X434" i="3"/>
  <c r="Y434" i="3" s="1"/>
  <c r="S434" i="3"/>
  <c r="T434" i="3" s="1"/>
  <c r="M434" i="3"/>
  <c r="N434" i="3" s="1"/>
  <c r="H434" i="3"/>
  <c r="I434" i="3" s="1"/>
  <c r="X433" i="3"/>
  <c r="Y433" i="3" s="1"/>
  <c r="S433" i="3"/>
  <c r="T433" i="3" s="1"/>
  <c r="M433" i="3"/>
  <c r="N433" i="3" s="1"/>
  <c r="H433" i="3"/>
  <c r="I433" i="3" s="1"/>
  <c r="X432" i="3"/>
  <c r="Y432" i="3" s="1"/>
  <c r="S432" i="3"/>
  <c r="T432" i="3" s="1"/>
  <c r="M432" i="3"/>
  <c r="N432" i="3" s="1"/>
  <c r="H432" i="3"/>
  <c r="I432" i="3" s="1"/>
  <c r="X431" i="3"/>
  <c r="Y431" i="3" s="1"/>
  <c r="S431" i="3"/>
  <c r="T431" i="3" s="1"/>
  <c r="M431" i="3"/>
  <c r="N431" i="3" s="1"/>
  <c r="H431" i="3"/>
  <c r="I431" i="3" s="1"/>
  <c r="X430" i="3"/>
  <c r="Y430" i="3" s="1"/>
  <c r="S430" i="3"/>
  <c r="T430" i="3" s="1"/>
  <c r="M430" i="3"/>
  <c r="N430" i="3" s="1"/>
  <c r="H430" i="3"/>
  <c r="I430" i="3" s="1"/>
  <c r="X429" i="3"/>
  <c r="Y429" i="3" s="1"/>
  <c r="S429" i="3"/>
  <c r="T429" i="3" s="1"/>
  <c r="M429" i="3"/>
  <c r="N429" i="3" s="1"/>
  <c r="H429" i="3"/>
  <c r="I429" i="3" s="1"/>
  <c r="X428" i="3"/>
  <c r="Y428" i="3" s="1"/>
  <c r="S428" i="3"/>
  <c r="T428" i="3" s="1"/>
  <c r="M428" i="3"/>
  <c r="N428" i="3" s="1"/>
  <c r="H428" i="3"/>
  <c r="I428" i="3" s="1"/>
  <c r="X427" i="3"/>
  <c r="Y427" i="3" s="1"/>
  <c r="S427" i="3"/>
  <c r="T427" i="3" s="1"/>
  <c r="M427" i="3"/>
  <c r="N427" i="3" s="1"/>
  <c r="H427" i="3"/>
  <c r="I427" i="3" s="1"/>
  <c r="X426" i="3"/>
  <c r="Y426" i="3" s="1"/>
  <c r="S426" i="3"/>
  <c r="T426" i="3" s="1"/>
  <c r="M426" i="3"/>
  <c r="N426" i="3" s="1"/>
  <c r="H426" i="3"/>
  <c r="I426" i="3" s="1"/>
  <c r="X425" i="3"/>
  <c r="Y425" i="3" s="1"/>
  <c r="S425" i="3"/>
  <c r="T425" i="3" s="1"/>
  <c r="M425" i="3"/>
  <c r="N425" i="3" s="1"/>
  <c r="H425" i="3"/>
  <c r="I425" i="3" s="1"/>
  <c r="X424" i="3"/>
  <c r="Y424" i="3" s="1"/>
  <c r="S424" i="3"/>
  <c r="T424" i="3" s="1"/>
  <c r="M424" i="3"/>
  <c r="N424" i="3" s="1"/>
  <c r="H424" i="3"/>
  <c r="I424" i="3" s="1"/>
  <c r="X423" i="3"/>
  <c r="Y423" i="3" s="1"/>
  <c r="S423" i="3"/>
  <c r="T423" i="3" s="1"/>
  <c r="M423" i="3"/>
  <c r="N423" i="3" s="1"/>
  <c r="H423" i="3"/>
  <c r="I423" i="3" s="1"/>
  <c r="X422" i="3"/>
  <c r="Y422" i="3" s="1"/>
  <c r="S422" i="3"/>
  <c r="T422" i="3" s="1"/>
  <c r="M422" i="3"/>
  <c r="N422" i="3" s="1"/>
  <c r="H422" i="3"/>
  <c r="I422" i="3" s="1"/>
  <c r="X421" i="3"/>
  <c r="Y421" i="3" s="1"/>
  <c r="S421" i="3"/>
  <c r="T421" i="3" s="1"/>
  <c r="M421" i="3"/>
  <c r="N421" i="3" s="1"/>
  <c r="H421" i="3"/>
  <c r="I421" i="3" s="1"/>
  <c r="X420" i="3"/>
  <c r="Y420" i="3" s="1"/>
  <c r="S420" i="3"/>
  <c r="T420" i="3" s="1"/>
  <c r="M420" i="3"/>
  <c r="N420" i="3" s="1"/>
  <c r="H420" i="3"/>
  <c r="I420" i="3" s="1"/>
  <c r="X419" i="3"/>
  <c r="Y419" i="3" s="1"/>
  <c r="S419" i="3"/>
  <c r="T419" i="3" s="1"/>
  <c r="M419" i="3"/>
  <c r="N419" i="3" s="1"/>
  <c r="H419" i="3"/>
  <c r="I419" i="3" s="1"/>
  <c r="X418" i="3"/>
  <c r="Y418" i="3" s="1"/>
  <c r="S418" i="3"/>
  <c r="T418" i="3" s="1"/>
  <c r="M418" i="3"/>
  <c r="N418" i="3" s="1"/>
  <c r="H418" i="3"/>
  <c r="I418" i="3" s="1"/>
  <c r="X417" i="3"/>
  <c r="Y417" i="3" s="1"/>
  <c r="S417" i="3"/>
  <c r="T417" i="3" s="1"/>
  <c r="M417" i="3"/>
  <c r="N417" i="3" s="1"/>
  <c r="H417" i="3"/>
  <c r="I417" i="3" s="1"/>
  <c r="X416" i="3"/>
  <c r="Y416" i="3" s="1"/>
  <c r="S416" i="3"/>
  <c r="T416" i="3" s="1"/>
  <c r="M416" i="3"/>
  <c r="N416" i="3" s="1"/>
  <c r="H416" i="3"/>
  <c r="I416" i="3" s="1"/>
  <c r="X415" i="3"/>
  <c r="Y415" i="3" s="1"/>
  <c r="S415" i="3"/>
  <c r="T415" i="3" s="1"/>
  <c r="M415" i="3"/>
  <c r="N415" i="3" s="1"/>
  <c r="H415" i="3"/>
  <c r="I415" i="3" s="1"/>
  <c r="X414" i="3"/>
  <c r="Y414" i="3" s="1"/>
  <c r="S414" i="3"/>
  <c r="T414" i="3" s="1"/>
  <c r="M414" i="3"/>
  <c r="N414" i="3" s="1"/>
  <c r="H414" i="3"/>
  <c r="I414" i="3" s="1"/>
  <c r="X413" i="3"/>
  <c r="Y413" i="3" s="1"/>
  <c r="S413" i="3"/>
  <c r="T413" i="3" s="1"/>
  <c r="M413" i="3"/>
  <c r="N413" i="3" s="1"/>
  <c r="H413" i="3"/>
  <c r="I413" i="3" s="1"/>
  <c r="X412" i="3"/>
  <c r="Y412" i="3" s="1"/>
  <c r="S412" i="3"/>
  <c r="T412" i="3" s="1"/>
  <c r="M412" i="3"/>
  <c r="N412" i="3" s="1"/>
  <c r="H412" i="3"/>
  <c r="I412" i="3" s="1"/>
  <c r="X411" i="3"/>
  <c r="Y411" i="3" s="1"/>
  <c r="S411" i="3"/>
  <c r="T411" i="3" s="1"/>
  <c r="M411" i="3"/>
  <c r="N411" i="3" s="1"/>
  <c r="H411" i="3"/>
  <c r="I411" i="3" s="1"/>
  <c r="X410" i="3"/>
  <c r="Y410" i="3" s="1"/>
  <c r="S410" i="3"/>
  <c r="T410" i="3" s="1"/>
  <c r="M410" i="3"/>
  <c r="N410" i="3" s="1"/>
  <c r="H410" i="3"/>
  <c r="I410" i="3" s="1"/>
  <c r="X409" i="3"/>
  <c r="Y409" i="3" s="1"/>
  <c r="S409" i="3"/>
  <c r="T409" i="3" s="1"/>
  <c r="M409" i="3"/>
  <c r="N409" i="3" s="1"/>
  <c r="H409" i="3"/>
  <c r="I409" i="3" s="1"/>
  <c r="X408" i="3"/>
  <c r="Y408" i="3" s="1"/>
  <c r="S408" i="3"/>
  <c r="T408" i="3" s="1"/>
  <c r="M408" i="3"/>
  <c r="N408" i="3" s="1"/>
  <c r="H408" i="3"/>
  <c r="I408" i="3" s="1"/>
  <c r="X407" i="3"/>
  <c r="Y407" i="3" s="1"/>
  <c r="S407" i="3"/>
  <c r="T407" i="3" s="1"/>
  <c r="M407" i="3"/>
  <c r="N407" i="3" s="1"/>
  <c r="H407" i="3"/>
  <c r="I407" i="3" s="1"/>
  <c r="X406" i="3"/>
  <c r="Y406" i="3" s="1"/>
  <c r="S406" i="3"/>
  <c r="T406" i="3" s="1"/>
  <c r="M406" i="3"/>
  <c r="N406" i="3" s="1"/>
  <c r="H406" i="3"/>
  <c r="I406" i="3" s="1"/>
  <c r="X405" i="3"/>
  <c r="Y405" i="3" s="1"/>
  <c r="S405" i="3"/>
  <c r="T405" i="3" s="1"/>
  <c r="M405" i="3"/>
  <c r="N405" i="3" s="1"/>
  <c r="H405" i="3"/>
  <c r="I405" i="3" s="1"/>
  <c r="X404" i="3"/>
  <c r="Y404" i="3" s="1"/>
  <c r="S404" i="3"/>
  <c r="T404" i="3" s="1"/>
  <c r="M404" i="3"/>
  <c r="N404" i="3" s="1"/>
  <c r="H404" i="3"/>
  <c r="I404" i="3" s="1"/>
  <c r="X403" i="3"/>
  <c r="Y403" i="3" s="1"/>
  <c r="S403" i="3"/>
  <c r="T403" i="3" s="1"/>
  <c r="M403" i="3"/>
  <c r="N403" i="3" s="1"/>
  <c r="H403" i="3"/>
  <c r="I403" i="3" s="1"/>
  <c r="X402" i="3"/>
  <c r="Y402" i="3" s="1"/>
  <c r="S402" i="3"/>
  <c r="T402" i="3" s="1"/>
  <c r="M402" i="3"/>
  <c r="N402" i="3" s="1"/>
  <c r="H402" i="3"/>
  <c r="I402" i="3" s="1"/>
  <c r="X401" i="3"/>
  <c r="Y401" i="3" s="1"/>
  <c r="S401" i="3"/>
  <c r="T401" i="3" s="1"/>
  <c r="M401" i="3"/>
  <c r="N401" i="3" s="1"/>
  <c r="H401" i="3"/>
  <c r="I401" i="3" s="1"/>
  <c r="X400" i="3"/>
  <c r="Y400" i="3" s="1"/>
  <c r="S400" i="3"/>
  <c r="T400" i="3" s="1"/>
  <c r="M400" i="3"/>
  <c r="N400" i="3" s="1"/>
  <c r="H400" i="3"/>
  <c r="I400" i="3" s="1"/>
  <c r="X399" i="3"/>
  <c r="Y399" i="3" s="1"/>
  <c r="S399" i="3"/>
  <c r="T399" i="3" s="1"/>
  <c r="M399" i="3"/>
  <c r="N399" i="3" s="1"/>
  <c r="H399" i="3"/>
  <c r="I399" i="3" s="1"/>
  <c r="X398" i="3"/>
  <c r="Y398" i="3" s="1"/>
  <c r="S398" i="3"/>
  <c r="T398" i="3" s="1"/>
  <c r="M398" i="3"/>
  <c r="N398" i="3" s="1"/>
  <c r="H398" i="3"/>
  <c r="I398" i="3" s="1"/>
  <c r="X397" i="3"/>
  <c r="Y397" i="3" s="1"/>
  <c r="S397" i="3"/>
  <c r="T397" i="3" s="1"/>
  <c r="M397" i="3"/>
  <c r="N397" i="3" s="1"/>
  <c r="H397" i="3"/>
  <c r="I397" i="3" s="1"/>
  <c r="X396" i="3"/>
  <c r="Y396" i="3" s="1"/>
  <c r="S396" i="3"/>
  <c r="T396" i="3" s="1"/>
  <c r="M396" i="3"/>
  <c r="N396" i="3" s="1"/>
  <c r="H396" i="3"/>
  <c r="I396" i="3" s="1"/>
  <c r="X395" i="3"/>
  <c r="Y395" i="3" s="1"/>
  <c r="S395" i="3"/>
  <c r="T395" i="3" s="1"/>
  <c r="M395" i="3"/>
  <c r="N395" i="3" s="1"/>
  <c r="H395" i="3"/>
  <c r="I395" i="3" s="1"/>
  <c r="X394" i="3"/>
  <c r="Y394" i="3" s="1"/>
  <c r="S394" i="3"/>
  <c r="T394" i="3" s="1"/>
  <c r="M394" i="3"/>
  <c r="N394" i="3" s="1"/>
  <c r="H394" i="3"/>
  <c r="I394" i="3" s="1"/>
  <c r="X393" i="3"/>
  <c r="Y393" i="3" s="1"/>
  <c r="S393" i="3"/>
  <c r="T393" i="3" s="1"/>
  <c r="M393" i="3"/>
  <c r="N393" i="3" s="1"/>
  <c r="H393" i="3"/>
  <c r="I393" i="3" s="1"/>
  <c r="X392" i="3"/>
  <c r="Y392" i="3" s="1"/>
  <c r="S392" i="3"/>
  <c r="T392" i="3" s="1"/>
  <c r="M392" i="3"/>
  <c r="N392" i="3" s="1"/>
  <c r="H392" i="3"/>
  <c r="I392" i="3" s="1"/>
  <c r="X391" i="3"/>
  <c r="Y391" i="3" s="1"/>
  <c r="S391" i="3"/>
  <c r="T391" i="3" s="1"/>
  <c r="M391" i="3"/>
  <c r="N391" i="3" s="1"/>
  <c r="H391" i="3"/>
  <c r="I391" i="3" s="1"/>
  <c r="X390" i="3"/>
  <c r="Y390" i="3" s="1"/>
  <c r="S390" i="3"/>
  <c r="T390" i="3" s="1"/>
  <c r="M390" i="3"/>
  <c r="N390" i="3" s="1"/>
  <c r="H390" i="3"/>
  <c r="I390" i="3" s="1"/>
  <c r="X389" i="3"/>
  <c r="Y389" i="3" s="1"/>
  <c r="S389" i="3"/>
  <c r="T389" i="3" s="1"/>
  <c r="M389" i="3"/>
  <c r="N389" i="3" s="1"/>
  <c r="H389" i="3"/>
  <c r="I389" i="3" s="1"/>
  <c r="X388" i="3"/>
  <c r="Y388" i="3" s="1"/>
  <c r="S388" i="3"/>
  <c r="T388" i="3" s="1"/>
  <c r="M388" i="3"/>
  <c r="N388" i="3" s="1"/>
  <c r="H388" i="3"/>
  <c r="I388" i="3" s="1"/>
  <c r="X387" i="3"/>
  <c r="Y387" i="3" s="1"/>
  <c r="S387" i="3"/>
  <c r="T387" i="3" s="1"/>
  <c r="M387" i="3"/>
  <c r="N387" i="3" s="1"/>
  <c r="H387" i="3"/>
  <c r="I387" i="3" s="1"/>
  <c r="X386" i="3"/>
  <c r="Y386" i="3" s="1"/>
  <c r="S386" i="3"/>
  <c r="T386" i="3" s="1"/>
  <c r="M386" i="3"/>
  <c r="N386" i="3" s="1"/>
  <c r="H386" i="3"/>
  <c r="I386" i="3" s="1"/>
  <c r="X385" i="3"/>
  <c r="Y385" i="3" s="1"/>
  <c r="S385" i="3"/>
  <c r="T385" i="3" s="1"/>
  <c r="M385" i="3"/>
  <c r="N385" i="3" s="1"/>
  <c r="H385" i="3"/>
  <c r="I385" i="3" s="1"/>
  <c r="X384" i="3"/>
  <c r="Y384" i="3" s="1"/>
  <c r="S384" i="3"/>
  <c r="T384" i="3" s="1"/>
  <c r="M384" i="3"/>
  <c r="N384" i="3" s="1"/>
  <c r="H384" i="3"/>
  <c r="I384" i="3" s="1"/>
  <c r="X383" i="3"/>
  <c r="Y383" i="3" s="1"/>
  <c r="S383" i="3"/>
  <c r="T383" i="3" s="1"/>
  <c r="M383" i="3"/>
  <c r="N383" i="3" s="1"/>
  <c r="H383" i="3"/>
  <c r="I383" i="3" s="1"/>
  <c r="X382" i="3"/>
  <c r="Y382" i="3" s="1"/>
  <c r="S382" i="3"/>
  <c r="T382" i="3" s="1"/>
  <c r="M382" i="3"/>
  <c r="N382" i="3" s="1"/>
  <c r="H382" i="3"/>
  <c r="I382" i="3" s="1"/>
  <c r="X381" i="3"/>
  <c r="Y381" i="3" s="1"/>
  <c r="S381" i="3"/>
  <c r="T381" i="3" s="1"/>
  <c r="M381" i="3"/>
  <c r="N381" i="3" s="1"/>
  <c r="H381" i="3"/>
  <c r="I381" i="3" s="1"/>
  <c r="X380" i="3"/>
  <c r="Y380" i="3" s="1"/>
  <c r="S380" i="3"/>
  <c r="T380" i="3" s="1"/>
  <c r="M380" i="3"/>
  <c r="N380" i="3" s="1"/>
  <c r="H380" i="3"/>
  <c r="I380" i="3" s="1"/>
  <c r="X379" i="3"/>
  <c r="Y379" i="3" s="1"/>
  <c r="S379" i="3"/>
  <c r="T379" i="3" s="1"/>
  <c r="M379" i="3"/>
  <c r="N379" i="3" s="1"/>
  <c r="H379" i="3"/>
  <c r="I379" i="3" s="1"/>
  <c r="X378" i="3"/>
  <c r="Y378" i="3" s="1"/>
  <c r="S378" i="3"/>
  <c r="T378" i="3" s="1"/>
  <c r="M378" i="3"/>
  <c r="N378" i="3" s="1"/>
  <c r="H378" i="3"/>
  <c r="I378" i="3" s="1"/>
  <c r="X377" i="3"/>
  <c r="Y377" i="3" s="1"/>
  <c r="S377" i="3"/>
  <c r="T377" i="3" s="1"/>
  <c r="M377" i="3"/>
  <c r="N377" i="3" s="1"/>
  <c r="H377" i="3"/>
  <c r="I377" i="3" s="1"/>
  <c r="X376" i="3"/>
  <c r="Y376" i="3" s="1"/>
  <c r="S376" i="3"/>
  <c r="T376" i="3" s="1"/>
  <c r="M376" i="3"/>
  <c r="N376" i="3" s="1"/>
  <c r="H376" i="3"/>
  <c r="I376" i="3" s="1"/>
  <c r="X375" i="3"/>
  <c r="Y375" i="3" s="1"/>
  <c r="S375" i="3"/>
  <c r="T375" i="3" s="1"/>
  <c r="M375" i="3"/>
  <c r="N375" i="3" s="1"/>
  <c r="H375" i="3"/>
  <c r="I375" i="3" s="1"/>
  <c r="X374" i="3"/>
  <c r="Y374" i="3" s="1"/>
  <c r="S374" i="3"/>
  <c r="T374" i="3" s="1"/>
  <c r="M374" i="3"/>
  <c r="N374" i="3" s="1"/>
  <c r="H374" i="3"/>
  <c r="I374" i="3" s="1"/>
  <c r="X373" i="3"/>
  <c r="Y373" i="3" s="1"/>
  <c r="S373" i="3"/>
  <c r="T373" i="3" s="1"/>
  <c r="M373" i="3"/>
  <c r="N373" i="3" s="1"/>
  <c r="H373" i="3"/>
  <c r="I373" i="3" s="1"/>
  <c r="X372" i="3"/>
  <c r="Y372" i="3" s="1"/>
  <c r="S372" i="3"/>
  <c r="T372" i="3" s="1"/>
  <c r="M372" i="3"/>
  <c r="N372" i="3" s="1"/>
  <c r="H372" i="3"/>
  <c r="I372" i="3" s="1"/>
  <c r="X371" i="3"/>
  <c r="Y371" i="3" s="1"/>
  <c r="S371" i="3"/>
  <c r="T371" i="3" s="1"/>
  <c r="M371" i="3"/>
  <c r="N371" i="3" s="1"/>
  <c r="H371" i="3"/>
  <c r="I371" i="3" s="1"/>
  <c r="H370" i="3"/>
  <c r="I370" i="3" s="1"/>
  <c r="H369" i="3"/>
  <c r="I369" i="3" s="1"/>
  <c r="H368" i="3"/>
  <c r="I368" i="3" s="1"/>
  <c r="H367" i="3"/>
  <c r="I367" i="3" s="1"/>
  <c r="H366" i="3"/>
  <c r="I366" i="3" s="1"/>
  <c r="H365" i="3"/>
  <c r="I365" i="3" s="1"/>
  <c r="H364" i="3"/>
  <c r="I364" i="3" s="1"/>
  <c r="H363" i="3"/>
  <c r="I363" i="3" s="1"/>
  <c r="H362" i="3"/>
  <c r="I362" i="3" s="1"/>
  <c r="H361" i="3"/>
  <c r="I361" i="3" s="1"/>
  <c r="H360" i="3"/>
  <c r="I360" i="3" s="1"/>
  <c r="H359" i="3"/>
  <c r="I359" i="3" s="1"/>
  <c r="H358" i="3"/>
  <c r="I358" i="3" s="1"/>
  <c r="H357" i="3"/>
  <c r="I357" i="3" s="1"/>
  <c r="H356" i="3"/>
  <c r="I356" i="3" s="1"/>
  <c r="H355" i="3"/>
  <c r="I355" i="3" s="1"/>
  <c r="H354" i="3"/>
  <c r="I354" i="3" s="1"/>
  <c r="H353" i="3"/>
  <c r="I353" i="3" s="1"/>
  <c r="H351" i="3"/>
  <c r="I351" i="3" s="1"/>
  <c r="H350" i="3"/>
  <c r="I350" i="3" s="1"/>
  <c r="H349" i="3"/>
  <c r="I349" i="3" s="1"/>
  <c r="H348" i="3"/>
  <c r="I348" i="3" s="1"/>
  <c r="H347" i="3"/>
  <c r="I347" i="3" s="1"/>
  <c r="H346" i="3"/>
  <c r="I346" i="3" s="1"/>
  <c r="H345" i="3"/>
  <c r="I345" i="3" s="1"/>
  <c r="H344" i="3"/>
  <c r="I344" i="3" s="1"/>
  <c r="H343" i="3"/>
  <c r="I343" i="3" s="1"/>
  <c r="H342" i="3"/>
  <c r="I342" i="3" s="1"/>
  <c r="H341" i="3"/>
  <c r="I341" i="3" s="1"/>
  <c r="H340" i="3"/>
  <c r="I340" i="3" s="1"/>
  <c r="H339" i="3"/>
  <c r="I339" i="3" s="1"/>
  <c r="H338" i="3"/>
  <c r="I338" i="3" s="1"/>
  <c r="H337" i="3"/>
  <c r="I337" i="3" s="1"/>
  <c r="H336" i="3"/>
  <c r="I336" i="3" s="1"/>
  <c r="H335" i="3"/>
  <c r="I335" i="3" s="1"/>
  <c r="H333" i="3"/>
  <c r="I333" i="3" s="1"/>
  <c r="H332" i="3"/>
  <c r="I332" i="3" s="1"/>
  <c r="H331" i="3"/>
  <c r="I331" i="3" s="1"/>
  <c r="H330" i="3"/>
  <c r="I330" i="3" s="1"/>
  <c r="H329" i="3"/>
  <c r="I329" i="3" s="1"/>
  <c r="H328" i="3"/>
  <c r="I328" i="3" s="1"/>
  <c r="H327" i="3"/>
  <c r="I327" i="3" s="1"/>
  <c r="H326" i="3"/>
  <c r="I326" i="3" s="1"/>
  <c r="H325" i="3"/>
  <c r="I325" i="3" s="1"/>
  <c r="H324" i="3"/>
  <c r="I324" i="3" s="1"/>
  <c r="H321" i="3"/>
  <c r="I321" i="3" s="1"/>
  <c r="H320" i="3"/>
  <c r="I320" i="3" s="1"/>
  <c r="H319" i="3"/>
  <c r="I319" i="3" s="1"/>
  <c r="H318" i="3"/>
  <c r="I318" i="3" s="1"/>
  <c r="H317" i="3"/>
  <c r="I317" i="3" s="1"/>
  <c r="H316" i="3"/>
  <c r="I316" i="3" s="1"/>
  <c r="H315" i="3"/>
  <c r="I315" i="3" s="1"/>
  <c r="H314" i="3"/>
  <c r="I314" i="3" s="1"/>
  <c r="H313" i="3"/>
  <c r="I313" i="3" s="1"/>
  <c r="H312" i="3"/>
  <c r="I312" i="3" s="1"/>
  <c r="H311" i="3"/>
  <c r="I311" i="3" s="1"/>
  <c r="H310" i="3"/>
  <c r="I310" i="3" s="1"/>
  <c r="H309" i="3"/>
  <c r="I309" i="3" s="1"/>
  <c r="H308" i="3"/>
  <c r="I308" i="3" s="1"/>
  <c r="H307" i="3"/>
  <c r="I307" i="3" s="1"/>
  <c r="H305" i="3"/>
  <c r="I305" i="3" s="1"/>
  <c r="H304" i="3"/>
  <c r="I304" i="3" s="1"/>
  <c r="H303" i="3"/>
  <c r="I303" i="3" s="1"/>
  <c r="H302" i="3"/>
  <c r="I302" i="3" s="1"/>
  <c r="H301" i="3"/>
  <c r="I301" i="3" s="1"/>
  <c r="H300" i="3"/>
  <c r="I300" i="3" s="1"/>
  <c r="H299" i="3"/>
  <c r="I299" i="3" s="1"/>
  <c r="H298" i="3"/>
  <c r="I298" i="3" s="1"/>
  <c r="X295" i="3"/>
  <c r="Y295" i="3" s="1"/>
  <c r="S295" i="3"/>
  <c r="T295" i="3" s="1"/>
  <c r="M295" i="3"/>
  <c r="N295" i="3" s="1"/>
  <c r="H295" i="3"/>
  <c r="I295" i="3" s="1"/>
  <c r="X294" i="3"/>
  <c r="Y294" i="3" s="1"/>
  <c r="S294" i="3"/>
  <c r="T294" i="3" s="1"/>
  <c r="M294" i="3"/>
  <c r="N294" i="3" s="1"/>
  <c r="H294" i="3"/>
  <c r="I294" i="3" s="1"/>
  <c r="X293" i="3"/>
  <c r="Y293" i="3" s="1"/>
  <c r="S293" i="3"/>
  <c r="T293" i="3" s="1"/>
  <c r="M293" i="3"/>
  <c r="N293" i="3" s="1"/>
  <c r="H293" i="3"/>
  <c r="I293" i="3" s="1"/>
  <c r="X292" i="3"/>
  <c r="Y292" i="3" s="1"/>
  <c r="S292" i="3"/>
  <c r="T292" i="3" s="1"/>
  <c r="M292" i="3"/>
  <c r="N292" i="3" s="1"/>
  <c r="H292" i="3"/>
  <c r="I292" i="3" s="1"/>
  <c r="X291" i="3"/>
  <c r="Y291" i="3" s="1"/>
  <c r="S291" i="3"/>
  <c r="T291" i="3" s="1"/>
  <c r="M291" i="3"/>
  <c r="N291" i="3" s="1"/>
  <c r="H291" i="3"/>
  <c r="I291" i="3" s="1"/>
  <c r="X290" i="3"/>
  <c r="Y290" i="3" s="1"/>
  <c r="S290" i="3"/>
  <c r="T290" i="3" s="1"/>
  <c r="M290" i="3"/>
  <c r="N290" i="3" s="1"/>
  <c r="H290" i="3"/>
  <c r="I290" i="3" s="1"/>
  <c r="X289" i="3"/>
  <c r="Y289" i="3" s="1"/>
  <c r="S289" i="3"/>
  <c r="T289" i="3" s="1"/>
  <c r="M289" i="3"/>
  <c r="N289" i="3" s="1"/>
  <c r="H289" i="3"/>
  <c r="I289" i="3" s="1"/>
  <c r="X288" i="3"/>
  <c r="Y288" i="3" s="1"/>
  <c r="S288" i="3"/>
  <c r="T288" i="3" s="1"/>
  <c r="M288" i="3"/>
  <c r="N288" i="3" s="1"/>
  <c r="H288" i="3"/>
  <c r="I288" i="3" s="1"/>
  <c r="X287" i="3"/>
  <c r="Y287" i="3" s="1"/>
  <c r="S287" i="3"/>
  <c r="T287" i="3" s="1"/>
  <c r="M287" i="3"/>
  <c r="N287" i="3" s="1"/>
  <c r="H287" i="3"/>
  <c r="I287" i="3" s="1"/>
  <c r="X286" i="3"/>
  <c r="Y286" i="3" s="1"/>
  <c r="S286" i="3"/>
  <c r="T286" i="3" s="1"/>
  <c r="M286" i="3"/>
  <c r="N286" i="3" s="1"/>
  <c r="H286" i="3"/>
  <c r="I286" i="3" s="1"/>
  <c r="X285" i="3"/>
  <c r="Y285" i="3" s="1"/>
  <c r="S285" i="3"/>
  <c r="T285" i="3" s="1"/>
  <c r="M285" i="3"/>
  <c r="N285" i="3" s="1"/>
  <c r="H285" i="3"/>
  <c r="I285" i="3" s="1"/>
  <c r="X284" i="3"/>
  <c r="Y284" i="3" s="1"/>
  <c r="S284" i="3"/>
  <c r="T284" i="3" s="1"/>
  <c r="M284" i="3"/>
  <c r="N284" i="3" s="1"/>
  <c r="H284" i="3"/>
  <c r="I284" i="3" s="1"/>
  <c r="X283" i="3"/>
  <c r="Y283" i="3" s="1"/>
  <c r="S283" i="3"/>
  <c r="T283" i="3" s="1"/>
  <c r="M283" i="3"/>
  <c r="N283" i="3" s="1"/>
  <c r="H283" i="3"/>
  <c r="I283" i="3" s="1"/>
  <c r="X282" i="3"/>
  <c r="Y282" i="3" s="1"/>
  <c r="S282" i="3"/>
  <c r="T282" i="3" s="1"/>
  <c r="M282" i="3"/>
  <c r="N282" i="3" s="1"/>
  <c r="H282" i="3"/>
  <c r="I282" i="3" s="1"/>
  <c r="X281" i="3"/>
  <c r="Y281" i="3" s="1"/>
  <c r="S281" i="3"/>
  <c r="T281" i="3" s="1"/>
  <c r="M281" i="3"/>
  <c r="N281" i="3" s="1"/>
  <c r="H281" i="3"/>
  <c r="I281" i="3" s="1"/>
  <c r="X280" i="3"/>
  <c r="Y280" i="3" s="1"/>
  <c r="S280" i="3"/>
  <c r="T280" i="3" s="1"/>
  <c r="M280" i="3"/>
  <c r="N280" i="3" s="1"/>
  <c r="H280" i="3"/>
  <c r="I280" i="3" s="1"/>
  <c r="X279" i="3"/>
  <c r="Y279" i="3" s="1"/>
  <c r="S279" i="3"/>
  <c r="T279" i="3" s="1"/>
  <c r="M279" i="3"/>
  <c r="N279" i="3" s="1"/>
  <c r="H279" i="3"/>
  <c r="I279" i="3" s="1"/>
  <c r="X278" i="3"/>
  <c r="Y278" i="3" s="1"/>
  <c r="S278" i="3"/>
  <c r="T278" i="3" s="1"/>
  <c r="M278" i="3"/>
  <c r="N278" i="3" s="1"/>
  <c r="H278" i="3"/>
  <c r="I278" i="3" s="1"/>
  <c r="X277" i="3"/>
  <c r="Y277" i="3" s="1"/>
  <c r="S277" i="3"/>
  <c r="T277" i="3" s="1"/>
  <c r="M277" i="3"/>
  <c r="N277" i="3" s="1"/>
  <c r="H277" i="3"/>
  <c r="I277" i="3" s="1"/>
  <c r="X276" i="3"/>
  <c r="Y276" i="3" s="1"/>
  <c r="S276" i="3"/>
  <c r="T276" i="3" s="1"/>
  <c r="M276" i="3"/>
  <c r="N276" i="3" s="1"/>
  <c r="H276" i="3"/>
  <c r="I276" i="3" s="1"/>
  <c r="X275" i="3"/>
  <c r="Y275" i="3" s="1"/>
  <c r="S275" i="3"/>
  <c r="T275" i="3" s="1"/>
  <c r="M275" i="3"/>
  <c r="N275" i="3" s="1"/>
  <c r="H275" i="3"/>
  <c r="I275" i="3" s="1"/>
  <c r="X274" i="3"/>
  <c r="Y274" i="3" s="1"/>
  <c r="S274" i="3"/>
  <c r="T274" i="3" s="1"/>
  <c r="M274" i="3"/>
  <c r="N274" i="3" s="1"/>
  <c r="H274" i="3"/>
  <c r="I274" i="3" s="1"/>
  <c r="X273" i="3"/>
  <c r="Y273" i="3" s="1"/>
  <c r="S273" i="3"/>
  <c r="T273" i="3" s="1"/>
  <c r="M273" i="3"/>
  <c r="N273" i="3" s="1"/>
  <c r="H273" i="3"/>
  <c r="I273" i="3" s="1"/>
  <c r="X272" i="3"/>
  <c r="Y272" i="3" s="1"/>
  <c r="S272" i="3"/>
  <c r="T272" i="3" s="1"/>
  <c r="M272" i="3"/>
  <c r="N272" i="3" s="1"/>
  <c r="H272" i="3"/>
  <c r="I272" i="3" s="1"/>
  <c r="X271" i="3"/>
  <c r="Y271" i="3" s="1"/>
  <c r="S271" i="3"/>
  <c r="T271" i="3" s="1"/>
  <c r="M271" i="3"/>
  <c r="N271" i="3" s="1"/>
  <c r="H271" i="3"/>
  <c r="I271" i="3" s="1"/>
  <c r="X270" i="3"/>
  <c r="Y270" i="3" s="1"/>
  <c r="S270" i="3"/>
  <c r="T270" i="3" s="1"/>
  <c r="M270" i="3"/>
  <c r="N270" i="3" s="1"/>
  <c r="H270" i="3"/>
  <c r="I270" i="3" s="1"/>
  <c r="X269" i="3"/>
  <c r="Y269" i="3" s="1"/>
  <c r="S269" i="3"/>
  <c r="T269" i="3" s="1"/>
  <c r="M269" i="3"/>
  <c r="N269" i="3" s="1"/>
  <c r="H269" i="3"/>
  <c r="I269" i="3" s="1"/>
  <c r="X268" i="3"/>
  <c r="Y268" i="3" s="1"/>
  <c r="S268" i="3"/>
  <c r="T268" i="3" s="1"/>
  <c r="M268" i="3"/>
  <c r="N268" i="3" s="1"/>
  <c r="H268" i="3"/>
  <c r="I268" i="3" s="1"/>
  <c r="X267" i="3"/>
  <c r="Y267" i="3" s="1"/>
  <c r="S267" i="3"/>
  <c r="T267" i="3" s="1"/>
  <c r="M267" i="3"/>
  <c r="N267" i="3" s="1"/>
  <c r="H267" i="3"/>
  <c r="I267" i="3" s="1"/>
  <c r="X266" i="3"/>
  <c r="Y266" i="3" s="1"/>
  <c r="S266" i="3"/>
  <c r="T266" i="3" s="1"/>
  <c r="M266" i="3"/>
  <c r="N266" i="3" s="1"/>
  <c r="H266" i="3"/>
  <c r="I266" i="3" s="1"/>
  <c r="X265" i="3"/>
  <c r="Y265" i="3" s="1"/>
  <c r="S265" i="3"/>
  <c r="T265" i="3" s="1"/>
  <c r="M265" i="3"/>
  <c r="N265" i="3" s="1"/>
  <c r="H265" i="3"/>
  <c r="I265" i="3" s="1"/>
  <c r="X264" i="3"/>
  <c r="Y264" i="3" s="1"/>
  <c r="S264" i="3"/>
  <c r="T264" i="3" s="1"/>
  <c r="M264" i="3"/>
  <c r="N264" i="3" s="1"/>
  <c r="H264" i="3"/>
  <c r="I264" i="3" s="1"/>
  <c r="X263" i="3"/>
  <c r="Y263" i="3" s="1"/>
  <c r="S263" i="3"/>
  <c r="T263" i="3" s="1"/>
  <c r="M263" i="3"/>
  <c r="N263" i="3" s="1"/>
  <c r="H263" i="3"/>
  <c r="I263" i="3" s="1"/>
  <c r="X262" i="3"/>
  <c r="Y262" i="3" s="1"/>
  <c r="S262" i="3"/>
  <c r="T262" i="3" s="1"/>
  <c r="M262" i="3"/>
  <c r="N262" i="3" s="1"/>
  <c r="H262" i="3"/>
  <c r="I262" i="3" s="1"/>
  <c r="X261" i="3"/>
  <c r="Y261" i="3" s="1"/>
  <c r="S261" i="3"/>
  <c r="T261" i="3" s="1"/>
  <c r="M261" i="3"/>
  <c r="N261" i="3" s="1"/>
  <c r="H261" i="3"/>
  <c r="I261" i="3" s="1"/>
  <c r="X260" i="3"/>
  <c r="Y260" i="3" s="1"/>
  <c r="S260" i="3"/>
  <c r="T260" i="3" s="1"/>
  <c r="M260" i="3"/>
  <c r="N260" i="3" s="1"/>
  <c r="H260" i="3"/>
  <c r="I260" i="3" s="1"/>
  <c r="X259" i="3"/>
  <c r="Y259" i="3" s="1"/>
  <c r="S259" i="3"/>
  <c r="T259" i="3" s="1"/>
  <c r="M259" i="3"/>
  <c r="N259" i="3" s="1"/>
  <c r="H259" i="3"/>
  <c r="I259" i="3" s="1"/>
  <c r="X258" i="3"/>
  <c r="Y258" i="3" s="1"/>
  <c r="S258" i="3"/>
  <c r="T258" i="3" s="1"/>
  <c r="M258" i="3"/>
  <c r="N258" i="3" s="1"/>
  <c r="H258" i="3"/>
  <c r="I258" i="3" s="1"/>
  <c r="X257" i="3"/>
  <c r="Y257" i="3" s="1"/>
  <c r="S257" i="3"/>
  <c r="T257" i="3" s="1"/>
  <c r="M257" i="3"/>
  <c r="N257" i="3" s="1"/>
  <c r="H257" i="3"/>
  <c r="I257" i="3" s="1"/>
  <c r="H256" i="3"/>
  <c r="I256" i="3" s="1"/>
  <c r="H255" i="3"/>
  <c r="I255" i="3" s="1"/>
  <c r="H254" i="3"/>
  <c r="I254" i="3" s="1"/>
  <c r="X253" i="3"/>
  <c r="Y253" i="3" s="1"/>
  <c r="S253" i="3"/>
  <c r="T253" i="3" s="1"/>
  <c r="M253" i="3"/>
  <c r="N253" i="3" s="1"/>
  <c r="H253" i="3"/>
  <c r="I253" i="3" s="1"/>
  <c r="X252" i="3"/>
  <c r="Y252" i="3" s="1"/>
  <c r="S252" i="3"/>
  <c r="T252" i="3" s="1"/>
  <c r="M252" i="3"/>
  <c r="N252" i="3" s="1"/>
  <c r="H252" i="3"/>
  <c r="I252" i="3" s="1"/>
  <c r="X251" i="3"/>
  <c r="Y251" i="3" s="1"/>
  <c r="S251" i="3"/>
  <c r="T251" i="3" s="1"/>
  <c r="M251" i="3"/>
  <c r="N251" i="3" s="1"/>
  <c r="H251" i="3"/>
  <c r="I251" i="3" s="1"/>
  <c r="X250" i="3"/>
  <c r="Y250" i="3" s="1"/>
  <c r="S250" i="3"/>
  <c r="T250" i="3" s="1"/>
  <c r="M250" i="3"/>
  <c r="N250" i="3" s="1"/>
  <c r="H250" i="3"/>
  <c r="I250" i="3" s="1"/>
  <c r="X249" i="3"/>
  <c r="Y249" i="3" s="1"/>
  <c r="S249" i="3"/>
  <c r="T249" i="3" s="1"/>
  <c r="M249" i="3"/>
  <c r="N249" i="3" s="1"/>
  <c r="H249" i="3"/>
  <c r="I249" i="3" s="1"/>
  <c r="X248" i="3"/>
  <c r="Y248" i="3" s="1"/>
  <c r="S248" i="3"/>
  <c r="T248" i="3" s="1"/>
  <c r="M248" i="3"/>
  <c r="N248" i="3" s="1"/>
  <c r="H248" i="3"/>
  <c r="I248" i="3" s="1"/>
  <c r="X247" i="3"/>
  <c r="Y247" i="3" s="1"/>
  <c r="S247" i="3"/>
  <c r="T247" i="3" s="1"/>
  <c r="M247" i="3"/>
  <c r="N247" i="3" s="1"/>
  <c r="H247" i="3"/>
  <c r="I247" i="3" s="1"/>
  <c r="X246" i="3"/>
  <c r="Y246" i="3" s="1"/>
  <c r="S246" i="3"/>
  <c r="T246" i="3" s="1"/>
  <c r="M246" i="3"/>
  <c r="N246" i="3" s="1"/>
  <c r="H246" i="3"/>
  <c r="I246" i="3" s="1"/>
  <c r="X245" i="3"/>
  <c r="Y245" i="3" s="1"/>
  <c r="S245" i="3"/>
  <c r="T245" i="3" s="1"/>
  <c r="M245" i="3"/>
  <c r="N245" i="3" s="1"/>
  <c r="H245" i="3"/>
  <c r="I245" i="3" s="1"/>
  <c r="X244" i="3"/>
  <c r="Y244" i="3" s="1"/>
  <c r="S244" i="3"/>
  <c r="T244" i="3" s="1"/>
  <c r="M244" i="3"/>
  <c r="N244" i="3" s="1"/>
  <c r="H244" i="3"/>
  <c r="I244" i="3" s="1"/>
  <c r="X243" i="3"/>
  <c r="Y243" i="3" s="1"/>
  <c r="S243" i="3"/>
  <c r="T243" i="3" s="1"/>
  <c r="M243" i="3"/>
  <c r="N243" i="3" s="1"/>
  <c r="H243" i="3"/>
  <c r="I243" i="3" s="1"/>
  <c r="X242" i="3"/>
  <c r="Y242" i="3" s="1"/>
  <c r="S242" i="3"/>
  <c r="T242" i="3" s="1"/>
  <c r="M242" i="3"/>
  <c r="N242" i="3" s="1"/>
  <c r="H242" i="3"/>
  <c r="I242" i="3" s="1"/>
  <c r="X241" i="3"/>
  <c r="Y241" i="3" s="1"/>
  <c r="S241" i="3"/>
  <c r="T241" i="3" s="1"/>
  <c r="M241" i="3"/>
  <c r="N241" i="3" s="1"/>
  <c r="H241" i="3"/>
  <c r="I241" i="3" s="1"/>
  <c r="X240" i="3"/>
  <c r="Y240" i="3" s="1"/>
  <c r="S240" i="3"/>
  <c r="T240" i="3" s="1"/>
  <c r="M240" i="3"/>
  <c r="N240" i="3" s="1"/>
  <c r="H240" i="3"/>
  <c r="I240" i="3" s="1"/>
  <c r="X239" i="3"/>
  <c r="Y239" i="3" s="1"/>
  <c r="S239" i="3"/>
  <c r="T239" i="3" s="1"/>
  <c r="M239" i="3"/>
  <c r="N239" i="3" s="1"/>
  <c r="H239" i="3"/>
  <c r="I239" i="3" s="1"/>
  <c r="X238" i="3"/>
  <c r="Y238" i="3" s="1"/>
  <c r="S238" i="3"/>
  <c r="T238" i="3" s="1"/>
  <c r="M238" i="3"/>
  <c r="N238" i="3" s="1"/>
  <c r="H238" i="3"/>
  <c r="I238" i="3" s="1"/>
  <c r="X237" i="3"/>
  <c r="Y237" i="3" s="1"/>
  <c r="S237" i="3"/>
  <c r="T237" i="3" s="1"/>
  <c r="M237" i="3"/>
  <c r="N237" i="3" s="1"/>
  <c r="H237" i="3"/>
  <c r="I237" i="3" s="1"/>
  <c r="X236" i="3"/>
  <c r="Y236" i="3" s="1"/>
  <c r="S236" i="3"/>
  <c r="T236" i="3" s="1"/>
  <c r="M236" i="3"/>
  <c r="N236" i="3" s="1"/>
  <c r="H236" i="3"/>
  <c r="I236" i="3" s="1"/>
  <c r="X235" i="3"/>
  <c r="Y235" i="3" s="1"/>
  <c r="S235" i="3"/>
  <c r="T235" i="3" s="1"/>
  <c r="M235" i="3"/>
  <c r="N235" i="3" s="1"/>
  <c r="H235" i="3"/>
  <c r="I235" i="3" s="1"/>
  <c r="X234" i="3"/>
  <c r="Y234" i="3" s="1"/>
  <c r="S234" i="3"/>
  <c r="T234" i="3" s="1"/>
  <c r="M234" i="3"/>
  <c r="N234" i="3" s="1"/>
  <c r="H234" i="3"/>
  <c r="I234" i="3" s="1"/>
  <c r="X233" i="3"/>
  <c r="Y233" i="3" s="1"/>
  <c r="S233" i="3"/>
  <c r="T233" i="3" s="1"/>
  <c r="M233" i="3"/>
  <c r="N233" i="3" s="1"/>
  <c r="H233" i="3"/>
  <c r="I233" i="3" s="1"/>
  <c r="X232" i="3"/>
  <c r="Y232" i="3" s="1"/>
  <c r="S232" i="3"/>
  <c r="T232" i="3" s="1"/>
  <c r="M232" i="3"/>
  <c r="N232" i="3" s="1"/>
  <c r="H232" i="3"/>
  <c r="I232" i="3" s="1"/>
  <c r="X231" i="3"/>
  <c r="Y231" i="3" s="1"/>
  <c r="S231" i="3"/>
  <c r="T231" i="3" s="1"/>
  <c r="M231" i="3"/>
  <c r="N231" i="3" s="1"/>
  <c r="H231" i="3"/>
  <c r="I231" i="3" s="1"/>
  <c r="X230" i="3"/>
  <c r="Y230" i="3" s="1"/>
  <c r="S230" i="3"/>
  <c r="T230" i="3" s="1"/>
  <c r="M230" i="3"/>
  <c r="N230" i="3" s="1"/>
  <c r="H230" i="3"/>
  <c r="I230" i="3" s="1"/>
  <c r="X229" i="3"/>
  <c r="Y229" i="3" s="1"/>
  <c r="S229" i="3"/>
  <c r="T229" i="3" s="1"/>
  <c r="M229" i="3"/>
  <c r="N229" i="3" s="1"/>
  <c r="H229" i="3"/>
  <c r="I229" i="3" s="1"/>
  <c r="X228" i="3"/>
  <c r="Y228" i="3" s="1"/>
  <c r="S228" i="3"/>
  <c r="T228" i="3" s="1"/>
  <c r="M228" i="3"/>
  <c r="N228" i="3" s="1"/>
  <c r="H228" i="3"/>
  <c r="I228" i="3" s="1"/>
  <c r="X227" i="3"/>
  <c r="Y227" i="3" s="1"/>
  <c r="S227" i="3"/>
  <c r="T227" i="3" s="1"/>
  <c r="M227" i="3"/>
  <c r="N227" i="3" s="1"/>
  <c r="H227" i="3"/>
  <c r="I227" i="3" s="1"/>
  <c r="X226" i="3"/>
  <c r="Y226" i="3" s="1"/>
  <c r="S226" i="3"/>
  <c r="T226" i="3" s="1"/>
  <c r="M226" i="3"/>
  <c r="N226" i="3" s="1"/>
  <c r="H226" i="3"/>
  <c r="I226" i="3" s="1"/>
  <c r="X225" i="3"/>
  <c r="Y225" i="3" s="1"/>
  <c r="S225" i="3"/>
  <c r="T225" i="3" s="1"/>
  <c r="M225" i="3"/>
  <c r="N225" i="3" s="1"/>
  <c r="H225" i="3"/>
  <c r="I225" i="3" s="1"/>
  <c r="X224" i="3"/>
  <c r="Y224" i="3" s="1"/>
  <c r="S224" i="3"/>
  <c r="T224" i="3" s="1"/>
  <c r="M224" i="3"/>
  <c r="N224" i="3" s="1"/>
  <c r="H224" i="3"/>
  <c r="I224" i="3" s="1"/>
  <c r="X223" i="3"/>
  <c r="Y223" i="3" s="1"/>
  <c r="S223" i="3"/>
  <c r="T223" i="3" s="1"/>
  <c r="M223" i="3"/>
  <c r="N223" i="3" s="1"/>
  <c r="H223" i="3"/>
  <c r="I223" i="3" s="1"/>
  <c r="H222" i="3"/>
  <c r="I222" i="3" s="1"/>
  <c r="H221" i="3"/>
  <c r="I221" i="3" s="1"/>
  <c r="H220" i="3"/>
  <c r="I220" i="3" s="1"/>
  <c r="X219" i="3"/>
  <c r="Y219" i="3" s="1"/>
  <c r="S219" i="3"/>
  <c r="T219" i="3" s="1"/>
  <c r="M219" i="3"/>
  <c r="N219" i="3" s="1"/>
  <c r="H219" i="3"/>
  <c r="I219" i="3" s="1"/>
  <c r="X218" i="3"/>
  <c r="Y218" i="3" s="1"/>
  <c r="S218" i="3"/>
  <c r="T218" i="3" s="1"/>
  <c r="M218" i="3"/>
  <c r="N218" i="3" s="1"/>
  <c r="H218" i="3"/>
  <c r="I218" i="3" s="1"/>
  <c r="X217" i="3"/>
  <c r="Y217" i="3" s="1"/>
  <c r="S217" i="3"/>
  <c r="T217" i="3" s="1"/>
  <c r="M217" i="3"/>
  <c r="N217" i="3" s="1"/>
  <c r="H217" i="3"/>
  <c r="I217" i="3" s="1"/>
  <c r="X216" i="3"/>
  <c r="Y216" i="3" s="1"/>
  <c r="S216" i="3"/>
  <c r="T216" i="3" s="1"/>
  <c r="M216" i="3"/>
  <c r="N216" i="3" s="1"/>
  <c r="H216" i="3"/>
  <c r="I216" i="3" s="1"/>
  <c r="X215" i="3"/>
  <c r="Y215" i="3" s="1"/>
  <c r="S215" i="3"/>
  <c r="T215" i="3" s="1"/>
  <c r="M215" i="3"/>
  <c r="N215" i="3" s="1"/>
  <c r="H215" i="3"/>
  <c r="I215" i="3" s="1"/>
  <c r="X214" i="3"/>
  <c r="Y214" i="3" s="1"/>
  <c r="S214" i="3"/>
  <c r="T214" i="3" s="1"/>
  <c r="M214" i="3"/>
  <c r="N214" i="3" s="1"/>
  <c r="H214" i="3"/>
  <c r="I214" i="3" s="1"/>
  <c r="X213" i="3"/>
  <c r="Y213" i="3" s="1"/>
  <c r="S213" i="3"/>
  <c r="T213" i="3" s="1"/>
  <c r="M213" i="3"/>
  <c r="N213" i="3" s="1"/>
  <c r="H213" i="3"/>
  <c r="I213" i="3" s="1"/>
  <c r="X212" i="3"/>
  <c r="Y212" i="3" s="1"/>
  <c r="S212" i="3"/>
  <c r="T212" i="3" s="1"/>
  <c r="M212" i="3"/>
  <c r="N212" i="3" s="1"/>
  <c r="H212" i="3"/>
  <c r="I212" i="3" s="1"/>
  <c r="X211" i="3"/>
  <c r="Y211" i="3" s="1"/>
  <c r="S211" i="3"/>
  <c r="T211" i="3" s="1"/>
  <c r="M211" i="3"/>
  <c r="N211" i="3" s="1"/>
  <c r="H211" i="3"/>
  <c r="I211" i="3" s="1"/>
  <c r="X210" i="3"/>
  <c r="Y210" i="3" s="1"/>
  <c r="S210" i="3"/>
  <c r="T210" i="3" s="1"/>
  <c r="M210" i="3"/>
  <c r="N210" i="3" s="1"/>
  <c r="H210" i="3"/>
  <c r="I210" i="3" s="1"/>
  <c r="X209" i="3"/>
  <c r="Y209" i="3" s="1"/>
  <c r="S209" i="3"/>
  <c r="T209" i="3" s="1"/>
  <c r="M209" i="3"/>
  <c r="N209" i="3" s="1"/>
  <c r="H209" i="3"/>
  <c r="I209" i="3" s="1"/>
  <c r="X208" i="3"/>
  <c r="Y208" i="3" s="1"/>
  <c r="S208" i="3"/>
  <c r="T208" i="3" s="1"/>
  <c r="M208" i="3"/>
  <c r="N208" i="3" s="1"/>
  <c r="H208" i="3"/>
  <c r="I208" i="3" s="1"/>
  <c r="X207" i="3"/>
  <c r="Y207" i="3" s="1"/>
  <c r="S207" i="3"/>
  <c r="T207" i="3" s="1"/>
  <c r="M207" i="3"/>
  <c r="N207" i="3" s="1"/>
  <c r="H207" i="3"/>
  <c r="I207" i="3" s="1"/>
  <c r="X206" i="3"/>
  <c r="Y206" i="3" s="1"/>
  <c r="S206" i="3"/>
  <c r="T206" i="3" s="1"/>
  <c r="M206" i="3"/>
  <c r="N206" i="3" s="1"/>
  <c r="H206" i="3"/>
  <c r="I206" i="3" s="1"/>
  <c r="X205" i="3"/>
  <c r="Y205" i="3" s="1"/>
  <c r="S205" i="3"/>
  <c r="T205" i="3" s="1"/>
  <c r="M205" i="3"/>
  <c r="N205" i="3" s="1"/>
  <c r="H205" i="3"/>
  <c r="I205" i="3" s="1"/>
  <c r="X204" i="3"/>
  <c r="Y204" i="3" s="1"/>
  <c r="S204" i="3"/>
  <c r="T204" i="3" s="1"/>
  <c r="M204" i="3"/>
  <c r="N204" i="3" s="1"/>
  <c r="H204" i="3"/>
  <c r="I204" i="3" s="1"/>
  <c r="X203" i="3"/>
  <c r="Y203" i="3" s="1"/>
  <c r="S203" i="3"/>
  <c r="T203" i="3" s="1"/>
  <c r="M203" i="3"/>
  <c r="N203" i="3" s="1"/>
  <c r="H203" i="3"/>
  <c r="I203" i="3" s="1"/>
  <c r="X202" i="3"/>
  <c r="Y202" i="3" s="1"/>
  <c r="S202" i="3"/>
  <c r="T202" i="3" s="1"/>
  <c r="M202" i="3"/>
  <c r="N202" i="3" s="1"/>
  <c r="H202" i="3"/>
  <c r="I202" i="3" s="1"/>
  <c r="X201" i="3"/>
  <c r="Y201" i="3" s="1"/>
  <c r="S201" i="3"/>
  <c r="T201" i="3" s="1"/>
  <c r="M201" i="3"/>
  <c r="N201" i="3" s="1"/>
  <c r="H201" i="3"/>
  <c r="I201" i="3" s="1"/>
  <c r="H200" i="3"/>
  <c r="I200" i="3" s="1"/>
  <c r="H199" i="3"/>
  <c r="I199" i="3" s="1"/>
  <c r="H198" i="3"/>
  <c r="I198" i="3" s="1"/>
  <c r="X197" i="3"/>
  <c r="Y197" i="3" s="1"/>
  <c r="S197" i="3"/>
  <c r="T197" i="3" s="1"/>
  <c r="M197" i="3"/>
  <c r="N197" i="3" s="1"/>
  <c r="H197" i="3"/>
  <c r="I197" i="3" s="1"/>
  <c r="X196" i="3"/>
  <c r="Y196" i="3" s="1"/>
  <c r="S196" i="3"/>
  <c r="T196" i="3" s="1"/>
  <c r="M196" i="3"/>
  <c r="N196" i="3" s="1"/>
  <c r="H196" i="3"/>
  <c r="I196" i="3" s="1"/>
  <c r="X195" i="3"/>
  <c r="Y195" i="3" s="1"/>
  <c r="S195" i="3"/>
  <c r="T195" i="3" s="1"/>
  <c r="M195" i="3"/>
  <c r="N195" i="3" s="1"/>
  <c r="H195" i="3"/>
  <c r="I195" i="3" s="1"/>
  <c r="X194" i="3"/>
  <c r="Y194" i="3" s="1"/>
  <c r="S194" i="3"/>
  <c r="T194" i="3" s="1"/>
  <c r="M194" i="3"/>
  <c r="N194" i="3" s="1"/>
  <c r="H194" i="3"/>
  <c r="I194" i="3" s="1"/>
  <c r="X193" i="3"/>
  <c r="Y193" i="3" s="1"/>
  <c r="S193" i="3"/>
  <c r="T193" i="3" s="1"/>
  <c r="M193" i="3"/>
  <c r="N193" i="3" s="1"/>
  <c r="H193" i="3"/>
  <c r="I193" i="3" s="1"/>
  <c r="X192" i="3"/>
  <c r="Y192" i="3" s="1"/>
  <c r="S192" i="3"/>
  <c r="T192" i="3" s="1"/>
  <c r="M192" i="3"/>
  <c r="N192" i="3" s="1"/>
  <c r="H192" i="3"/>
  <c r="I192" i="3" s="1"/>
  <c r="X191" i="3"/>
  <c r="Y191" i="3" s="1"/>
  <c r="S191" i="3"/>
  <c r="T191" i="3" s="1"/>
  <c r="M191" i="3"/>
  <c r="N191" i="3" s="1"/>
  <c r="H191" i="3"/>
  <c r="I191" i="3" s="1"/>
  <c r="X190" i="3"/>
  <c r="Y190" i="3" s="1"/>
  <c r="S190" i="3"/>
  <c r="T190" i="3" s="1"/>
  <c r="M190" i="3"/>
  <c r="N190" i="3" s="1"/>
  <c r="H190" i="3"/>
  <c r="I190" i="3" s="1"/>
  <c r="X189" i="3"/>
  <c r="Y189" i="3" s="1"/>
  <c r="S189" i="3"/>
  <c r="T189" i="3" s="1"/>
  <c r="M189" i="3"/>
  <c r="N189" i="3" s="1"/>
  <c r="H189" i="3"/>
  <c r="I189" i="3" s="1"/>
  <c r="X188" i="3"/>
  <c r="Y188" i="3" s="1"/>
  <c r="S188" i="3"/>
  <c r="T188" i="3" s="1"/>
  <c r="M188" i="3"/>
  <c r="N188" i="3" s="1"/>
  <c r="H188" i="3"/>
  <c r="I188" i="3" s="1"/>
  <c r="X187" i="3"/>
  <c r="Y187" i="3" s="1"/>
  <c r="S187" i="3"/>
  <c r="T187" i="3" s="1"/>
  <c r="M187" i="3"/>
  <c r="N187" i="3" s="1"/>
  <c r="H187" i="3"/>
  <c r="I187" i="3" s="1"/>
  <c r="X186" i="3"/>
  <c r="Y186" i="3" s="1"/>
  <c r="S186" i="3"/>
  <c r="T186" i="3" s="1"/>
  <c r="M186" i="3"/>
  <c r="N186" i="3" s="1"/>
  <c r="H186" i="3"/>
  <c r="I186" i="3" s="1"/>
  <c r="X185" i="3"/>
  <c r="Y185" i="3" s="1"/>
  <c r="S185" i="3"/>
  <c r="T185" i="3" s="1"/>
  <c r="M185" i="3"/>
  <c r="N185" i="3" s="1"/>
  <c r="H185" i="3"/>
  <c r="I185" i="3" s="1"/>
  <c r="X184" i="3"/>
  <c r="Y184" i="3" s="1"/>
  <c r="S184" i="3"/>
  <c r="T184" i="3" s="1"/>
  <c r="M184" i="3"/>
  <c r="N184" i="3" s="1"/>
  <c r="H184" i="3"/>
  <c r="I184" i="3" s="1"/>
  <c r="X183" i="3"/>
  <c r="Y183" i="3" s="1"/>
  <c r="S183" i="3"/>
  <c r="T183" i="3" s="1"/>
  <c r="M183" i="3"/>
  <c r="N183" i="3" s="1"/>
  <c r="H183" i="3"/>
  <c r="I183" i="3" s="1"/>
  <c r="X182" i="3"/>
  <c r="Y182" i="3" s="1"/>
  <c r="S182" i="3"/>
  <c r="T182" i="3" s="1"/>
  <c r="M182" i="3"/>
  <c r="N182" i="3" s="1"/>
  <c r="H182" i="3"/>
  <c r="I182" i="3" s="1"/>
  <c r="X181" i="3"/>
  <c r="Y181" i="3" s="1"/>
  <c r="S181" i="3"/>
  <c r="T181" i="3" s="1"/>
  <c r="M181" i="3"/>
  <c r="N181" i="3" s="1"/>
  <c r="H181" i="3"/>
  <c r="I181" i="3" s="1"/>
  <c r="X180" i="3"/>
  <c r="Y180" i="3" s="1"/>
  <c r="S180" i="3"/>
  <c r="T180" i="3" s="1"/>
  <c r="M180" i="3"/>
  <c r="N180" i="3" s="1"/>
  <c r="H180" i="3"/>
  <c r="I180" i="3" s="1"/>
  <c r="X179" i="3"/>
  <c r="Y179" i="3" s="1"/>
  <c r="S179" i="3"/>
  <c r="T179" i="3" s="1"/>
  <c r="M179" i="3"/>
  <c r="N179" i="3" s="1"/>
  <c r="H179" i="3"/>
  <c r="I179" i="3" s="1"/>
  <c r="X178" i="3"/>
  <c r="Y178" i="3" s="1"/>
  <c r="S178" i="3"/>
  <c r="T178" i="3" s="1"/>
  <c r="M178" i="3"/>
  <c r="N178" i="3" s="1"/>
  <c r="H178" i="3"/>
  <c r="I178" i="3" s="1"/>
  <c r="H177" i="3"/>
  <c r="I177" i="3" s="1"/>
  <c r="H176" i="3"/>
  <c r="I176" i="3" s="1"/>
  <c r="H175" i="3"/>
  <c r="I175" i="3" s="1"/>
  <c r="H174" i="3"/>
  <c r="I174" i="3" s="1"/>
  <c r="X173" i="3"/>
  <c r="Y173" i="3" s="1"/>
  <c r="S173" i="3"/>
  <c r="T173" i="3" s="1"/>
  <c r="M173" i="3"/>
  <c r="N173" i="3" s="1"/>
  <c r="H173" i="3"/>
  <c r="I173" i="3" s="1"/>
  <c r="X172" i="3"/>
  <c r="Y172" i="3" s="1"/>
  <c r="S172" i="3"/>
  <c r="T172" i="3" s="1"/>
  <c r="M172" i="3"/>
  <c r="N172" i="3" s="1"/>
  <c r="H172" i="3"/>
  <c r="I172" i="3" s="1"/>
  <c r="X171" i="3"/>
  <c r="Y171" i="3" s="1"/>
  <c r="S171" i="3"/>
  <c r="T171" i="3" s="1"/>
  <c r="M171" i="3"/>
  <c r="N171" i="3" s="1"/>
  <c r="H171" i="3"/>
  <c r="I171" i="3" s="1"/>
  <c r="X170" i="3"/>
  <c r="Y170" i="3" s="1"/>
  <c r="S170" i="3"/>
  <c r="T170" i="3" s="1"/>
  <c r="M170" i="3"/>
  <c r="N170" i="3" s="1"/>
  <c r="H170" i="3"/>
  <c r="I170" i="3" s="1"/>
  <c r="X169" i="3"/>
  <c r="Y169" i="3" s="1"/>
  <c r="S169" i="3"/>
  <c r="T169" i="3" s="1"/>
  <c r="M169" i="3"/>
  <c r="N169" i="3" s="1"/>
  <c r="H169" i="3"/>
  <c r="I169" i="3" s="1"/>
  <c r="X168" i="3"/>
  <c r="Y168" i="3" s="1"/>
  <c r="S168" i="3"/>
  <c r="T168" i="3" s="1"/>
  <c r="M168" i="3"/>
  <c r="N168" i="3" s="1"/>
  <c r="H168" i="3"/>
  <c r="I168" i="3" s="1"/>
  <c r="X167" i="3"/>
  <c r="Y167" i="3" s="1"/>
  <c r="S167" i="3"/>
  <c r="T167" i="3" s="1"/>
  <c r="M167" i="3"/>
  <c r="N167" i="3" s="1"/>
  <c r="H167" i="3"/>
  <c r="I167" i="3" s="1"/>
  <c r="X166" i="3"/>
  <c r="Y166" i="3" s="1"/>
  <c r="S166" i="3"/>
  <c r="T166" i="3" s="1"/>
  <c r="M166" i="3"/>
  <c r="N166" i="3" s="1"/>
  <c r="H166" i="3"/>
  <c r="I166" i="3" s="1"/>
  <c r="X165" i="3"/>
  <c r="Y165" i="3" s="1"/>
  <c r="S165" i="3"/>
  <c r="T165" i="3" s="1"/>
  <c r="M165" i="3"/>
  <c r="N165" i="3" s="1"/>
  <c r="H165" i="3"/>
  <c r="I165" i="3" s="1"/>
  <c r="X164" i="3"/>
  <c r="Y164" i="3" s="1"/>
  <c r="S164" i="3"/>
  <c r="T164" i="3" s="1"/>
  <c r="M164" i="3"/>
  <c r="N164" i="3" s="1"/>
  <c r="H164" i="3"/>
  <c r="I164" i="3" s="1"/>
  <c r="X163" i="3"/>
  <c r="Y163" i="3" s="1"/>
  <c r="S163" i="3"/>
  <c r="T163" i="3" s="1"/>
  <c r="M163" i="3"/>
  <c r="N163" i="3" s="1"/>
  <c r="H163" i="3"/>
  <c r="I163" i="3" s="1"/>
  <c r="X162" i="3"/>
  <c r="Y162" i="3" s="1"/>
  <c r="S162" i="3"/>
  <c r="T162" i="3" s="1"/>
  <c r="M162" i="3"/>
  <c r="N162" i="3" s="1"/>
  <c r="H162" i="3"/>
  <c r="I162" i="3" s="1"/>
  <c r="X161" i="3"/>
  <c r="Y161" i="3" s="1"/>
  <c r="S161" i="3"/>
  <c r="T161" i="3" s="1"/>
  <c r="M161" i="3"/>
  <c r="N161" i="3" s="1"/>
  <c r="H161" i="3"/>
  <c r="I161" i="3" s="1"/>
  <c r="X160" i="3"/>
  <c r="Y160" i="3" s="1"/>
  <c r="S160" i="3"/>
  <c r="T160" i="3" s="1"/>
  <c r="M160" i="3"/>
  <c r="N160" i="3" s="1"/>
  <c r="H160" i="3"/>
  <c r="I160" i="3" s="1"/>
  <c r="X159" i="3"/>
  <c r="Y159" i="3" s="1"/>
  <c r="S159" i="3"/>
  <c r="T159" i="3" s="1"/>
  <c r="M159" i="3"/>
  <c r="N159" i="3" s="1"/>
  <c r="H159" i="3"/>
  <c r="I159" i="3" s="1"/>
  <c r="X158" i="3"/>
  <c r="Y158" i="3" s="1"/>
  <c r="S158" i="3"/>
  <c r="T158" i="3" s="1"/>
  <c r="M158" i="3"/>
  <c r="N158" i="3" s="1"/>
  <c r="H158" i="3"/>
  <c r="I158" i="3" s="1"/>
  <c r="X157" i="3"/>
  <c r="Y157" i="3" s="1"/>
  <c r="S157" i="3"/>
  <c r="T157" i="3" s="1"/>
  <c r="M157" i="3"/>
  <c r="N157" i="3" s="1"/>
  <c r="H157" i="3"/>
  <c r="I157" i="3" s="1"/>
  <c r="X156" i="3"/>
  <c r="Y156" i="3" s="1"/>
  <c r="S156" i="3"/>
  <c r="T156" i="3" s="1"/>
  <c r="M156" i="3"/>
  <c r="N156" i="3" s="1"/>
  <c r="H156" i="3"/>
  <c r="I156" i="3" s="1"/>
  <c r="X155" i="3"/>
  <c r="Y155" i="3" s="1"/>
  <c r="S155" i="3"/>
  <c r="T155" i="3" s="1"/>
  <c r="M155" i="3"/>
  <c r="N155" i="3" s="1"/>
  <c r="H155" i="3"/>
  <c r="I155" i="3" s="1"/>
  <c r="X154" i="3"/>
  <c r="Y154" i="3" s="1"/>
  <c r="S154" i="3"/>
  <c r="T154" i="3" s="1"/>
  <c r="M154" i="3"/>
  <c r="N154" i="3" s="1"/>
  <c r="H154" i="3"/>
  <c r="I154" i="3" s="1"/>
  <c r="X153" i="3"/>
  <c r="Y153" i="3" s="1"/>
  <c r="S153" i="3"/>
  <c r="T153" i="3" s="1"/>
  <c r="M153" i="3"/>
  <c r="N153" i="3" s="1"/>
  <c r="H153" i="3"/>
  <c r="I153" i="3" s="1"/>
  <c r="X152" i="3"/>
  <c r="Y152" i="3" s="1"/>
  <c r="S152" i="3"/>
  <c r="T152" i="3" s="1"/>
  <c r="M152" i="3"/>
  <c r="N152" i="3" s="1"/>
  <c r="H152" i="3"/>
  <c r="I152" i="3" s="1"/>
  <c r="X151" i="3"/>
  <c r="Y151" i="3" s="1"/>
  <c r="S151" i="3"/>
  <c r="T151" i="3" s="1"/>
  <c r="M151" i="3"/>
  <c r="N151" i="3" s="1"/>
  <c r="H151" i="3"/>
  <c r="I151" i="3" s="1"/>
  <c r="X150" i="3"/>
  <c r="Y150" i="3" s="1"/>
  <c r="S150" i="3"/>
  <c r="T150" i="3" s="1"/>
  <c r="M150" i="3"/>
  <c r="N150" i="3" s="1"/>
  <c r="H150" i="3"/>
  <c r="I150" i="3" s="1"/>
  <c r="X149" i="3"/>
  <c r="Y149" i="3" s="1"/>
  <c r="S149" i="3"/>
  <c r="T149" i="3" s="1"/>
  <c r="M149" i="3"/>
  <c r="N149" i="3" s="1"/>
  <c r="H149" i="3"/>
  <c r="I149" i="3" s="1"/>
  <c r="X148" i="3"/>
  <c r="Y148" i="3" s="1"/>
  <c r="S148" i="3"/>
  <c r="T148" i="3" s="1"/>
  <c r="M148" i="3"/>
  <c r="N148" i="3" s="1"/>
  <c r="H148" i="3"/>
  <c r="I148" i="3" s="1"/>
  <c r="X147" i="3"/>
  <c r="Y147" i="3" s="1"/>
  <c r="S147" i="3"/>
  <c r="T147" i="3" s="1"/>
  <c r="M147" i="3"/>
  <c r="N147" i="3" s="1"/>
  <c r="H147" i="3"/>
  <c r="I147" i="3" s="1"/>
  <c r="X146" i="3"/>
  <c r="Y146" i="3" s="1"/>
  <c r="S146" i="3"/>
  <c r="T146" i="3" s="1"/>
  <c r="M146" i="3"/>
  <c r="N146" i="3" s="1"/>
  <c r="H146" i="3"/>
  <c r="I146" i="3" s="1"/>
  <c r="X145" i="3"/>
  <c r="Y145" i="3" s="1"/>
  <c r="S145" i="3"/>
  <c r="T145" i="3" s="1"/>
  <c r="M145" i="3"/>
  <c r="N145" i="3" s="1"/>
  <c r="H145" i="3"/>
  <c r="I145" i="3" s="1"/>
  <c r="X144" i="3"/>
  <c r="Y144" i="3" s="1"/>
  <c r="S144" i="3"/>
  <c r="T144" i="3" s="1"/>
  <c r="M144" i="3"/>
  <c r="N144" i="3" s="1"/>
  <c r="H144" i="3"/>
  <c r="I144" i="3" s="1"/>
  <c r="X143" i="3"/>
  <c r="Y143" i="3" s="1"/>
  <c r="S143" i="3"/>
  <c r="T143" i="3" s="1"/>
  <c r="M143" i="3"/>
  <c r="N143" i="3" s="1"/>
  <c r="H143" i="3"/>
  <c r="I143" i="3" s="1"/>
  <c r="X142" i="3"/>
  <c r="Y142" i="3" s="1"/>
  <c r="S142" i="3"/>
  <c r="T142" i="3" s="1"/>
  <c r="M142" i="3"/>
  <c r="N142" i="3" s="1"/>
  <c r="H142" i="3"/>
  <c r="I142" i="3" s="1"/>
  <c r="X141" i="3"/>
  <c r="Y141" i="3" s="1"/>
  <c r="S141" i="3"/>
  <c r="T141" i="3" s="1"/>
  <c r="M141" i="3"/>
  <c r="N141" i="3" s="1"/>
  <c r="H141" i="3"/>
  <c r="I141" i="3" s="1"/>
  <c r="X140" i="3"/>
  <c r="Y140" i="3" s="1"/>
  <c r="S140" i="3"/>
  <c r="T140" i="3" s="1"/>
  <c r="M140" i="3"/>
  <c r="N140" i="3" s="1"/>
  <c r="H140" i="3"/>
  <c r="I140" i="3" s="1"/>
  <c r="X139" i="3"/>
  <c r="Y139" i="3" s="1"/>
  <c r="S139" i="3"/>
  <c r="T139" i="3" s="1"/>
  <c r="M139" i="3"/>
  <c r="N139" i="3" s="1"/>
  <c r="H139" i="3"/>
  <c r="I139" i="3" s="1"/>
  <c r="X138" i="3"/>
  <c r="Y138" i="3" s="1"/>
  <c r="S138" i="3"/>
  <c r="T138" i="3" s="1"/>
  <c r="M138" i="3"/>
  <c r="N138" i="3" s="1"/>
  <c r="H138" i="3"/>
  <c r="I138" i="3" s="1"/>
  <c r="X137" i="3"/>
  <c r="Y137" i="3" s="1"/>
  <c r="S137" i="3"/>
  <c r="T137" i="3" s="1"/>
  <c r="M137" i="3"/>
  <c r="N137" i="3" s="1"/>
  <c r="H137" i="3"/>
  <c r="I137" i="3" s="1"/>
  <c r="X136" i="3"/>
  <c r="Y136" i="3" s="1"/>
  <c r="S136" i="3"/>
  <c r="T136" i="3" s="1"/>
  <c r="M136" i="3"/>
  <c r="N136" i="3" s="1"/>
  <c r="H136" i="3"/>
  <c r="I136" i="3" s="1"/>
  <c r="X135" i="3"/>
  <c r="Y135" i="3" s="1"/>
  <c r="S135" i="3"/>
  <c r="T135" i="3" s="1"/>
  <c r="M135" i="3"/>
  <c r="N135" i="3" s="1"/>
  <c r="H135" i="3"/>
  <c r="I135" i="3" s="1"/>
  <c r="X134" i="3"/>
  <c r="Y134" i="3" s="1"/>
  <c r="S134" i="3"/>
  <c r="T134" i="3" s="1"/>
  <c r="M134" i="3"/>
  <c r="N134" i="3" s="1"/>
  <c r="H134" i="3"/>
  <c r="I134" i="3" s="1"/>
  <c r="X133" i="3"/>
  <c r="Y133" i="3" s="1"/>
  <c r="S133" i="3"/>
  <c r="T133" i="3" s="1"/>
  <c r="M133" i="3"/>
  <c r="N133" i="3" s="1"/>
  <c r="H133" i="3"/>
  <c r="I133" i="3" s="1"/>
  <c r="X132" i="3"/>
  <c r="Y132" i="3" s="1"/>
  <c r="S132" i="3"/>
  <c r="T132" i="3" s="1"/>
  <c r="M132" i="3"/>
  <c r="N132" i="3" s="1"/>
  <c r="H132" i="3"/>
  <c r="I132" i="3" s="1"/>
  <c r="X131" i="3"/>
  <c r="Y131" i="3" s="1"/>
  <c r="S131" i="3"/>
  <c r="T131" i="3" s="1"/>
  <c r="M131" i="3"/>
  <c r="N131" i="3" s="1"/>
  <c r="H131" i="3"/>
  <c r="I131" i="3" s="1"/>
  <c r="X130" i="3"/>
  <c r="Y130" i="3" s="1"/>
  <c r="S130" i="3"/>
  <c r="T130" i="3" s="1"/>
  <c r="M130" i="3"/>
  <c r="N130" i="3" s="1"/>
  <c r="H130" i="3"/>
  <c r="I130" i="3" s="1"/>
  <c r="X129" i="3"/>
  <c r="Y129" i="3" s="1"/>
  <c r="S129" i="3"/>
  <c r="T129" i="3" s="1"/>
  <c r="M129" i="3"/>
  <c r="N129" i="3" s="1"/>
  <c r="H129" i="3"/>
  <c r="I129" i="3" s="1"/>
  <c r="X128" i="3"/>
  <c r="Y128" i="3" s="1"/>
  <c r="S128" i="3"/>
  <c r="T128" i="3" s="1"/>
  <c r="M128" i="3"/>
  <c r="N128" i="3" s="1"/>
  <c r="H128" i="3"/>
  <c r="I128" i="3" s="1"/>
  <c r="X127" i="3"/>
  <c r="Y127" i="3" s="1"/>
  <c r="S127" i="3"/>
  <c r="T127" i="3" s="1"/>
  <c r="M127" i="3"/>
  <c r="N127" i="3" s="1"/>
  <c r="H127" i="3"/>
  <c r="I127" i="3" s="1"/>
  <c r="X126" i="3"/>
  <c r="Y126" i="3" s="1"/>
  <c r="S126" i="3"/>
  <c r="T126" i="3" s="1"/>
  <c r="M126" i="3"/>
  <c r="N126" i="3" s="1"/>
  <c r="H126" i="3"/>
  <c r="I126" i="3" s="1"/>
  <c r="X125" i="3"/>
  <c r="Y125" i="3" s="1"/>
  <c r="S125" i="3"/>
  <c r="T125" i="3" s="1"/>
  <c r="M125" i="3"/>
  <c r="N125" i="3" s="1"/>
  <c r="H125" i="3"/>
  <c r="I125" i="3" s="1"/>
  <c r="X124" i="3"/>
  <c r="Y124" i="3" s="1"/>
  <c r="S124" i="3"/>
  <c r="T124" i="3" s="1"/>
  <c r="M124" i="3"/>
  <c r="N124" i="3" s="1"/>
  <c r="H124" i="3"/>
  <c r="I124" i="3" s="1"/>
  <c r="X123" i="3"/>
  <c r="Y123" i="3" s="1"/>
  <c r="S123" i="3"/>
  <c r="T123" i="3" s="1"/>
  <c r="M123" i="3"/>
  <c r="N123" i="3" s="1"/>
  <c r="H123" i="3"/>
  <c r="I123" i="3" s="1"/>
  <c r="X122" i="3"/>
  <c r="Y122" i="3" s="1"/>
  <c r="S122" i="3"/>
  <c r="T122" i="3" s="1"/>
  <c r="M122" i="3"/>
  <c r="N122" i="3" s="1"/>
  <c r="H122" i="3"/>
  <c r="I122" i="3" s="1"/>
  <c r="X121" i="3"/>
  <c r="Y121" i="3" s="1"/>
  <c r="S121" i="3"/>
  <c r="T121" i="3" s="1"/>
  <c r="M121" i="3"/>
  <c r="N121" i="3" s="1"/>
  <c r="H121" i="3"/>
  <c r="I121" i="3" s="1"/>
  <c r="X120" i="3"/>
  <c r="Y120" i="3" s="1"/>
  <c r="S120" i="3"/>
  <c r="T120" i="3" s="1"/>
  <c r="M120" i="3"/>
  <c r="N120" i="3" s="1"/>
  <c r="H120" i="3"/>
  <c r="I120" i="3" s="1"/>
  <c r="X119" i="3"/>
  <c r="Y119" i="3" s="1"/>
  <c r="S119" i="3"/>
  <c r="T119" i="3" s="1"/>
  <c r="M119" i="3"/>
  <c r="N119" i="3" s="1"/>
  <c r="H119" i="3"/>
  <c r="I119" i="3" s="1"/>
  <c r="X118" i="3"/>
  <c r="Y118" i="3" s="1"/>
  <c r="S118" i="3"/>
  <c r="T118" i="3" s="1"/>
  <c r="M118" i="3"/>
  <c r="N118" i="3" s="1"/>
  <c r="H118" i="3"/>
  <c r="I118" i="3" s="1"/>
  <c r="X117" i="3"/>
  <c r="Y117" i="3" s="1"/>
  <c r="S117" i="3"/>
  <c r="T117" i="3" s="1"/>
  <c r="M117" i="3"/>
  <c r="N117" i="3" s="1"/>
  <c r="H117" i="3"/>
  <c r="I117" i="3" s="1"/>
  <c r="X116" i="3"/>
  <c r="Y116" i="3" s="1"/>
  <c r="S116" i="3"/>
  <c r="T116" i="3" s="1"/>
  <c r="M116" i="3"/>
  <c r="N116" i="3" s="1"/>
  <c r="H116" i="3"/>
  <c r="I116" i="3" s="1"/>
  <c r="X115" i="3"/>
  <c r="Y115" i="3" s="1"/>
  <c r="S115" i="3"/>
  <c r="T115" i="3" s="1"/>
  <c r="M115" i="3"/>
  <c r="N115" i="3" s="1"/>
  <c r="H115" i="3"/>
  <c r="I115" i="3" s="1"/>
  <c r="X114" i="3"/>
  <c r="Y114" i="3" s="1"/>
  <c r="S114" i="3"/>
  <c r="T114" i="3" s="1"/>
  <c r="M114" i="3"/>
  <c r="N114" i="3" s="1"/>
  <c r="H114" i="3"/>
  <c r="I114" i="3" s="1"/>
  <c r="X113" i="3"/>
  <c r="Y113" i="3" s="1"/>
  <c r="S113" i="3"/>
  <c r="T113" i="3" s="1"/>
  <c r="M113" i="3"/>
  <c r="N113" i="3" s="1"/>
  <c r="H113" i="3"/>
  <c r="I113" i="3" s="1"/>
  <c r="X112" i="3"/>
  <c r="Y112" i="3" s="1"/>
  <c r="S112" i="3"/>
  <c r="T112" i="3" s="1"/>
  <c r="M112" i="3"/>
  <c r="N112" i="3" s="1"/>
  <c r="H112" i="3"/>
  <c r="I112" i="3" s="1"/>
  <c r="X111" i="3"/>
  <c r="Y111" i="3" s="1"/>
  <c r="S111" i="3"/>
  <c r="T111" i="3" s="1"/>
  <c r="M111" i="3"/>
  <c r="N111" i="3" s="1"/>
  <c r="H111" i="3"/>
  <c r="I111" i="3" s="1"/>
  <c r="X110" i="3"/>
  <c r="Y110" i="3" s="1"/>
  <c r="S110" i="3"/>
  <c r="T110" i="3" s="1"/>
  <c r="M110" i="3"/>
  <c r="N110" i="3" s="1"/>
  <c r="H110" i="3"/>
  <c r="I110" i="3" s="1"/>
  <c r="X109" i="3"/>
  <c r="Y109" i="3" s="1"/>
  <c r="S109" i="3"/>
  <c r="T109" i="3" s="1"/>
  <c r="M109" i="3"/>
  <c r="N109" i="3" s="1"/>
  <c r="H109" i="3"/>
  <c r="I109" i="3" s="1"/>
  <c r="X108" i="3"/>
  <c r="Y108" i="3" s="1"/>
  <c r="S108" i="3"/>
  <c r="T108" i="3" s="1"/>
  <c r="M108" i="3"/>
  <c r="N108" i="3" s="1"/>
  <c r="H108" i="3"/>
  <c r="I108" i="3" s="1"/>
  <c r="X107" i="3"/>
  <c r="Y107" i="3" s="1"/>
  <c r="S107" i="3"/>
  <c r="T107" i="3" s="1"/>
  <c r="M107" i="3"/>
  <c r="N107" i="3" s="1"/>
  <c r="H107" i="3"/>
  <c r="I107" i="3" s="1"/>
  <c r="X106" i="3"/>
  <c r="Y106" i="3" s="1"/>
  <c r="S106" i="3"/>
  <c r="T106" i="3" s="1"/>
  <c r="M106" i="3"/>
  <c r="N106" i="3" s="1"/>
  <c r="H106" i="3"/>
  <c r="I106" i="3" s="1"/>
  <c r="X105" i="3"/>
  <c r="Y105" i="3" s="1"/>
  <c r="S105" i="3"/>
  <c r="T105" i="3" s="1"/>
  <c r="M105" i="3"/>
  <c r="N105" i="3" s="1"/>
  <c r="H105" i="3"/>
  <c r="I105" i="3" s="1"/>
  <c r="X104" i="3"/>
  <c r="Y104" i="3" s="1"/>
  <c r="S104" i="3"/>
  <c r="T104" i="3" s="1"/>
  <c r="M104" i="3"/>
  <c r="N104" i="3" s="1"/>
  <c r="H104" i="3"/>
  <c r="I104" i="3" s="1"/>
  <c r="X103" i="3"/>
  <c r="Y103" i="3" s="1"/>
  <c r="S103" i="3"/>
  <c r="T103" i="3" s="1"/>
  <c r="M103" i="3"/>
  <c r="N103" i="3" s="1"/>
  <c r="H103" i="3"/>
  <c r="I103" i="3" s="1"/>
  <c r="X102" i="3"/>
  <c r="Y102" i="3" s="1"/>
  <c r="S102" i="3"/>
  <c r="T102" i="3" s="1"/>
  <c r="M102" i="3"/>
  <c r="N102" i="3" s="1"/>
  <c r="H102" i="3"/>
  <c r="I102" i="3" s="1"/>
  <c r="X101" i="3"/>
  <c r="Y101" i="3" s="1"/>
  <c r="S101" i="3"/>
  <c r="T101" i="3" s="1"/>
  <c r="M101" i="3"/>
  <c r="N101" i="3" s="1"/>
  <c r="H101" i="3"/>
  <c r="I101" i="3" s="1"/>
  <c r="X100" i="3"/>
  <c r="Y100" i="3" s="1"/>
  <c r="S100" i="3"/>
  <c r="T100" i="3" s="1"/>
  <c r="M100" i="3"/>
  <c r="N100" i="3" s="1"/>
  <c r="H100" i="3"/>
  <c r="I100" i="3" s="1"/>
  <c r="X99" i="3"/>
  <c r="Y99" i="3" s="1"/>
  <c r="S99" i="3"/>
  <c r="M99" i="3"/>
  <c r="H99" i="3"/>
  <c r="I99" i="3" s="1"/>
  <c r="X98" i="3"/>
  <c r="Y98" i="3" s="1"/>
  <c r="S98" i="3"/>
  <c r="M98" i="3"/>
  <c r="H98" i="3"/>
  <c r="I98" i="3" s="1"/>
  <c r="X97" i="3"/>
  <c r="Y97" i="3" s="1"/>
  <c r="S97" i="3"/>
  <c r="M97" i="3"/>
  <c r="H97" i="3"/>
  <c r="I97" i="3" s="1"/>
  <c r="X96" i="3"/>
  <c r="Y96" i="3" s="1"/>
  <c r="S96" i="3"/>
  <c r="M96" i="3"/>
  <c r="H96" i="3"/>
  <c r="I96" i="3" s="1"/>
  <c r="X95" i="3"/>
  <c r="Y95" i="3" s="1"/>
  <c r="S95" i="3"/>
  <c r="M95" i="3"/>
  <c r="H95" i="3"/>
  <c r="I95" i="3" s="1"/>
  <c r="X94" i="3"/>
  <c r="Y94" i="3" s="1"/>
  <c r="S94" i="3"/>
  <c r="T94" i="3" s="1"/>
  <c r="M94" i="3"/>
  <c r="N94" i="3" s="1"/>
  <c r="H94" i="3"/>
  <c r="I94" i="3" s="1"/>
  <c r="X93" i="3"/>
  <c r="Y93" i="3" s="1"/>
  <c r="S93" i="3"/>
  <c r="T93" i="3" s="1"/>
  <c r="M93" i="3"/>
  <c r="N93" i="3" s="1"/>
  <c r="H93" i="3"/>
  <c r="I93" i="3" s="1"/>
  <c r="X92" i="3"/>
  <c r="Y92" i="3" s="1"/>
  <c r="S92" i="3"/>
  <c r="T92" i="3" s="1"/>
  <c r="M92" i="3"/>
  <c r="N92" i="3" s="1"/>
  <c r="H92" i="3"/>
  <c r="I92" i="3" s="1"/>
  <c r="X91" i="3"/>
  <c r="Y91" i="3" s="1"/>
  <c r="S91" i="3"/>
  <c r="T91" i="3" s="1"/>
  <c r="M91" i="3"/>
  <c r="N91" i="3" s="1"/>
  <c r="H91" i="3"/>
  <c r="I91" i="3" s="1"/>
  <c r="X90" i="3"/>
  <c r="Y90" i="3" s="1"/>
  <c r="S90" i="3"/>
  <c r="T90" i="3" s="1"/>
  <c r="M90" i="3"/>
  <c r="N90" i="3" s="1"/>
  <c r="H90" i="3"/>
  <c r="I90" i="3" s="1"/>
  <c r="X89" i="3"/>
  <c r="Y89" i="3" s="1"/>
  <c r="S89" i="3"/>
  <c r="T89" i="3" s="1"/>
  <c r="M89" i="3"/>
  <c r="N89" i="3" s="1"/>
  <c r="H89" i="3"/>
  <c r="I89" i="3" s="1"/>
  <c r="X88" i="3"/>
  <c r="Y88" i="3" s="1"/>
  <c r="S88" i="3"/>
  <c r="T88" i="3" s="1"/>
  <c r="M88" i="3"/>
  <c r="N88" i="3" s="1"/>
  <c r="H88" i="3"/>
  <c r="I88" i="3" s="1"/>
  <c r="X87" i="3"/>
  <c r="Y87" i="3" s="1"/>
  <c r="S87" i="3"/>
  <c r="T87" i="3" s="1"/>
  <c r="M87" i="3"/>
  <c r="N87" i="3" s="1"/>
  <c r="H87" i="3"/>
  <c r="I87" i="3" s="1"/>
  <c r="X86" i="3"/>
  <c r="Y86" i="3" s="1"/>
  <c r="S86" i="3"/>
  <c r="T86" i="3" s="1"/>
  <c r="M86" i="3"/>
  <c r="N86" i="3" s="1"/>
  <c r="H86" i="3"/>
  <c r="I86" i="3" s="1"/>
  <c r="X85" i="3"/>
  <c r="Y85" i="3" s="1"/>
  <c r="S85" i="3"/>
  <c r="T85" i="3" s="1"/>
  <c r="M85" i="3"/>
  <c r="N85" i="3" s="1"/>
  <c r="H85" i="3"/>
  <c r="I85" i="3" s="1"/>
  <c r="X84" i="3"/>
  <c r="Y84" i="3" s="1"/>
  <c r="S84" i="3"/>
  <c r="T84" i="3" s="1"/>
  <c r="M84" i="3"/>
  <c r="N84" i="3" s="1"/>
  <c r="H84" i="3"/>
  <c r="I84" i="3" s="1"/>
  <c r="X82" i="3"/>
  <c r="Y82" i="3" s="1"/>
  <c r="S82" i="3"/>
  <c r="T82" i="3" s="1"/>
  <c r="M82" i="3"/>
  <c r="N82" i="3" s="1"/>
  <c r="H82" i="3"/>
  <c r="I82" i="3" s="1"/>
  <c r="X81" i="3"/>
  <c r="Y81" i="3" s="1"/>
  <c r="S81" i="3"/>
  <c r="T81" i="3" s="1"/>
  <c r="M81" i="3"/>
  <c r="N81" i="3" s="1"/>
  <c r="H81" i="3"/>
  <c r="I81" i="3" s="1"/>
  <c r="X80" i="3"/>
  <c r="Y80" i="3" s="1"/>
  <c r="S80" i="3"/>
  <c r="T80" i="3" s="1"/>
  <c r="M80" i="3"/>
  <c r="N80" i="3" s="1"/>
  <c r="H80" i="3"/>
  <c r="I80" i="3" s="1"/>
  <c r="X79" i="3"/>
  <c r="Y79" i="3" s="1"/>
  <c r="S79" i="3"/>
  <c r="T79" i="3" s="1"/>
  <c r="M79" i="3"/>
  <c r="N79" i="3" s="1"/>
  <c r="H79" i="3"/>
  <c r="I79" i="3" s="1"/>
  <c r="X78" i="3"/>
  <c r="Y78" i="3" s="1"/>
  <c r="S78" i="3"/>
  <c r="T78" i="3" s="1"/>
  <c r="M78" i="3"/>
  <c r="N78" i="3" s="1"/>
  <c r="H78" i="3"/>
  <c r="I78" i="3" s="1"/>
  <c r="X77" i="3"/>
  <c r="Y77" i="3" s="1"/>
  <c r="S77" i="3"/>
  <c r="T77" i="3" s="1"/>
  <c r="M77" i="3"/>
  <c r="N77" i="3" s="1"/>
  <c r="H77" i="3"/>
  <c r="I77" i="3" s="1"/>
  <c r="X76" i="3"/>
  <c r="Y76" i="3" s="1"/>
  <c r="S76" i="3"/>
  <c r="T76" i="3" s="1"/>
  <c r="M76" i="3"/>
  <c r="N76" i="3" s="1"/>
  <c r="H76" i="3"/>
  <c r="I76" i="3" s="1"/>
  <c r="X75" i="3"/>
  <c r="Y75" i="3" s="1"/>
  <c r="S75" i="3"/>
  <c r="T75" i="3" s="1"/>
  <c r="M75" i="3"/>
  <c r="N75" i="3" s="1"/>
  <c r="H75" i="3"/>
  <c r="I75" i="3" s="1"/>
  <c r="X74" i="3"/>
  <c r="Y74" i="3" s="1"/>
  <c r="S74" i="3"/>
  <c r="T74" i="3" s="1"/>
  <c r="M74" i="3"/>
  <c r="N74" i="3" s="1"/>
  <c r="H74" i="3"/>
  <c r="I74" i="3" s="1"/>
  <c r="X73" i="3"/>
  <c r="Y73" i="3" s="1"/>
  <c r="S73" i="3"/>
  <c r="T73" i="3" s="1"/>
  <c r="M73" i="3"/>
  <c r="N73" i="3" s="1"/>
  <c r="H73" i="3"/>
  <c r="I73" i="3" s="1"/>
  <c r="X72" i="3"/>
  <c r="Y72" i="3" s="1"/>
  <c r="S72" i="3"/>
  <c r="T72" i="3" s="1"/>
  <c r="M72" i="3"/>
  <c r="N72" i="3" s="1"/>
  <c r="H72" i="3"/>
  <c r="I72" i="3" s="1"/>
  <c r="X71" i="3"/>
  <c r="Y71" i="3" s="1"/>
  <c r="S71" i="3"/>
  <c r="T71" i="3" s="1"/>
  <c r="M71" i="3"/>
  <c r="N71" i="3" s="1"/>
  <c r="H71" i="3"/>
  <c r="I71" i="3" s="1"/>
  <c r="X70" i="3"/>
  <c r="Y70" i="3" s="1"/>
  <c r="S70" i="3"/>
  <c r="T70" i="3" s="1"/>
  <c r="M70" i="3"/>
  <c r="N70" i="3" s="1"/>
  <c r="H70" i="3"/>
  <c r="I70" i="3" s="1"/>
  <c r="X69" i="3"/>
  <c r="Y69" i="3" s="1"/>
  <c r="S69" i="3"/>
  <c r="T69" i="3" s="1"/>
  <c r="M69" i="3"/>
  <c r="N69" i="3" s="1"/>
  <c r="H69" i="3"/>
  <c r="I69" i="3" s="1"/>
  <c r="X68" i="3"/>
  <c r="Y68" i="3" s="1"/>
  <c r="S68" i="3"/>
  <c r="T68" i="3" s="1"/>
  <c r="M68" i="3"/>
  <c r="N68" i="3" s="1"/>
  <c r="H68" i="3"/>
  <c r="I68" i="3" s="1"/>
  <c r="X67" i="3"/>
  <c r="Y67" i="3" s="1"/>
  <c r="S67" i="3"/>
  <c r="T67" i="3" s="1"/>
  <c r="M67" i="3"/>
  <c r="N67" i="3" s="1"/>
  <c r="H67" i="3"/>
  <c r="I67" i="3" s="1"/>
  <c r="X66" i="3"/>
  <c r="Y66" i="3" s="1"/>
  <c r="S66" i="3"/>
  <c r="T66" i="3" s="1"/>
  <c r="M66" i="3"/>
  <c r="N66" i="3" s="1"/>
  <c r="H66" i="3"/>
  <c r="I66" i="3" s="1"/>
  <c r="X65" i="3"/>
  <c r="Y65" i="3" s="1"/>
  <c r="S65" i="3"/>
  <c r="T65" i="3" s="1"/>
  <c r="M65" i="3"/>
  <c r="N65" i="3" s="1"/>
  <c r="H65" i="3"/>
  <c r="I65" i="3" s="1"/>
  <c r="X64" i="3"/>
  <c r="Y64" i="3" s="1"/>
  <c r="S64" i="3"/>
  <c r="T64" i="3" s="1"/>
  <c r="M64" i="3"/>
  <c r="N64" i="3" s="1"/>
  <c r="H64" i="3"/>
  <c r="I64" i="3" s="1"/>
  <c r="X63" i="3"/>
  <c r="Y63" i="3" s="1"/>
  <c r="S63" i="3"/>
  <c r="T63" i="3" s="1"/>
  <c r="M63" i="3"/>
  <c r="N63" i="3" s="1"/>
  <c r="H63" i="3"/>
  <c r="I63" i="3" s="1"/>
  <c r="X62" i="3"/>
  <c r="Y62" i="3" s="1"/>
  <c r="S62" i="3"/>
  <c r="T62" i="3" s="1"/>
  <c r="M62" i="3"/>
  <c r="N62" i="3" s="1"/>
  <c r="H62" i="3"/>
  <c r="I62" i="3" s="1"/>
  <c r="X61" i="3"/>
  <c r="Y61" i="3" s="1"/>
  <c r="S61" i="3"/>
  <c r="T61" i="3" s="1"/>
  <c r="M61" i="3"/>
  <c r="N61" i="3" s="1"/>
  <c r="H61" i="3"/>
  <c r="I61" i="3" s="1"/>
  <c r="X60" i="3"/>
  <c r="Y60" i="3" s="1"/>
  <c r="S60" i="3"/>
  <c r="T60" i="3" s="1"/>
  <c r="M60" i="3"/>
  <c r="N60" i="3" s="1"/>
  <c r="H60" i="3"/>
  <c r="I60" i="3" s="1"/>
  <c r="X59" i="3"/>
  <c r="Y59" i="3" s="1"/>
  <c r="S59" i="3"/>
  <c r="T59" i="3" s="1"/>
  <c r="M59" i="3"/>
  <c r="N59" i="3" s="1"/>
  <c r="H59" i="3"/>
  <c r="I59" i="3" s="1"/>
  <c r="X58" i="3"/>
  <c r="Y58" i="3" s="1"/>
  <c r="S58" i="3"/>
  <c r="T58" i="3" s="1"/>
  <c r="M58" i="3"/>
  <c r="N58" i="3" s="1"/>
  <c r="H58" i="3"/>
  <c r="I58" i="3" s="1"/>
  <c r="X57" i="3"/>
  <c r="Y57" i="3" s="1"/>
  <c r="S57" i="3"/>
  <c r="T57" i="3" s="1"/>
  <c r="M57" i="3"/>
  <c r="N57" i="3" s="1"/>
  <c r="H57" i="3"/>
  <c r="I57" i="3" s="1"/>
  <c r="X56" i="3"/>
  <c r="Y56" i="3" s="1"/>
  <c r="S56" i="3"/>
  <c r="T56" i="3" s="1"/>
  <c r="M56" i="3"/>
  <c r="N56" i="3" s="1"/>
  <c r="H56" i="3"/>
  <c r="I56" i="3" s="1"/>
  <c r="X55" i="3"/>
  <c r="Y55" i="3" s="1"/>
  <c r="S55" i="3"/>
  <c r="T55" i="3" s="1"/>
  <c r="M55" i="3"/>
  <c r="N55" i="3" s="1"/>
  <c r="H55" i="3"/>
  <c r="I55" i="3" s="1"/>
  <c r="X54" i="3"/>
  <c r="Y54" i="3" s="1"/>
  <c r="S54" i="3"/>
  <c r="T54" i="3" s="1"/>
  <c r="M54" i="3"/>
  <c r="N54" i="3" s="1"/>
  <c r="H54" i="3"/>
  <c r="I54" i="3" s="1"/>
  <c r="X53" i="3"/>
  <c r="Y53" i="3" s="1"/>
  <c r="S53" i="3"/>
  <c r="T53" i="3" s="1"/>
  <c r="M53" i="3"/>
  <c r="N53" i="3" s="1"/>
  <c r="H53" i="3"/>
  <c r="I53" i="3" s="1"/>
  <c r="X52" i="3"/>
  <c r="Y52" i="3" s="1"/>
  <c r="S52" i="3"/>
  <c r="T52" i="3" s="1"/>
  <c r="M52" i="3"/>
  <c r="N52" i="3" s="1"/>
  <c r="H52" i="3"/>
  <c r="I52" i="3" s="1"/>
  <c r="X51" i="3"/>
  <c r="Y51" i="3" s="1"/>
  <c r="S51" i="3"/>
  <c r="T51" i="3" s="1"/>
  <c r="M51" i="3"/>
  <c r="N51" i="3" s="1"/>
  <c r="H51" i="3"/>
  <c r="I51" i="3" s="1"/>
  <c r="X50" i="3"/>
  <c r="Y50" i="3" s="1"/>
  <c r="S50" i="3"/>
  <c r="T50" i="3" s="1"/>
  <c r="M50" i="3"/>
  <c r="N50" i="3" s="1"/>
  <c r="H50" i="3"/>
  <c r="I50" i="3" s="1"/>
  <c r="X49" i="3"/>
  <c r="Y49" i="3" s="1"/>
  <c r="S49" i="3"/>
  <c r="T49" i="3" s="1"/>
  <c r="M49" i="3"/>
  <c r="N49" i="3" s="1"/>
  <c r="H49" i="3"/>
  <c r="I49" i="3" s="1"/>
  <c r="X48" i="3"/>
  <c r="Y48" i="3" s="1"/>
  <c r="S48" i="3"/>
  <c r="T48" i="3" s="1"/>
  <c r="M48" i="3"/>
  <c r="N48" i="3" s="1"/>
  <c r="H48" i="3"/>
  <c r="I48" i="3" s="1"/>
  <c r="X47" i="3"/>
  <c r="Y47" i="3" s="1"/>
  <c r="S47" i="3"/>
  <c r="T47" i="3" s="1"/>
  <c r="M47" i="3"/>
  <c r="N47" i="3" s="1"/>
  <c r="H47" i="3"/>
  <c r="I47" i="3" s="1"/>
  <c r="X46" i="3"/>
  <c r="Y46" i="3" s="1"/>
  <c r="S46" i="3"/>
  <c r="T46" i="3" s="1"/>
  <c r="M46" i="3"/>
  <c r="N46" i="3" s="1"/>
  <c r="H46" i="3"/>
  <c r="I46" i="3" s="1"/>
  <c r="X45" i="3"/>
  <c r="Y45" i="3" s="1"/>
  <c r="S45" i="3"/>
  <c r="T45" i="3" s="1"/>
  <c r="M45" i="3"/>
  <c r="N45" i="3" s="1"/>
  <c r="H45" i="3"/>
  <c r="I45" i="3" s="1"/>
  <c r="X44" i="3"/>
  <c r="Y44" i="3" s="1"/>
  <c r="S44" i="3"/>
  <c r="T44" i="3" s="1"/>
  <c r="M44" i="3"/>
  <c r="N44" i="3" s="1"/>
  <c r="H44" i="3"/>
  <c r="I44" i="3" s="1"/>
  <c r="X43" i="3"/>
  <c r="Y43" i="3" s="1"/>
  <c r="S43" i="3"/>
  <c r="T43" i="3" s="1"/>
  <c r="M43" i="3"/>
  <c r="N43" i="3" s="1"/>
  <c r="H43" i="3"/>
  <c r="I43" i="3" s="1"/>
  <c r="X42" i="3"/>
  <c r="Y42" i="3" s="1"/>
  <c r="S42" i="3"/>
  <c r="T42" i="3" s="1"/>
  <c r="M42" i="3"/>
  <c r="N42" i="3" s="1"/>
  <c r="H42" i="3"/>
  <c r="I42" i="3" s="1"/>
  <c r="X41" i="3"/>
  <c r="Y41" i="3" s="1"/>
  <c r="S41" i="3"/>
  <c r="T41" i="3" s="1"/>
  <c r="M41" i="3"/>
  <c r="N41" i="3" s="1"/>
  <c r="H41" i="3"/>
  <c r="I41" i="3" s="1"/>
  <c r="X40" i="3"/>
  <c r="Y40" i="3" s="1"/>
  <c r="S40" i="3"/>
  <c r="T40" i="3" s="1"/>
  <c r="M40" i="3"/>
  <c r="N40" i="3" s="1"/>
  <c r="H40" i="3"/>
  <c r="I40" i="3" s="1"/>
  <c r="X39" i="3"/>
  <c r="Y39" i="3" s="1"/>
  <c r="S39" i="3"/>
  <c r="T39" i="3" s="1"/>
  <c r="M39" i="3"/>
  <c r="N39" i="3" s="1"/>
  <c r="H39" i="3"/>
  <c r="I39" i="3" s="1"/>
  <c r="X38" i="3"/>
  <c r="Y38" i="3" s="1"/>
  <c r="S38" i="3"/>
  <c r="T38" i="3" s="1"/>
  <c r="M38" i="3"/>
  <c r="N38" i="3" s="1"/>
  <c r="H38" i="3"/>
  <c r="I38" i="3" s="1"/>
  <c r="X37" i="3"/>
  <c r="Y37" i="3" s="1"/>
  <c r="S37" i="3"/>
  <c r="T37" i="3" s="1"/>
  <c r="M37" i="3"/>
  <c r="N37" i="3" s="1"/>
  <c r="H37" i="3"/>
  <c r="I37" i="3" s="1"/>
  <c r="X36" i="3"/>
  <c r="Y36" i="3" s="1"/>
  <c r="S36" i="3"/>
  <c r="T36" i="3" s="1"/>
  <c r="M36" i="3"/>
  <c r="N36" i="3" s="1"/>
  <c r="H36" i="3"/>
  <c r="I36" i="3" s="1"/>
  <c r="X35" i="3"/>
  <c r="Y35" i="3" s="1"/>
  <c r="S35" i="3"/>
  <c r="T35" i="3" s="1"/>
  <c r="M35" i="3"/>
  <c r="N35" i="3" s="1"/>
  <c r="H35" i="3"/>
  <c r="I35" i="3" s="1"/>
  <c r="X34" i="3"/>
  <c r="Y34" i="3" s="1"/>
  <c r="S34" i="3"/>
  <c r="T34" i="3" s="1"/>
  <c r="M34" i="3"/>
  <c r="N34" i="3" s="1"/>
  <c r="H34" i="3"/>
  <c r="I34" i="3" s="1"/>
  <c r="X33" i="3"/>
  <c r="Y33" i="3" s="1"/>
  <c r="S33" i="3"/>
  <c r="T33" i="3" s="1"/>
  <c r="M33" i="3"/>
  <c r="N33" i="3" s="1"/>
  <c r="H33" i="3"/>
  <c r="I33" i="3" s="1"/>
  <c r="X32" i="3"/>
  <c r="Y32" i="3" s="1"/>
  <c r="S32" i="3"/>
  <c r="T32" i="3" s="1"/>
  <c r="M32" i="3"/>
  <c r="N32" i="3" s="1"/>
  <c r="H32" i="3"/>
  <c r="I32" i="3" s="1"/>
  <c r="X31" i="3"/>
  <c r="Y31" i="3" s="1"/>
  <c r="S31" i="3"/>
  <c r="T31" i="3" s="1"/>
  <c r="M31" i="3"/>
  <c r="N31" i="3" s="1"/>
  <c r="H31" i="3"/>
  <c r="I31" i="3" s="1"/>
  <c r="X30" i="3"/>
  <c r="Y30" i="3" s="1"/>
  <c r="S30" i="3"/>
  <c r="T30" i="3" s="1"/>
  <c r="M30" i="3"/>
  <c r="N30" i="3" s="1"/>
  <c r="H30" i="3"/>
  <c r="I30" i="3" s="1"/>
  <c r="X29" i="3"/>
  <c r="Y29" i="3" s="1"/>
  <c r="S29" i="3"/>
  <c r="T29" i="3" s="1"/>
  <c r="M29" i="3"/>
  <c r="N29" i="3" s="1"/>
  <c r="H29" i="3"/>
  <c r="I29" i="3" s="1"/>
  <c r="X28" i="3"/>
  <c r="Y28" i="3" s="1"/>
  <c r="S28" i="3"/>
  <c r="T28" i="3" s="1"/>
  <c r="M28" i="3"/>
  <c r="N28" i="3" s="1"/>
  <c r="H28" i="3"/>
  <c r="I28" i="3" s="1"/>
  <c r="X27" i="3"/>
  <c r="Y27" i="3" s="1"/>
  <c r="S27" i="3"/>
  <c r="T27" i="3" s="1"/>
  <c r="M27" i="3"/>
  <c r="N27" i="3" s="1"/>
  <c r="H27" i="3"/>
  <c r="I27" i="3" s="1"/>
  <c r="X26" i="3"/>
  <c r="Y26" i="3" s="1"/>
  <c r="S26" i="3"/>
  <c r="T26" i="3" s="1"/>
  <c r="M26" i="3"/>
  <c r="N26" i="3" s="1"/>
  <c r="H26" i="3"/>
  <c r="I26" i="3" s="1"/>
  <c r="X25" i="3"/>
  <c r="Y25" i="3" s="1"/>
  <c r="S25" i="3"/>
  <c r="T25" i="3" s="1"/>
  <c r="M25" i="3"/>
  <c r="N25" i="3" s="1"/>
  <c r="H25" i="3"/>
  <c r="I25" i="3" s="1"/>
  <c r="X24" i="3"/>
  <c r="Y24" i="3" s="1"/>
  <c r="S24" i="3"/>
  <c r="T24" i="3" s="1"/>
  <c r="M24" i="3"/>
  <c r="N24" i="3" s="1"/>
  <c r="H24" i="3"/>
  <c r="I24" i="3" s="1"/>
  <c r="X23" i="3"/>
  <c r="Y23" i="3" s="1"/>
  <c r="S23" i="3"/>
  <c r="T23" i="3" s="1"/>
  <c r="M23" i="3"/>
  <c r="N23" i="3" s="1"/>
  <c r="H23" i="3"/>
  <c r="I23" i="3" s="1"/>
  <c r="X22" i="3"/>
  <c r="Y22" i="3" s="1"/>
  <c r="S22" i="3"/>
  <c r="T22" i="3" s="1"/>
  <c r="M22" i="3"/>
  <c r="N22" i="3" s="1"/>
  <c r="H22" i="3"/>
  <c r="I22" i="3" s="1"/>
  <c r="X21" i="3"/>
  <c r="Y21" i="3" s="1"/>
  <c r="S21" i="3"/>
  <c r="T21" i="3" s="1"/>
  <c r="M21" i="3"/>
  <c r="N21" i="3" s="1"/>
  <c r="H21" i="3"/>
  <c r="I21" i="3" s="1"/>
  <c r="X20" i="3"/>
  <c r="Y20" i="3" s="1"/>
  <c r="S20" i="3"/>
  <c r="T20" i="3" s="1"/>
  <c r="M20" i="3"/>
  <c r="N20" i="3" s="1"/>
  <c r="H20" i="3"/>
  <c r="I20" i="3" s="1"/>
  <c r="X19" i="3"/>
  <c r="Y19" i="3" s="1"/>
  <c r="S19" i="3"/>
  <c r="T19" i="3" s="1"/>
  <c r="M19" i="3"/>
  <c r="N19" i="3" s="1"/>
  <c r="H19" i="3"/>
  <c r="I19" i="3" s="1"/>
  <c r="X18" i="3"/>
  <c r="Y18" i="3" s="1"/>
  <c r="S18" i="3"/>
  <c r="T18" i="3" s="1"/>
  <c r="M18" i="3"/>
  <c r="N18" i="3" s="1"/>
  <c r="H18" i="3"/>
  <c r="I18" i="3" s="1"/>
  <c r="X17" i="3"/>
  <c r="Y17" i="3" s="1"/>
  <c r="S17" i="3"/>
  <c r="T17" i="3" s="1"/>
  <c r="M17" i="3"/>
  <c r="N17" i="3" s="1"/>
  <c r="H17" i="3"/>
  <c r="I17" i="3" s="1"/>
  <c r="X16" i="3"/>
  <c r="Y16" i="3" s="1"/>
  <c r="S16" i="3"/>
  <c r="T16" i="3" s="1"/>
  <c r="M16" i="3"/>
  <c r="N16" i="3" s="1"/>
  <c r="H16" i="3"/>
  <c r="I16" i="3" s="1"/>
  <c r="X15" i="3"/>
  <c r="Y15" i="3" s="1"/>
  <c r="S15" i="3"/>
  <c r="T15" i="3" s="1"/>
  <c r="M15" i="3"/>
  <c r="N15" i="3" s="1"/>
  <c r="H15" i="3"/>
  <c r="I15" i="3" s="1"/>
  <c r="X14" i="3"/>
  <c r="Y14" i="3" s="1"/>
  <c r="S14" i="3"/>
  <c r="T14" i="3" s="1"/>
  <c r="M14" i="3"/>
  <c r="N14" i="3" s="1"/>
  <c r="H14" i="3"/>
  <c r="I14" i="3" s="1"/>
  <c r="X13" i="3"/>
  <c r="Y13" i="3" s="1"/>
  <c r="S13" i="3"/>
  <c r="T13" i="3" s="1"/>
  <c r="M13" i="3"/>
  <c r="N13" i="3" s="1"/>
  <c r="H13" i="3"/>
  <c r="I13" i="3" s="1"/>
  <c r="C719" i="1"/>
  <c r="C718" i="1"/>
  <c r="C717" i="1"/>
  <c r="C705" i="1"/>
  <c r="S686" i="1"/>
  <c r="T686" i="1" s="1"/>
  <c r="M686" i="1"/>
  <c r="N686" i="1" s="1"/>
  <c r="R684" i="1"/>
  <c r="R688" i="1" s="1"/>
  <c r="Q684" i="1"/>
  <c r="L684" i="1"/>
  <c r="L688" i="1" s="1"/>
  <c r="K684" i="1"/>
  <c r="K688" i="1" s="1"/>
  <c r="S682" i="1"/>
  <c r="T682" i="1" s="1"/>
  <c r="M682" i="1"/>
  <c r="N682" i="1" s="1"/>
  <c r="S680" i="1"/>
  <c r="T680" i="1" s="1"/>
  <c r="M680" i="1"/>
  <c r="N680" i="1" s="1"/>
  <c r="R676" i="1"/>
  <c r="Q676" i="1"/>
  <c r="L676" i="1"/>
  <c r="K676" i="1"/>
  <c r="S674" i="1"/>
  <c r="T674" i="1" s="1"/>
  <c r="M674" i="1"/>
  <c r="N674" i="1" s="1"/>
  <c r="S673" i="1"/>
  <c r="T673" i="1" s="1"/>
  <c r="M673" i="1"/>
  <c r="N673" i="1" s="1"/>
  <c r="S671" i="1"/>
  <c r="T671" i="1" s="1"/>
  <c r="M671" i="1"/>
  <c r="N671" i="1" s="1"/>
  <c r="S670" i="1"/>
  <c r="T670" i="1" s="1"/>
  <c r="M670" i="1"/>
  <c r="N670" i="1" s="1"/>
  <c r="S669" i="1"/>
  <c r="T669" i="1" s="1"/>
  <c r="M669" i="1"/>
  <c r="N669" i="1" s="1"/>
  <c r="S668" i="1"/>
  <c r="T668" i="1" s="1"/>
  <c r="M668" i="1"/>
  <c r="N668" i="1" s="1"/>
  <c r="S666" i="1"/>
  <c r="T666" i="1" s="1"/>
  <c r="M666" i="1"/>
  <c r="N666" i="1" s="1"/>
  <c r="S665" i="1"/>
  <c r="T665" i="1" s="1"/>
  <c r="M665" i="1"/>
  <c r="N665" i="1" s="1"/>
  <c r="S664" i="1"/>
  <c r="T664" i="1" s="1"/>
  <c r="M664" i="1"/>
  <c r="N664" i="1" s="1"/>
  <c r="S662" i="1"/>
  <c r="T662" i="1" s="1"/>
  <c r="M662" i="1"/>
  <c r="N662" i="1" s="1"/>
  <c r="S660" i="1"/>
  <c r="T660" i="1" s="1"/>
  <c r="M660" i="1"/>
  <c r="N660" i="1" s="1"/>
  <c r="S658" i="1"/>
  <c r="T658" i="1" s="1"/>
  <c r="M658" i="1"/>
  <c r="N658" i="1" s="1"/>
  <c r="S657" i="1"/>
  <c r="T657" i="1" s="1"/>
  <c r="M657" i="1"/>
  <c r="N657" i="1" s="1"/>
  <c r="S655" i="1"/>
  <c r="T655" i="1" s="1"/>
  <c r="M655" i="1"/>
  <c r="N655" i="1" s="1"/>
  <c r="S654" i="1"/>
  <c r="T654" i="1" s="1"/>
  <c r="M654" i="1"/>
  <c r="N654" i="1" s="1"/>
  <c r="S653" i="1"/>
  <c r="T653" i="1" s="1"/>
  <c r="M653" i="1"/>
  <c r="N653" i="1" s="1"/>
  <c r="S652" i="1"/>
  <c r="T652" i="1" s="1"/>
  <c r="M652" i="1"/>
  <c r="N652" i="1" s="1"/>
  <c r="S650" i="1"/>
  <c r="T650" i="1" s="1"/>
  <c r="M650" i="1"/>
  <c r="N650" i="1" s="1"/>
  <c r="S649" i="1"/>
  <c r="T649" i="1" s="1"/>
  <c r="M649" i="1"/>
  <c r="N649" i="1" s="1"/>
  <c r="S648" i="1"/>
  <c r="T648" i="1" s="1"/>
  <c r="M648" i="1"/>
  <c r="N648" i="1" s="1"/>
  <c r="S647" i="1"/>
  <c r="T647" i="1" s="1"/>
  <c r="M647" i="1"/>
  <c r="N647" i="1" s="1"/>
  <c r="S641" i="1"/>
  <c r="T641" i="1" s="1"/>
  <c r="M641" i="1"/>
  <c r="N641" i="1" s="1"/>
  <c r="S639" i="1"/>
  <c r="T639" i="1" s="1"/>
  <c r="M639" i="1"/>
  <c r="N639" i="1" s="1"/>
  <c r="S637" i="1"/>
  <c r="T637" i="1" s="1"/>
  <c r="M637" i="1"/>
  <c r="N637" i="1" s="1"/>
  <c r="S636" i="1"/>
  <c r="T636" i="1" s="1"/>
  <c r="M636" i="1"/>
  <c r="N636" i="1" s="1"/>
  <c r="S634" i="1"/>
  <c r="T634" i="1" s="1"/>
  <c r="M634" i="1"/>
  <c r="N634" i="1" s="1"/>
  <c r="S633" i="1"/>
  <c r="T633" i="1" s="1"/>
  <c r="M633" i="1"/>
  <c r="N633" i="1" s="1"/>
  <c r="S632" i="1"/>
  <c r="T632" i="1" s="1"/>
  <c r="M632" i="1"/>
  <c r="N632" i="1" s="1"/>
  <c r="S630" i="1"/>
  <c r="T630" i="1" s="1"/>
  <c r="M630" i="1"/>
  <c r="N630" i="1" s="1"/>
  <c r="S629" i="1"/>
  <c r="T629" i="1" s="1"/>
  <c r="M629" i="1"/>
  <c r="N629" i="1" s="1"/>
  <c r="S628" i="1"/>
  <c r="T628" i="1" s="1"/>
  <c r="M628" i="1"/>
  <c r="N628" i="1" s="1"/>
  <c r="S627" i="1"/>
  <c r="T627" i="1" s="1"/>
  <c r="M627" i="1"/>
  <c r="N627" i="1" s="1"/>
  <c r="R624" i="1"/>
  <c r="Q624" i="1"/>
  <c r="L624" i="1"/>
  <c r="K624" i="1"/>
  <c r="K625" i="1" s="1"/>
  <c r="S623" i="1"/>
  <c r="T623" i="1" s="1"/>
  <c r="M623" i="1"/>
  <c r="N623" i="1" s="1"/>
  <c r="S622" i="1"/>
  <c r="T622" i="1" s="1"/>
  <c r="M622" i="1"/>
  <c r="N622" i="1" s="1"/>
  <c r="S621" i="1"/>
  <c r="T621" i="1" s="1"/>
  <c r="M621" i="1"/>
  <c r="N621" i="1" s="1"/>
  <c r="S620" i="1"/>
  <c r="T620" i="1" s="1"/>
  <c r="M620" i="1"/>
  <c r="N620" i="1" s="1"/>
  <c r="S619" i="1"/>
  <c r="T619" i="1" s="1"/>
  <c r="M619" i="1"/>
  <c r="N619" i="1" s="1"/>
  <c r="S616" i="1"/>
  <c r="T616" i="1" s="1"/>
  <c r="M616" i="1"/>
  <c r="N616" i="1" s="1"/>
  <c r="S615" i="1"/>
  <c r="T615" i="1" s="1"/>
  <c r="M615" i="1"/>
  <c r="N615" i="1" s="1"/>
  <c r="S614" i="1"/>
  <c r="T614" i="1" s="1"/>
  <c r="M614" i="1"/>
  <c r="N614" i="1" s="1"/>
  <c r="S613" i="1"/>
  <c r="T613" i="1" s="1"/>
  <c r="M613" i="1"/>
  <c r="N613" i="1" s="1"/>
  <c r="S612" i="1"/>
  <c r="T612" i="1" s="1"/>
  <c r="M612" i="1"/>
  <c r="N612" i="1" s="1"/>
  <c r="R609" i="1"/>
  <c r="Q609" i="1"/>
  <c r="L609" i="1"/>
  <c r="K609" i="1"/>
  <c r="S607" i="1"/>
  <c r="T607" i="1" s="1"/>
  <c r="M607" i="1"/>
  <c r="N607" i="1" s="1"/>
  <c r="S606" i="1"/>
  <c r="T606" i="1" s="1"/>
  <c r="M606" i="1"/>
  <c r="N606" i="1" s="1"/>
  <c r="S605" i="1"/>
  <c r="T605" i="1" s="1"/>
  <c r="M605" i="1"/>
  <c r="N605" i="1" s="1"/>
  <c r="S604" i="1"/>
  <c r="T604" i="1" s="1"/>
  <c r="M604" i="1"/>
  <c r="N604" i="1" s="1"/>
  <c r="S603" i="1"/>
  <c r="T603" i="1" s="1"/>
  <c r="M603" i="1"/>
  <c r="N603" i="1" s="1"/>
  <c r="S602" i="1"/>
  <c r="T602" i="1" s="1"/>
  <c r="M602" i="1"/>
  <c r="N602" i="1" s="1"/>
  <c r="S600" i="1"/>
  <c r="T600" i="1" s="1"/>
  <c r="M600" i="1"/>
  <c r="N600" i="1" s="1"/>
  <c r="S599" i="1"/>
  <c r="T599" i="1" s="1"/>
  <c r="M599" i="1"/>
  <c r="N599" i="1" s="1"/>
  <c r="S598" i="1"/>
  <c r="T598" i="1" s="1"/>
  <c r="M598" i="1"/>
  <c r="N598" i="1" s="1"/>
  <c r="S596" i="1"/>
  <c r="T596" i="1" s="1"/>
  <c r="M596" i="1"/>
  <c r="N596" i="1" s="1"/>
  <c r="S595" i="1"/>
  <c r="T595" i="1" s="1"/>
  <c r="M595" i="1"/>
  <c r="N595" i="1" s="1"/>
  <c r="S594" i="1"/>
  <c r="T594" i="1" s="1"/>
  <c r="M594" i="1"/>
  <c r="N594" i="1" s="1"/>
  <c r="S592" i="1"/>
  <c r="T592" i="1" s="1"/>
  <c r="M592" i="1"/>
  <c r="N592" i="1" s="1"/>
  <c r="S590" i="1"/>
  <c r="T590" i="1" s="1"/>
  <c r="M590" i="1"/>
  <c r="N590" i="1" s="1"/>
  <c r="S589" i="1"/>
  <c r="T589" i="1" s="1"/>
  <c r="M589" i="1"/>
  <c r="N589" i="1" s="1"/>
  <c r="S587" i="1"/>
  <c r="T587" i="1" s="1"/>
  <c r="M587" i="1"/>
  <c r="N587" i="1" s="1"/>
  <c r="S585" i="1"/>
  <c r="T585" i="1" s="1"/>
  <c r="M585" i="1"/>
  <c r="N585" i="1" s="1"/>
  <c r="S584" i="1"/>
  <c r="T584" i="1" s="1"/>
  <c r="M584" i="1"/>
  <c r="N584" i="1" s="1"/>
  <c r="R581" i="1"/>
  <c r="Q581" i="1"/>
  <c r="L581" i="1"/>
  <c r="K581" i="1"/>
  <c r="S579" i="1"/>
  <c r="T579" i="1" s="1"/>
  <c r="M579" i="1"/>
  <c r="N579" i="1" s="1"/>
  <c r="S578" i="1"/>
  <c r="T578" i="1" s="1"/>
  <c r="M578" i="1"/>
  <c r="N578" i="1" s="1"/>
  <c r="S576" i="1"/>
  <c r="T576" i="1" s="1"/>
  <c r="M576" i="1"/>
  <c r="N576" i="1" s="1"/>
  <c r="S575" i="1"/>
  <c r="T575" i="1" s="1"/>
  <c r="M575" i="1"/>
  <c r="N575" i="1" s="1"/>
  <c r="S574" i="1"/>
  <c r="T574" i="1" s="1"/>
  <c r="M574" i="1"/>
  <c r="N574" i="1" s="1"/>
  <c r="S573" i="1"/>
  <c r="T573" i="1" s="1"/>
  <c r="M573" i="1"/>
  <c r="N573" i="1" s="1"/>
  <c r="S572" i="1"/>
  <c r="T572" i="1" s="1"/>
  <c r="M572" i="1"/>
  <c r="N572" i="1" s="1"/>
  <c r="S570" i="1"/>
  <c r="T570" i="1" s="1"/>
  <c r="M570" i="1"/>
  <c r="N570" i="1" s="1"/>
  <c r="S569" i="1"/>
  <c r="T569" i="1" s="1"/>
  <c r="M569" i="1"/>
  <c r="N569" i="1" s="1"/>
  <c r="S567" i="1"/>
  <c r="T567" i="1" s="1"/>
  <c r="M567" i="1"/>
  <c r="N567" i="1" s="1"/>
  <c r="S566" i="1"/>
  <c r="T566" i="1" s="1"/>
  <c r="M566" i="1"/>
  <c r="N566" i="1" s="1"/>
  <c r="S565" i="1"/>
  <c r="T565" i="1" s="1"/>
  <c r="M565" i="1"/>
  <c r="N565" i="1" s="1"/>
  <c r="S563" i="1"/>
  <c r="T563" i="1" s="1"/>
  <c r="M563" i="1"/>
  <c r="N563" i="1" s="1"/>
  <c r="S561" i="1"/>
  <c r="T561" i="1" s="1"/>
  <c r="M561" i="1"/>
  <c r="N561" i="1" s="1"/>
  <c r="S560" i="1"/>
  <c r="T560" i="1" s="1"/>
  <c r="M560" i="1"/>
  <c r="N560" i="1" s="1"/>
  <c r="S559" i="1"/>
  <c r="T559" i="1" s="1"/>
  <c r="M559" i="1"/>
  <c r="N559" i="1" s="1"/>
  <c r="S557" i="1"/>
  <c r="T557" i="1" s="1"/>
  <c r="M557" i="1"/>
  <c r="N557" i="1" s="1"/>
  <c r="S556" i="1"/>
  <c r="T556" i="1" s="1"/>
  <c r="M556" i="1"/>
  <c r="N556" i="1" s="1"/>
  <c r="S555" i="1"/>
  <c r="T555" i="1" s="1"/>
  <c r="M555" i="1"/>
  <c r="N555" i="1" s="1"/>
  <c r="S553" i="1"/>
  <c r="T553" i="1" s="1"/>
  <c r="M553" i="1"/>
  <c r="N553" i="1" s="1"/>
  <c r="S552" i="1"/>
  <c r="T552" i="1" s="1"/>
  <c r="M552" i="1"/>
  <c r="N552" i="1" s="1"/>
  <c r="S550" i="1"/>
  <c r="T550" i="1" s="1"/>
  <c r="M550" i="1"/>
  <c r="N550" i="1" s="1"/>
  <c r="S548" i="1"/>
  <c r="T548" i="1" s="1"/>
  <c r="M548" i="1"/>
  <c r="N548" i="1" s="1"/>
  <c r="S539" i="1"/>
  <c r="T539" i="1" s="1"/>
  <c r="M539" i="1"/>
  <c r="N539" i="1" s="1"/>
  <c r="S538" i="1"/>
  <c r="M538" i="1"/>
  <c r="N538" i="1" s="1"/>
  <c r="S537" i="1"/>
  <c r="T537" i="1" s="1"/>
  <c r="M537" i="1"/>
  <c r="N537" i="1" s="1"/>
  <c r="S536" i="1"/>
  <c r="T536" i="1" s="1"/>
  <c r="M536" i="1"/>
  <c r="N536" i="1" s="1"/>
  <c r="S534" i="1"/>
  <c r="T534" i="1" s="1"/>
  <c r="M534" i="1"/>
  <c r="N534" i="1" s="1"/>
  <c r="S532" i="1"/>
  <c r="T532" i="1" s="1"/>
  <c r="M532" i="1"/>
  <c r="N532" i="1" s="1"/>
  <c r="S531" i="1"/>
  <c r="T531" i="1" s="1"/>
  <c r="M531" i="1"/>
  <c r="N531" i="1" s="1"/>
  <c r="S530" i="1"/>
  <c r="T530" i="1" s="1"/>
  <c r="M530" i="1"/>
  <c r="N530" i="1" s="1"/>
  <c r="S528" i="1"/>
  <c r="T528" i="1" s="1"/>
  <c r="M528" i="1"/>
  <c r="N528" i="1" s="1"/>
  <c r="S526" i="1"/>
  <c r="T526" i="1" s="1"/>
  <c r="M526" i="1"/>
  <c r="N526" i="1" s="1"/>
  <c r="S525" i="1"/>
  <c r="T525" i="1" s="1"/>
  <c r="M525" i="1"/>
  <c r="N525" i="1" s="1"/>
  <c r="S523" i="1"/>
  <c r="T523" i="1" s="1"/>
  <c r="M523" i="1"/>
  <c r="N523" i="1" s="1"/>
  <c r="S521" i="1"/>
  <c r="T521" i="1" s="1"/>
  <c r="M521" i="1"/>
  <c r="N521" i="1" s="1"/>
  <c r="S520" i="1"/>
  <c r="T520" i="1" s="1"/>
  <c r="M520" i="1"/>
  <c r="N520" i="1" s="1"/>
  <c r="S519" i="1"/>
  <c r="T519" i="1" s="1"/>
  <c r="M519" i="1"/>
  <c r="N519" i="1" s="1"/>
  <c r="S517" i="1"/>
  <c r="T517" i="1" s="1"/>
  <c r="M517" i="1"/>
  <c r="N517" i="1" s="1"/>
  <c r="S516" i="1"/>
  <c r="T516" i="1" s="1"/>
  <c r="M516" i="1"/>
  <c r="N516" i="1" s="1"/>
  <c r="S515" i="1"/>
  <c r="T515" i="1" s="1"/>
  <c r="M515" i="1"/>
  <c r="N515" i="1" s="1"/>
  <c r="S513" i="1"/>
  <c r="T513" i="1" s="1"/>
  <c r="M513" i="1"/>
  <c r="N513" i="1" s="1"/>
  <c r="S512" i="1"/>
  <c r="T512" i="1" s="1"/>
  <c r="M512" i="1"/>
  <c r="N512" i="1" s="1"/>
  <c r="S511" i="1"/>
  <c r="T511" i="1" s="1"/>
  <c r="M511" i="1"/>
  <c r="N511" i="1" s="1"/>
  <c r="S510" i="1"/>
  <c r="T510" i="1" s="1"/>
  <c r="M510" i="1"/>
  <c r="N510" i="1" s="1"/>
  <c r="R507" i="1"/>
  <c r="Q507" i="1"/>
  <c r="Q508" i="1" s="1"/>
  <c r="L507" i="1"/>
  <c r="L508" i="1" s="1"/>
  <c r="K507" i="1"/>
  <c r="K508" i="1" s="1"/>
  <c r="S506" i="1"/>
  <c r="T506" i="1" s="1"/>
  <c r="M506" i="1"/>
  <c r="N506" i="1" s="1"/>
  <c r="S505" i="1"/>
  <c r="T505" i="1" s="1"/>
  <c r="M505" i="1"/>
  <c r="N505" i="1" s="1"/>
  <c r="S504" i="1"/>
  <c r="T504" i="1" s="1"/>
  <c r="M504" i="1"/>
  <c r="N504" i="1" s="1"/>
  <c r="S503" i="1"/>
  <c r="T503" i="1" s="1"/>
  <c r="M503" i="1"/>
  <c r="N503" i="1" s="1"/>
  <c r="S502" i="1"/>
  <c r="T502" i="1" s="1"/>
  <c r="M502" i="1"/>
  <c r="N502" i="1" s="1"/>
  <c r="S500" i="1"/>
  <c r="T500" i="1" s="1"/>
  <c r="M500" i="1"/>
  <c r="N500" i="1" s="1"/>
  <c r="S499" i="1"/>
  <c r="T499" i="1" s="1"/>
  <c r="M499" i="1"/>
  <c r="N499" i="1" s="1"/>
  <c r="S498" i="1"/>
  <c r="T498" i="1" s="1"/>
  <c r="M498" i="1"/>
  <c r="N498" i="1" s="1"/>
  <c r="S497" i="1"/>
  <c r="T497" i="1" s="1"/>
  <c r="M497" i="1"/>
  <c r="N497" i="1" s="1"/>
  <c r="S496" i="1"/>
  <c r="T496" i="1" s="1"/>
  <c r="M496" i="1"/>
  <c r="N496" i="1" s="1"/>
  <c r="S495" i="1"/>
  <c r="T495" i="1" s="1"/>
  <c r="M495" i="1"/>
  <c r="N495" i="1" s="1"/>
  <c r="S494" i="1"/>
  <c r="T494" i="1" s="1"/>
  <c r="M494" i="1"/>
  <c r="N494" i="1" s="1"/>
  <c r="S493" i="1"/>
  <c r="T493" i="1" s="1"/>
  <c r="M493" i="1"/>
  <c r="N493" i="1" s="1"/>
  <c r="S492" i="1"/>
  <c r="T492" i="1" s="1"/>
  <c r="M492" i="1"/>
  <c r="N492" i="1" s="1"/>
  <c r="S491" i="1"/>
  <c r="T491" i="1" s="1"/>
  <c r="M491" i="1"/>
  <c r="N491" i="1" s="1"/>
  <c r="S490" i="1"/>
  <c r="T490" i="1" s="1"/>
  <c r="M490" i="1"/>
  <c r="N490" i="1" s="1"/>
  <c r="S489" i="1"/>
  <c r="T489" i="1" s="1"/>
  <c r="M489" i="1"/>
  <c r="N489" i="1" s="1"/>
  <c r="S488" i="1"/>
  <c r="T488" i="1" s="1"/>
  <c r="M488" i="1"/>
  <c r="N488" i="1" s="1"/>
  <c r="S487" i="1"/>
  <c r="T487" i="1" s="1"/>
  <c r="M487" i="1"/>
  <c r="N487" i="1" s="1"/>
  <c r="S486" i="1"/>
  <c r="T486" i="1" s="1"/>
  <c r="M486" i="1"/>
  <c r="N486" i="1" s="1"/>
  <c r="S485" i="1"/>
  <c r="T485" i="1" s="1"/>
  <c r="M485" i="1"/>
  <c r="N485" i="1" s="1"/>
  <c r="S484" i="1"/>
  <c r="T484" i="1" s="1"/>
  <c r="M484" i="1"/>
  <c r="N484" i="1" s="1"/>
  <c r="S483" i="1"/>
  <c r="T483" i="1" s="1"/>
  <c r="M483" i="1"/>
  <c r="N483" i="1" s="1"/>
  <c r="S482" i="1"/>
  <c r="T482" i="1" s="1"/>
  <c r="M482" i="1"/>
  <c r="N482" i="1" s="1"/>
  <c r="S481" i="1"/>
  <c r="T481" i="1" s="1"/>
  <c r="M481" i="1"/>
  <c r="N481" i="1" s="1"/>
  <c r="S480" i="1"/>
  <c r="T480" i="1" s="1"/>
  <c r="M480" i="1"/>
  <c r="N480" i="1" s="1"/>
  <c r="S479" i="1"/>
  <c r="T479" i="1" s="1"/>
  <c r="M479" i="1"/>
  <c r="N479" i="1" s="1"/>
  <c r="S478" i="1"/>
  <c r="T478" i="1" s="1"/>
  <c r="M478" i="1"/>
  <c r="N478" i="1" s="1"/>
  <c r="S477" i="1"/>
  <c r="T477" i="1" s="1"/>
  <c r="M477" i="1"/>
  <c r="N477" i="1" s="1"/>
  <c r="S476" i="1"/>
  <c r="T476" i="1" s="1"/>
  <c r="M476" i="1"/>
  <c r="N476" i="1" s="1"/>
  <c r="S475" i="1"/>
  <c r="T475" i="1" s="1"/>
  <c r="M475" i="1"/>
  <c r="N475" i="1" s="1"/>
  <c r="S474" i="1"/>
  <c r="T474" i="1" s="1"/>
  <c r="M474" i="1"/>
  <c r="N474" i="1" s="1"/>
  <c r="S473" i="1"/>
  <c r="T473" i="1" s="1"/>
  <c r="M473" i="1"/>
  <c r="N473" i="1" s="1"/>
  <c r="S472" i="1"/>
  <c r="T472" i="1" s="1"/>
  <c r="M472" i="1"/>
  <c r="N472" i="1" s="1"/>
  <c r="S471" i="1"/>
  <c r="T471" i="1" s="1"/>
  <c r="M471" i="1"/>
  <c r="N471" i="1" s="1"/>
  <c r="S470" i="1"/>
  <c r="T470" i="1" s="1"/>
  <c r="M470" i="1"/>
  <c r="N470" i="1" s="1"/>
  <c r="S469" i="1"/>
  <c r="T469" i="1" s="1"/>
  <c r="M469" i="1"/>
  <c r="N469" i="1" s="1"/>
  <c r="S468" i="1"/>
  <c r="T468" i="1" s="1"/>
  <c r="M468" i="1"/>
  <c r="N468" i="1" s="1"/>
  <c r="S467" i="1"/>
  <c r="T467" i="1" s="1"/>
  <c r="M467" i="1"/>
  <c r="N467" i="1" s="1"/>
  <c r="S466" i="1"/>
  <c r="T466" i="1" s="1"/>
  <c r="M466" i="1"/>
  <c r="N466" i="1" s="1"/>
  <c r="S465" i="1"/>
  <c r="T465" i="1" s="1"/>
  <c r="M465" i="1"/>
  <c r="N465" i="1" s="1"/>
  <c r="S464" i="1"/>
  <c r="T464" i="1" s="1"/>
  <c r="M464" i="1"/>
  <c r="N464" i="1" s="1"/>
  <c r="S462" i="1"/>
  <c r="T462" i="1" s="1"/>
  <c r="M462" i="1"/>
  <c r="N462" i="1" s="1"/>
  <c r="S461" i="1"/>
  <c r="T461" i="1" s="1"/>
  <c r="M461" i="1"/>
  <c r="N461" i="1" s="1"/>
  <c r="S460" i="1"/>
  <c r="T460" i="1" s="1"/>
  <c r="M460" i="1"/>
  <c r="N460" i="1" s="1"/>
  <c r="S458" i="1"/>
  <c r="T458" i="1" s="1"/>
  <c r="M458" i="1"/>
  <c r="N458" i="1" s="1"/>
  <c r="S457" i="1"/>
  <c r="T457" i="1" s="1"/>
  <c r="M457" i="1"/>
  <c r="N457" i="1" s="1"/>
  <c r="S456" i="1"/>
  <c r="T456" i="1" s="1"/>
  <c r="M456" i="1"/>
  <c r="N456" i="1" s="1"/>
  <c r="S455" i="1"/>
  <c r="T455" i="1" s="1"/>
  <c r="M455" i="1"/>
  <c r="N455" i="1" s="1"/>
  <c r="S453" i="1"/>
  <c r="T453" i="1" s="1"/>
  <c r="M453" i="1"/>
  <c r="N453" i="1" s="1"/>
  <c r="S451" i="1"/>
  <c r="T451" i="1" s="1"/>
  <c r="M451" i="1"/>
  <c r="N451" i="1" s="1"/>
  <c r="S449" i="1"/>
  <c r="T449" i="1" s="1"/>
  <c r="M449" i="1"/>
  <c r="N449" i="1" s="1"/>
  <c r="S448" i="1"/>
  <c r="T448" i="1" s="1"/>
  <c r="M448" i="1"/>
  <c r="N448" i="1" s="1"/>
  <c r="S446" i="1"/>
  <c r="T446" i="1" s="1"/>
  <c r="M446" i="1"/>
  <c r="N446" i="1" s="1"/>
  <c r="S445" i="1"/>
  <c r="T445" i="1" s="1"/>
  <c r="M445" i="1"/>
  <c r="N445" i="1" s="1"/>
  <c r="S444" i="1"/>
  <c r="T444" i="1" s="1"/>
  <c r="M444" i="1"/>
  <c r="N444" i="1" s="1"/>
  <c r="S442" i="1"/>
  <c r="T442" i="1" s="1"/>
  <c r="M442" i="1"/>
  <c r="N442" i="1" s="1"/>
  <c r="S441" i="1"/>
  <c r="T441" i="1" s="1"/>
  <c r="M441" i="1"/>
  <c r="N441" i="1" s="1"/>
  <c r="S439" i="1"/>
  <c r="T439" i="1" s="1"/>
  <c r="M439" i="1"/>
  <c r="N439" i="1" s="1"/>
  <c r="S438" i="1"/>
  <c r="T438" i="1" s="1"/>
  <c r="M438" i="1"/>
  <c r="N438" i="1" s="1"/>
  <c r="S437" i="1"/>
  <c r="T437" i="1" s="1"/>
  <c r="M437" i="1"/>
  <c r="N437" i="1" s="1"/>
  <c r="S436" i="1"/>
  <c r="T436" i="1" s="1"/>
  <c r="M436" i="1"/>
  <c r="N436" i="1" s="1"/>
  <c r="S435" i="1"/>
  <c r="T435" i="1" s="1"/>
  <c r="M435" i="1"/>
  <c r="N435" i="1" s="1"/>
  <c r="R433" i="1"/>
  <c r="Q433" i="1"/>
  <c r="L433" i="1"/>
  <c r="K433" i="1"/>
  <c r="S432" i="1"/>
  <c r="T432" i="1" s="1"/>
  <c r="M432" i="1"/>
  <c r="N432" i="1" s="1"/>
  <c r="S431" i="1"/>
  <c r="T431" i="1" s="1"/>
  <c r="M431" i="1"/>
  <c r="N431" i="1" s="1"/>
  <c r="S430" i="1"/>
  <c r="T430" i="1" s="1"/>
  <c r="M430" i="1"/>
  <c r="N430" i="1" s="1"/>
  <c r="S429" i="1"/>
  <c r="T429" i="1" s="1"/>
  <c r="M429" i="1"/>
  <c r="N429" i="1" s="1"/>
  <c r="S428" i="1"/>
  <c r="T428" i="1" s="1"/>
  <c r="M428" i="1"/>
  <c r="N428" i="1" s="1"/>
  <c r="S427" i="1"/>
  <c r="T427" i="1" s="1"/>
  <c r="M427" i="1"/>
  <c r="N427" i="1" s="1"/>
  <c r="S426" i="1"/>
  <c r="T426" i="1" s="1"/>
  <c r="M426" i="1"/>
  <c r="N426" i="1" s="1"/>
  <c r="S425" i="1"/>
  <c r="T425" i="1" s="1"/>
  <c r="M425" i="1"/>
  <c r="N425" i="1" s="1"/>
  <c r="S424" i="1"/>
  <c r="T424" i="1" s="1"/>
  <c r="M424" i="1"/>
  <c r="N424" i="1" s="1"/>
  <c r="S423" i="1"/>
  <c r="T423" i="1" s="1"/>
  <c r="M423" i="1"/>
  <c r="N423" i="1" s="1"/>
  <c r="S422" i="1"/>
  <c r="T422" i="1" s="1"/>
  <c r="M422" i="1"/>
  <c r="N422" i="1" s="1"/>
  <c r="S421" i="1"/>
  <c r="T421" i="1" s="1"/>
  <c r="M421" i="1"/>
  <c r="N421" i="1" s="1"/>
  <c r="S420" i="1"/>
  <c r="T420" i="1" s="1"/>
  <c r="M420" i="1"/>
  <c r="N420" i="1" s="1"/>
  <c r="S419" i="1"/>
  <c r="T419" i="1" s="1"/>
  <c r="M419" i="1"/>
  <c r="N419" i="1" s="1"/>
  <c r="S417" i="1"/>
  <c r="T417" i="1" s="1"/>
  <c r="M417" i="1"/>
  <c r="N417" i="1" s="1"/>
  <c r="S415" i="1"/>
  <c r="T415" i="1" s="1"/>
  <c r="M415" i="1"/>
  <c r="N415" i="1" s="1"/>
  <c r="S414" i="1"/>
  <c r="T414" i="1" s="1"/>
  <c r="M414" i="1"/>
  <c r="N414" i="1" s="1"/>
  <c r="S413" i="1"/>
  <c r="T413" i="1" s="1"/>
  <c r="M413" i="1"/>
  <c r="N413" i="1" s="1"/>
  <c r="S412" i="1"/>
  <c r="T412" i="1" s="1"/>
  <c r="M412" i="1"/>
  <c r="N412" i="1" s="1"/>
  <c r="S411" i="1"/>
  <c r="T411" i="1" s="1"/>
  <c r="M411" i="1"/>
  <c r="N411" i="1" s="1"/>
  <c r="S410" i="1"/>
  <c r="T410" i="1" s="1"/>
  <c r="M410" i="1"/>
  <c r="N410" i="1" s="1"/>
  <c r="S409" i="1"/>
  <c r="T409" i="1" s="1"/>
  <c r="M409" i="1"/>
  <c r="N409" i="1" s="1"/>
  <c r="S408" i="1"/>
  <c r="T408" i="1" s="1"/>
  <c r="M408" i="1"/>
  <c r="N408" i="1" s="1"/>
  <c r="S407" i="1"/>
  <c r="T407" i="1" s="1"/>
  <c r="M407" i="1"/>
  <c r="N407" i="1" s="1"/>
  <c r="S406" i="1"/>
  <c r="T406" i="1" s="1"/>
  <c r="M406" i="1"/>
  <c r="N406" i="1" s="1"/>
  <c r="S405" i="1"/>
  <c r="T405" i="1" s="1"/>
  <c r="M405" i="1"/>
  <c r="N405" i="1" s="1"/>
  <c r="S404" i="1"/>
  <c r="T404" i="1" s="1"/>
  <c r="M404" i="1"/>
  <c r="N404" i="1" s="1"/>
  <c r="S403" i="1"/>
  <c r="T403" i="1" s="1"/>
  <c r="M403" i="1"/>
  <c r="N403" i="1" s="1"/>
  <c r="S401" i="1"/>
  <c r="M401" i="1"/>
  <c r="N401" i="1" s="1"/>
  <c r="S399" i="1"/>
  <c r="M399" i="1"/>
  <c r="N399" i="1" s="1"/>
  <c r="S397" i="1"/>
  <c r="M397" i="1"/>
  <c r="N397" i="1" s="1"/>
  <c r="S396" i="1"/>
  <c r="M396" i="1"/>
  <c r="N396" i="1" s="1"/>
  <c r="S395" i="1"/>
  <c r="M395" i="1"/>
  <c r="N395" i="1" s="1"/>
  <c r="S393" i="1"/>
  <c r="T393" i="1" s="1"/>
  <c r="M393" i="1"/>
  <c r="N393" i="1" s="1"/>
  <c r="S392" i="1"/>
  <c r="T392" i="1" s="1"/>
  <c r="M392" i="1"/>
  <c r="N392" i="1" s="1"/>
  <c r="S391" i="1"/>
  <c r="T391" i="1" s="1"/>
  <c r="M391" i="1"/>
  <c r="N391" i="1" s="1"/>
  <c r="S390" i="1"/>
  <c r="T390" i="1" s="1"/>
  <c r="M390" i="1"/>
  <c r="N390" i="1" s="1"/>
  <c r="S389" i="1"/>
  <c r="T389" i="1" s="1"/>
  <c r="M389" i="1"/>
  <c r="N389" i="1" s="1"/>
  <c r="S388" i="1"/>
  <c r="T388" i="1" s="1"/>
  <c r="M388" i="1"/>
  <c r="N388" i="1" s="1"/>
  <c r="S387" i="1"/>
  <c r="T387" i="1" s="1"/>
  <c r="M387" i="1"/>
  <c r="N387" i="1" s="1"/>
  <c r="S386" i="1"/>
  <c r="T386" i="1" s="1"/>
  <c r="M386" i="1"/>
  <c r="N386" i="1" s="1"/>
  <c r="S385" i="1"/>
  <c r="T385" i="1" s="1"/>
  <c r="M385" i="1"/>
  <c r="N385" i="1" s="1"/>
  <c r="S384" i="1"/>
  <c r="T384" i="1" s="1"/>
  <c r="M384" i="1"/>
  <c r="N384" i="1" s="1"/>
  <c r="S382" i="1"/>
  <c r="T382" i="1" s="1"/>
  <c r="M382" i="1"/>
  <c r="N382" i="1" s="1"/>
  <c r="S380" i="1"/>
  <c r="T380" i="1" s="1"/>
  <c r="M380" i="1"/>
  <c r="N380" i="1" s="1"/>
  <c r="S378" i="1"/>
  <c r="T378" i="1" s="1"/>
  <c r="M378" i="1"/>
  <c r="N378" i="1" s="1"/>
  <c r="S376" i="1"/>
  <c r="T376" i="1" s="1"/>
  <c r="M376" i="1"/>
  <c r="N376" i="1" s="1"/>
  <c r="S375" i="1"/>
  <c r="T375" i="1" s="1"/>
  <c r="M375" i="1"/>
  <c r="N375" i="1" s="1"/>
  <c r="S373" i="1"/>
  <c r="T373" i="1" s="1"/>
  <c r="M373" i="1"/>
  <c r="N373" i="1" s="1"/>
  <c r="S372" i="1"/>
  <c r="T372" i="1" s="1"/>
  <c r="M372" i="1"/>
  <c r="N372" i="1" s="1"/>
  <c r="S371" i="1"/>
  <c r="T371" i="1" s="1"/>
  <c r="M371" i="1"/>
  <c r="N371" i="1" s="1"/>
  <c r="S370" i="1"/>
  <c r="T370" i="1" s="1"/>
  <c r="M370" i="1"/>
  <c r="N370" i="1" s="1"/>
  <c r="S369" i="1"/>
  <c r="T369" i="1" s="1"/>
  <c r="M369" i="1"/>
  <c r="N369" i="1" s="1"/>
  <c r="S368" i="1"/>
  <c r="T368" i="1" s="1"/>
  <c r="M368" i="1"/>
  <c r="N368" i="1" s="1"/>
  <c r="S367" i="1"/>
  <c r="T367" i="1" s="1"/>
  <c r="M367" i="1"/>
  <c r="N367" i="1" s="1"/>
  <c r="S366" i="1"/>
  <c r="T366" i="1" s="1"/>
  <c r="M366" i="1"/>
  <c r="N366" i="1" s="1"/>
  <c r="S365" i="1"/>
  <c r="T365" i="1" s="1"/>
  <c r="M365" i="1"/>
  <c r="N365" i="1" s="1"/>
  <c r="S364" i="1"/>
  <c r="T364" i="1" s="1"/>
  <c r="M364" i="1"/>
  <c r="N364" i="1" s="1"/>
  <c r="S363" i="1"/>
  <c r="T363" i="1" s="1"/>
  <c r="M363" i="1"/>
  <c r="N363" i="1" s="1"/>
  <c r="S362" i="1"/>
  <c r="T362" i="1" s="1"/>
  <c r="M362" i="1"/>
  <c r="N362" i="1" s="1"/>
  <c r="R360" i="1"/>
  <c r="R361" i="1" s="1"/>
  <c r="Q360" i="1"/>
  <c r="L360" i="1"/>
  <c r="K360" i="1"/>
  <c r="K361" i="1" s="1"/>
  <c r="S359" i="1"/>
  <c r="T359" i="1" s="1"/>
  <c r="M359" i="1"/>
  <c r="N359" i="1" s="1"/>
  <c r="S358" i="1"/>
  <c r="T358" i="1" s="1"/>
  <c r="M358" i="1"/>
  <c r="N358" i="1" s="1"/>
  <c r="S357" i="1"/>
  <c r="T357" i="1" s="1"/>
  <c r="M357" i="1"/>
  <c r="N357" i="1" s="1"/>
  <c r="S356" i="1"/>
  <c r="T356" i="1" s="1"/>
  <c r="M356" i="1"/>
  <c r="N356" i="1" s="1"/>
  <c r="S355" i="1"/>
  <c r="T355" i="1" s="1"/>
  <c r="M355" i="1"/>
  <c r="N355" i="1" s="1"/>
  <c r="S354" i="1"/>
  <c r="T354" i="1" s="1"/>
  <c r="M354" i="1"/>
  <c r="N354" i="1" s="1"/>
  <c r="S353" i="1"/>
  <c r="T353" i="1" s="1"/>
  <c r="M353" i="1"/>
  <c r="N353" i="1" s="1"/>
  <c r="S352" i="1"/>
  <c r="T352" i="1" s="1"/>
  <c r="M352" i="1"/>
  <c r="N352" i="1" s="1"/>
  <c r="S351" i="1"/>
  <c r="T351" i="1" s="1"/>
  <c r="M351" i="1"/>
  <c r="N351" i="1" s="1"/>
  <c r="S350" i="1"/>
  <c r="T350" i="1" s="1"/>
  <c r="M350" i="1"/>
  <c r="N350" i="1" s="1"/>
  <c r="S349" i="1"/>
  <c r="T349" i="1" s="1"/>
  <c r="M349" i="1"/>
  <c r="N349" i="1" s="1"/>
  <c r="S348" i="1"/>
  <c r="T348" i="1" s="1"/>
  <c r="M348" i="1"/>
  <c r="N348" i="1" s="1"/>
  <c r="S347" i="1"/>
  <c r="T347" i="1" s="1"/>
  <c r="M347" i="1"/>
  <c r="N347" i="1" s="1"/>
  <c r="S346" i="1"/>
  <c r="T346" i="1" s="1"/>
  <c r="M346" i="1"/>
  <c r="N346" i="1" s="1"/>
  <c r="S345" i="1"/>
  <c r="T345" i="1" s="1"/>
  <c r="M345" i="1"/>
  <c r="N345" i="1" s="1"/>
  <c r="S344" i="1"/>
  <c r="T344" i="1" s="1"/>
  <c r="M344" i="1"/>
  <c r="N344" i="1" s="1"/>
  <c r="S343" i="1"/>
  <c r="T343" i="1" s="1"/>
  <c r="M343" i="1"/>
  <c r="N343" i="1" s="1"/>
  <c r="S342" i="1"/>
  <c r="T342" i="1" s="1"/>
  <c r="M342" i="1"/>
  <c r="N342" i="1" s="1"/>
  <c r="S341" i="1"/>
  <c r="T341" i="1" s="1"/>
  <c r="M341" i="1"/>
  <c r="N341" i="1" s="1"/>
  <c r="S340" i="1"/>
  <c r="T340" i="1" s="1"/>
  <c r="M340" i="1"/>
  <c r="N340" i="1" s="1"/>
  <c r="S339" i="1"/>
  <c r="T339" i="1" s="1"/>
  <c r="M339" i="1"/>
  <c r="N339" i="1" s="1"/>
  <c r="S338" i="1"/>
  <c r="T338" i="1" s="1"/>
  <c r="M338" i="1"/>
  <c r="N338" i="1" s="1"/>
  <c r="S337" i="1"/>
  <c r="T337" i="1" s="1"/>
  <c r="M337" i="1"/>
  <c r="N337" i="1" s="1"/>
  <c r="S336" i="1"/>
  <c r="T336" i="1" s="1"/>
  <c r="M336" i="1"/>
  <c r="N336" i="1" s="1"/>
  <c r="S335" i="1"/>
  <c r="T335" i="1" s="1"/>
  <c r="M335" i="1"/>
  <c r="N335" i="1" s="1"/>
  <c r="S334" i="1"/>
  <c r="T334" i="1" s="1"/>
  <c r="M334" i="1"/>
  <c r="N334" i="1" s="1"/>
  <c r="S333" i="1"/>
  <c r="T333" i="1" s="1"/>
  <c r="M333" i="1"/>
  <c r="N333" i="1" s="1"/>
  <c r="S332" i="1"/>
  <c r="T332" i="1" s="1"/>
  <c r="M332" i="1"/>
  <c r="N332" i="1" s="1"/>
  <c r="S331" i="1"/>
  <c r="T331" i="1" s="1"/>
  <c r="M331" i="1"/>
  <c r="N331" i="1" s="1"/>
  <c r="S330" i="1"/>
  <c r="T330" i="1" s="1"/>
  <c r="M330" i="1"/>
  <c r="N330" i="1" s="1"/>
  <c r="S329" i="1"/>
  <c r="T329" i="1" s="1"/>
  <c r="M329" i="1"/>
  <c r="N329" i="1" s="1"/>
  <c r="S328" i="1"/>
  <c r="T328" i="1" s="1"/>
  <c r="M328" i="1"/>
  <c r="N328" i="1" s="1"/>
  <c r="S327" i="1"/>
  <c r="T327" i="1" s="1"/>
  <c r="M327" i="1"/>
  <c r="N327" i="1" s="1"/>
  <c r="S326" i="1"/>
  <c r="T326" i="1" s="1"/>
  <c r="M326" i="1"/>
  <c r="N326" i="1" s="1"/>
  <c r="S325" i="1"/>
  <c r="T325" i="1" s="1"/>
  <c r="M325" i="1"/>
  <c r="N325" i="1" s="1"/>
  <c r="S324" i="1"/>
  <c r="T324" i="1" s="1"/>
  <c r="M324" i="1"/>
  <c r="N324" i="1" s="1"/>
  <c r="S323" i="1"/>
  <c r="T323" i="1" s="1"/>
  <c r="M323" i="1"/>
  <c r="N323" i="1" s="1"/>
  <c r="S322" i="1"/>
  <c r="T322" i="1" s="1"/>
  <c r="M322" i="1"/>
  <c r="N322" i="1" s="1"/>
  <c r="S321" i="1"/>
  <c r="T321" i="1" s="1"/>
  <c r="M321" i="1"/>
  <c r="N321" i="1" s="1"/>
  <c r="S320" i="1"/>
  <c r="T320" i="1" s="1"/>
  <c r="M320" i="1"/>
  <c r="N320" i="1" s="1"/>
  <c r="S319" i="1"/>
  <c r="T319" i="1" s="1"/>
  <c r="M319" i="1"/>
  <c r="N319" i="1" s="1"/>
  <c r="S318" i="1"/>
  <c r="T318" i="1" s="1"/>
  <c r="M318" i="1"/>
  <c r="N318" i="1" s="1"/>
  <c r="S317" i="1"/>
  <c r="T317" i="1" s="1"/>
  <c r="M317" i="1"/>
  <c r="N317" i="1" s="1"/>
  <c r="S316" i="1"/>
  <c r="T316" i="1" s="1"/>
  <c r="M316" i="1"/>
  <c r="N316" i="1" s="1"/>
  <c r="S315" i="1"/>
  <c r="T315" i="1" s="1"/>
  <c r="M315" i="1"/>
  <c r="N315" i="1" s="1"/>
  <c r="S314" i="1"/>
  <c r="T314" i="1" s="1"/>
  <c r="M314" i="1"/>
  <c r="N314" i="1" s="1"/>
  <c r="S313" i="1"/>
  <c r="T313" i="1" s="1"/>
  <c r="M313" i="1"/>
  <c r="N313" i="1" s="1"/>
  <c r="S312" i="1"/>
  <c r="T312" i="1" s="1"/>
  <c r="M312" i="1"/>
  <c r="N312" i="1" s="1"/>
  <c r="S311" i="1"/>
  <c r="T311" i="1" s="1"/>
  <c r="M311" i="1"/>
  <c r="N311" i="1" s="1"/>
  <c r="S310" i="1"/>
  <c r="T310" i="1" s="1"/>
  <c r="M310" i="1"/>
  <c r="N310" i="1" s="1"/>
  <c r="S309" i="1"/>
  <c r="T309" i="1" s="1"/>
  <c r="M309" i="1"/>
  <c r="N309" i="1" s="1"/>
  <c r="S308" i="1"/>
  <c r="T308" i="1" s="1"/>
  <c r="M308" i="1"/>
  <c r="N308" i="1" s="1"/>
  <c r="S307" i="1"/>
  <c r="T307" i="1" s="1"/>
  <c r="M307" i="1"/>
  <c r="N307" i="1" s="1"/>
  <c r="S306" i="1"/>
  <c r="T306" i="1" s="1"/>
  <c r="M306" i="1"/>
  <c r="N306" i="1" s="1"/>
  <c r="S305" i="1"/>
  <c r="T305" i="1" s="1"/>
  <c r="M305" i="1"/>
  <c r="N305" i="1" s="1"/>
  <c r="S304" i="1"/>
  <c r="T304" i="1" s="1"/>
  <c r="M304" i="1"/>
  <c r="N304" i="1" s="1"/>
  <c r="S303" i="1"/>
  <c r="T303" i="1" s="1"/>
  <c r="M303" i="1"/>
  <c r="N303" i="1" s="1"/>
  <c r="S302" i="1"/>
  <c r="T302" i="1" s="1"/>
  <c r="M302" i="1"/>
  <c r="N302" i="1" s="1"/>
  <c r="S301" i="1"/>
  <c r="T301" i="1" s="1"/>
  <c r="M301" i="1"/>
  <c r="N301" i="1" s="1"/>
  <c r="S300" i="1"/>
  <c r="T300" i="1" s="1"/>
  <c r="M300" i="1"/>
  <c r="N300" i="1" s="1"/>
  <c r="S299" i="1"/>
  <c r="T299" i="1" s="1"/>
  <c r="M299" i="1"/>
  <c r="N299" i="1" s="1"/>
  <c r="S298" i="1"/>
  <c r="T298" i="1" s="1"/>
  <c r="M298" i="1"/>
  <c r="N298" i="1" s="1"/>
  <c r="S297" i="1"/>
  <c r="T297" i="1" s="1"/>
  <c r="M297" i="1"/>
  <c r="N297" i="1" s="1"/>
  <c r="S296" i="1"/>
  <c r="T296" i="1" s="1"/>
  <c r="M296" i="1"/>
  <c r="N296" i="1" s="1"/>
  <c r="S295" i="1"/>
  <c r="T295" i="1" s="1"/>
  <c r="M295" i="1"/>
  <c r="N295" i="1" s="1"/>
  <c r="S294" i="1"/>
  <c r="T294" i="1" s="1"/>
  <c r="M294" i="1"/>
  <c r="N294" i="1" s="1"/>
  <c r="S293" i="1"/>
  <c r="T293" i="1" s="1"/>
  <c r="M293" i="1"/>
  <c r="N293" i="1" s="1"/>
  <c r="S292" i="1"/>
  <c r="T292" i="1" s="1"/>
  <c r="M292" i="1"/>
  <c r="N292" i="1" s="1"/>
  <c r="S291" i="1"/>
  <c r="T291" i="1" s="1"/>
  <c r="M291" i="1"/>
  <c r="N291" i="1" s="1"/>
  <c r="S290" i="1"/>
  <c r="T290" i="1" s="1"/>
  <c r="M290" i="1"/>
  <c r="N290" i="1" s="1"/>
  <c r="S289" i="1"/>
  <c r="T289" i="1" s="1"/>
  <c r="M289" i="1"/>
  <c r="N289" i="1" s="1"/>
  <c r="S288" i="1"/>
  <c r="T288" i="1" s="1"/>
  <c r="M288" i="1"/>
  <c r="N288" i="1" s="1"/>
  <c r="S287" i="1"/>
  <c r="T287" i="1" s="1"/>
  <c r="M287" i="1"/>
  <c r="N287" i="1" s="1"/>
  <c r="S286" i="1"/>
  <c r="T286" i="1" s="1"/>
  <c r="M286" i="1"/>
  <c r="N286" i="1" s="1"/>
  <c r="S285" i="1"/>
  <c r="T285" i="1" s="1"/>
  <c r="M285" i="1"/>
  <c r="N285" i="1" s="1"/>
  <c r="S284" i="1"/>
  <c r="T284" i="1" s="1"/>
  <c r="M284" i="1"/>
  <c r="N284" i="1" s="1"/>
  <c r="S283" i="1"/>
  <c r="T283" i="1" s="1"/>
  <c r="M283" i="1"/>
  <c r="N283" i="1" s="1"/>
  <c r="S282" i="1"/>
  <c r="T282" i="1" s="1"/>
  <c r="M282" i="1"/>
  <c r="N282" i="1" s="1"/>
  <c r="S281" i="1"/>
  <c r="T281" i="1" s="1"/>
  <c r="M281" i="1"/>
  <c r="N281" i="1" s="1"/>
  <c r="S280" i="1"/>
  <c r="T280" i="1" s="1"/>
  <c r="M280" i="1"/>
  <c r="N280" i="1" s="1"/>
  <c r="S279" i="1"/>
  <c r="T279" i="1" s="1"/>
  <c r="M279" i="1"/>
  <c r="N279" i="1" s="1"/>
  <c r="S278" i="1"/>
  <c r="T278" i="1" s="1"/>
  <c r="M278" i="1"/>
  <c r="N278" i="1" s="1"/>
  <c r="S277" i="1"/>
  <c r="T277" i="1" s="1"/>
  <c r="M277" i="1"/>
  <c r="N277" i="1" s="1"/>
  <c r="S276" i="1"/>
  <c r="T276" i="1" s="1"/>
  <c r="M276" i="1"/>
  <c r="N276" i="1" s="1"/>
  <c r="S275" i="1"/>
  <c r="T275" i="1" s="1"/>
  <c r="M275" i="1"/>
  <c r="N275" i="1" s="1"/>
  <c r="S274" i="1"/>
  <c r="T274" i="1" s="1"/>
  <c r="M274" i="1"/>
  <c r="N274" i="1" s="1"/>
  <c r="S273" i="1"/>
  <c r="T273" i="1" s="1"/>
  <c r="M273" i="1"/>
  <c r="N273" i="1" s="1"/>
  <c r="S272" i="1"/>
  <c r="T272" i="1" s="1"/>
  <c r="M272" i="1"/>
  <c r="N272" i="1" s="1"/>
  <c r="S271" i="1"/>
  <c r="T271" i="1" s="1"/>
  <c r="M271" i="1"/>
  <c r="N271" i="1" s="1"/>
  <c r="S270" i="1"/>
  <c r="T270" i="1" s="1"/>
  <c r="M270" i="1"/>
  <c r="N270" i="1" s="1"/>
  <c r="S269" i="1"/>
  <c r="T269" i="1" s="1"/>
  <c r="M269" i="1"/>
  <c r="N269" i="1" s="1"/>
  <c r="S268" i="1"/>
  <c r="T268" i="1" s="1"/>
  <c r="M268" i="1"/>
  <c r="N268" i="1" s="1"/>
  <c r="S266" i="1"/>
  <c r="T266" i="1" s="1"/>
  <c r="M266" i="1"/>
  <c r="N266" i="1" s="1"/>
  <c r="S265" i="1"/>
  <c r="T265" i="1" s="1"/>
  <c r="M265" i="1"/>
  <c r="N265" i="1" s="1"/>
  <c r="S264" i="1"/>
  <c r="T264" i="1" s="1"/>
  <c r="M264" i="1"/>
  <c r="N264" i="1" s="1"/>
  <c r="S263" i="1"/>
  <c r="T263" i="1" s="1"/>
  <c r="M263" i="1"/>
  <c r="N263" i="1" s="1"/>
  <c r="S262" i="1"/>
  <c r="T262" i="1" s="1"/>
  <c r="M262" i="1"/>
  <c r="N262" i="1" s="1"/>
  <c r="S261" i="1"/>
  <c r="T261" i="1" s="1"/>
  <c r="M261" i="1"/>
  <c r="N261" i="1" s="1"/>
  <c r="S260" i="1"/>
  <c r="T260" i="1" s="1"/>
  <c r="M260" i="1"/>
  <c r="N260" i="1" s="1"/>
  <c r="S259" i="1"/>
  <c r="T259" i="1" s="1"/>
  <c r="M259" i="1"/>
  <c r="N259" i="1" s="1"/>
  <c r="S258" i="1"/>
  <c r="T258" i="1" s="1"/>
  <c r="M258" i="1"/>
  <c r="N258" i="1" s="1"/>
  <c r="S257" i="1"/>
  <c r="T257" i="1" s="1"/>
  <c r="M257" i="1"/>
  <c r="N257" i="1" s="1"/>
  <c r="S256" i="1"/>
  <c r="T256" i="1" s="1"/>
  <c r="M256" i="1"/>
  <c r="N256" i="1" s="1"/>
  <c r="S254" i="1"/>
  <c r="T254" i="1" s="1"/>
  <c r="M254" i="1"/>
  <c r="N254" i="1" s="1"/>
  <c r="S253" i="1"/>
  <c r="T253" i="1" s="1"/>
  <c r="M253" i="1"/>
  <c r="N253" i="1" s="1"/>
  <c r="S252" i="1"/>
  <c r="T252" i="1" s="1"/>
  <c r="M252" i="1"/>
  <c r="N252" i="1" s="1"/>
  <c r="S251" i="1"/>
  <c r="T251" i="1" s="1"/>
  <c r="M251" i="1"/>
  <c r="N251" i="1" s="1"/>
  <c r="S250" i="1"/>
  <c r="T250" i="1" s="1"/>
  <c r="M250" i="1"/>
  <c r="N250" i="1" s="1"/>
  <c r="S249" i="1"/>
  <c r="T249" i="1" s="1"/>
  <c r="M249" i="1"/>
  <c r="N249" i="1" s="1"/>
  <c r="S248" i="1"/>
  <c r="T248" i="1" s="1"/>
  <c r="M248" i="1"/>
  <c r="N248" i="1" s="1"/>
  <c r="S247" i="1"/>
  <c r="T247" i="1" s="1"/>
  <c r="M247" i="1"/>
  <c r="N247" i="1" s="1"/>
  <c r="S246" i="1"/>
  <c r="T246" i="1" s="1"/>
  <c r="M246" i="1"/>
  <c r="N246" i="1" s="1"/>
  <c r="S245" i="1"/>
  <c r="T245" i="1" s="1"/>
  <c r="M245" i="1"/>
  <c r="N245" i="1" s="1"/>
  <c r="S244" i="1"/>
  <c r="T244" i="1" s="1"/>
  <c r="M244" i="1"/>
  <c r="N244" i="1" s="1"/>
  <c r="S243" i="1"/>
  <c r="T243" i="1" s="1"/>
  <c r="M243" i="1"/>
  <c r="N243" i="1" s="1"/>
  <c r="S242" i="1"/>
  <c r="T242" i="1" s="1"/>
  <c r="M242" i="1"/>
  <c r="N242" i="1" s="1"/>
  <c r="S241" i="1"/>
  <c r="T241" i="1" s="1"/>
  <c r="M241" i="1"/>
  <c r="N241" i="1" s="1"/>
  <c r="S240" i="1"/>
  <c r="T240" i="1" s="1"/>
  <c r="M240" i="1"/>
  <c r="N240" i="1" s="1"/>
  <c r="S239" i="1"/>
  <c r="T239" i="1" s="1"/>
  <c r="M239" i="1"/>
  <c r="N239" i="1" s="1"/>
  <c r="S238" i="1"/>
  <c r="T238" i="1" s="1"/>
  <c r="M238" i="1"/>
  <c r="N238" i="1" s="1"/>
  <c r="S236" i="1"/>
  <c r="T236" i="1" s="1"/>
  <c r="M236" i="1"/>
  <c r="N236" i="1" s="1"/>
  <c r="S234" i="1"/>
  <c r="T234" i="1" s="1"/>
  <c r="M234" i="1"/>
  <c r="N234" i="1" s="1"/>
  <c r="S233" i="1"/>
  <c r="T233" i="1" s="1"/>
  <c r="M233" i="1"/>
  <c r="N233" i="1" s="1"/>
  <c r="S232" i="1"/>
  <c r="T232" i="1" s="1"/>
  <c r="M232" i="1"/>
  <c r="N232" i="1" s="1"/>
  <c r="S231" i="1"/>
  <c r="T231" i="1" s="1"/>
  <c r="M231" i="1"/>
  <c r="N231" i="1" s="1"/>
  <c r="S230" i="1"/>
  <c r="T230" i="1" s="1"/>
  <c r="M230" i="1"/>
  <c r="N230" i="1" s="1"/>
  <c r="S229" i="1"/>
  <c r="T229" i="1" s="1"/>
  <c r="M229" i="1"/>
  <c r="N229" i="1" s="1"/>
  <c r="S228" i="1"/>
  <c r="T228" i="1" s="1"/>
  <c r="M228" i="1"/>
  <c r="N228" i="1" s="1"/>
  <c r="S227" i="1"/>
  <c r="T227" i="1" s="1"/>
  <c r="M227" i="1"/>
  <c r="N227" i="1" s="1"/>
  <c r="S226" i="1"/>
  <c r="T226" i="1" s="1"/>
  <c r="M226" i="1"/>
  <c r="N226" i="1" s="1"/>
  <c r="S225" i="1"/>
  <c r="T225" i="1" s="1"/>
  <c r="M225" i="1"/>
  <c r="N225" i="1" s="1"/>
  <c r="S224" i="1"/>
  <c r="T224" i="1" s="1"/>
  <c r="M224" i="1"/>
  <c r="N224" i="1" s="1"/>
  <c r="S223" i="1"/>
  <c r="T223" i="1" s="1"/>
  <c r="M223" i="1"/>
  <c r="N223" i="1" s="1"/>
  <c r="S221" i="1"/>
  <c r="M221" i="1"/>
  <c r="N221" i="1" s="1"/>
  <c r="S220" i="1"/>
  <c r="M220" i="1"/>
  <c r="N220" i="1" s="1"/>
  <c r="S218" i="1"/>
  <c r="T218" i="1" s="1"/>
  <c r="M218" i="1"/>
  <c r="N218" i="1" s="1"/>
  <c r="S217" i="1"/>
  <c r="T217" i="1" s="1"/>
  <c r="M217" i="1"/>
  <c r="N217" i="1" s="1"/>
  <c r="S216" i="1"/>
  <c r="T216" i="1" s="1"/>
  <c r="M216" i="1"/>
  <c r="N216" i="1" s="1"/>
  <c r="S214" i="1"/>
  <c r="T214" i="1" s="1"/>
  <c r="M214" i="1"/>
  <c r="N214" i="1" s="1"/>
  <c r="S213" i="1"/>
  <c r="T213" i="1" s="1"/>
  <c r="M213" i="1"/>
  <c r="N213" i="1" s="1"/>
  <c r="S212" i="1"/>
  <c r="T212" i="1" s="1"/>
  <c r="M212" i="1"/>
  <c r="N212" i="1" s="1"/>
  <c r="S211" i="1"/>
  <c r="T211" i="1" s="1"/>
  <c r="M211" i="1"/>
  <c r="N211" i="1" s="1"/>
  <c r="S210" i="1"/>
  <c r="T210" i="1" s="1"/>
  <c r="M210" i="1"/>
  <c r="N210" i="1" s="1"/>
  <c r="S209" i="1"/>
  <c r="T209" i="1" s="1"/>
  <c r="M209" i="1"/>
  <c r="N209" i="1" s="1"/>
  <c r="S208" i="1"/>
  <c r="T208" i="1" s="1"/>
  <c r="M208" i="1"/>
  <c r="N208" i="1" s="1"/>
  <c r="S207" i="1"/>
  <c r="T207" i="1" s="1"/>
  <c r="M207" i="1"/>
  <c r="N207" i="1" s="1"/>
  <c r="S206" i="1"/>
  <c r="T206" i="1" s="1"/>
  <c r="M206" i="1"/>
  <c r="N206" i="1" s="1"/>
  <c r="S205" i="1"/>
  <c r="T205" i="1" s="1"/>
  <c r="M205" i="1"/>
  <c r="N205" i="1" s="1"/>
  <c r="S204" i="1"/>
  <c r="T204" i="1" s="1"/>
  <c r="M204" i="1"/>
  <c r="N204" i="1" s="1"/>
  <c r="S203" i="1"/>
  <c r="T203" i="1" s="1"/>
  <c r="M203" i="1"/>
  <c r="N203" i="1" s="1"/>
  <c r="S202" i="1"/>
  <c r="T202" i="1" s="1"/>
  <c r="M202" i="1"/>
  <c r="N202" i="1" s="1"/>
  <c r="S201" i="1"/>
  <c r="T201" i="1" s="1"/>
  <c r="M201" i="1"/>
  <c r="N201" i="1" s="1"/>
  <c r="S200" i="1"/>
  <c r="T200" i="1" s="1"/>
  <c r="M200" i="1"/>
  <c r="N200" i="1" s="1"/>
  <c r="S199" i="1"/>
  <c r="T199" i="1" s="1"/>
  <c r="M199" i="1"/>
  <c r="N199" i="1" s="1"/>
  <c r="S198" i="1"/>
  <c r="T198" i="1" s="1"/>
  <c r="M198" i="1"/>
  <c r="N198" i="1" s="1"/>
  <c r="S197" i="1"/>
  <c r="T197" i="1" s="1"/>
  <c r="M197" i="1"/>
  <c r="N197" i="1" s="1"/>
  <c r="S196" i="1"/>
  <c r="T196" i="1" s="1"/>
  <c r="M196" i="1"/>
  <c r="N196" i="1" s="1"/>
  <c r="S195" i="1"/>
  <c r="T195" i="1" s="1"/>
  <c r="M195" i="1"/>
  <c r="N195" i="1" s="1"/>
  <c r="S194" i="1"/>
  <c r="T194" i="1" s="1"/>
  <c r="M194" i="1"/>
  <c r="N194" i="1" s="1"/>
  <c r="S193" i="1"/>
  <c r="T193" i="1" s="1"/>
  <c r="M193" i="1"/>
  <c r="N193" i="1" s="1"/>
  <c r="S192" i="1"/>
  <c r="T192" i="1" s="1"/>
  <c r="M192" i="1"/>
  <c r="N192" i="1" s="1"/>
  <c r="S191" i="1"/>
  <c r="T191" i="1" s="1"/>
  <c r="M191" i="1"/>
  <c r="N191" i="1" s="1"/>
  <c r="S190" i="1"/>
  <c r="T190" i="1" s="1"/>
  <c r="M190" i="1"/>
  <c r="N190" i="1" s="1"/>
  <c r="S189" i="1"/>
  <c r="T189" i="1" s="1"/>
  <c r="M189" i="1"/>
  <c r="N189" i="1" s="1"/>
  <c r="S188" i="1"/>
  <c r="T188" i="1" s="1"/>
  <c r="M188" i="1"/>
  <c r="N188" i="1" s="1"/>
  <c r="S187" i="1"/>
  <c r="T187" i="1" s="1"/>
  <c r="M187" i="1"/>
  <c r="N187" i="1" s="1"/>
  <c r="S185" i="1"/>
  <c r="T185" i="1" s="1"/>
  <c r="M185" i="1"/>
  <c r="N185" i="1" s="1"/>
  <c r="S183" i="1"/>
  <c r="M183" i="1"/>
  <c r="N183" i="1" s="1"/>
  <c r="S181" i="1"/>
  <c r="M181" i="1"/>
  <c r="N181" i="1" s="1"/>
  <c r="S180" i="1"/>
  <c r="M180" i="1"/>
  <c r="N180" i="1" s="1"/>
  <c r="S179" i="1"/>
  <c r="M179" i="1"/>
  <c r="N179" i="1" s="1"/>
  <c r="S178" i="1"/>
  <c r="M178" i="1"/>
  <c r="N178" i="1" s="1"/>
  <c r="S177" i="1"/>
  <c r="M177" i="1"/>
  <c r="N177" i="1" s="1"/>
  <c r="S176" i="1"/>
  <c r="M176" i="1"/>
  <c r="N176" i="1" s="1"/>
  <c r="S174" i="1"/>
  <c r="T174" i="1" s="1"/>
  <c r="M174" i="1"/>
  <c r="N174" i="1" s="1"/>
  <c r="S173" i="1"/>
  <c r="T173" i="1" s="1"/>
  <c r="M173" i="1"/>
  <c r="N173" i="1" s="1"/>
  <c r="S172" i="1"/>
  <c r="T172" i="1" s="1"/>
  <c r="M172" i="1"/>
  <c r="N172" i="1" s="1"/>
  <c r="S171" i="1"/>
  <c r="T171" i="1" s="1"/>
  <c r="M171" i="1"/>
  <c r="N171" i="1" s="1"/>
  <c r="S170" i="1"/>
  <c r="T170" i="1" s="1"/>
  <c r="M170" i="1"/>
  <c r="N170" i="1" s="1"/>
  <c r="S169" i="1"/>
  <c r="T169" i="1" s="1"/>
  <c r="M169" i="1"/>
  <c r="N169" i="1" s="1"/>
  <c r="S168" i="1"/>
  <c r="T168" i="1" s="1"/>
  <c r="M168" i="1"/>
  <c r="N168" i="1" s="1"/>
  <c r="S167" i="1"/>
  <c r="T167" i="1" s="1"/>
  <c r="M167" i="1"/>
  <c r="N167" i="1" s="1"/>
  <c r="S166" i="1"/>
  <c r="T166" i="1" s="1"/>
  <c r="M166" i="1"/>
  <c r="N166" i="1" s="1"/>
  <c r="S165" i="1"/>
  <c r="T165" i="1" s="1"/>
  <c r="M165" i="1"/>
  <c r="N165" i="1" s="1"/>
  <c r="S164" i="1"/>
  <c r="T164" i="1" s="1"/>
  <c r="M164" i="1"/>
  <c r="N164" i="1" s="1"/>
  <c r="S163" i="1"/>
  <c r="T163" i="1" s="1"/>
  <c r="M163" i="1"/>
  <c r="N163" i="1" s="1"/>
  <c r="S162" i="1"/>
  <c r="T162" i="1" s="1"/>
  <c r="M162" i="1"/>
  <c r="N162" i="1" s="1"/>
  <c r="S161" i="1"/>
  <c r="T161" i="1" s="1"/>
  <c r="M161" i="1"/>
  <c r="N161" i="1" s="1"/>
  <c r="S160" i="1"/>
  <c r="T160" i="1" s="1"/>
  <c r="M160" i="1"/>
  <c r="N160" i="1" s="1"/>
  <c r="S159" i="1"/>
  <c r="T159" i="1" s="1"/>
  <c r="M159" i="1"/>
  <c r="N159" i="1" s="1"/>
  <c r="S158" i="1"/>
  <c r="T158" i="1" s="1"/>
  <c r="M158" i="1"/>
  <c r="N158" i="1" s="1"/>
  <c r="S157" i="1"/>
  <c r="T157" i="1" s="1"/>
  <c r="M157" i="1"/>
  <c r="N157" i="1" s="1"/>
  <c r="S156" i="1"/>
  <c r="T156" i="1" s="1"/>
  <c r="M156" i="1"/>
  <c r="N156" i="1" s="1"/>
  <c r="S155" i="1"/>
  <c r="T155" i="1" s="1"/>
  <c r="M155" i="1"/>
  <c r="N155" i="1" s="1"/>
  <c r="S154" i="1"/>
  <c r="T154" i="1" s="1"/>
  <c r="M154" i="1"/>
  <c r="N154" i="1" s="1"/>
  <c r="S153" i="1"/>
  <c r="T153" i="1" s="1"/>
  <c r="M153" i="1"/>
  <c r="N153" i="1" s="1"/>
  <c r="S152" i="1"/>
  <c r="T152" i="1" s="1"/>
  <c r="M152" i="1"/>
  <c r="N152" i="1" s="1"/>
  <c r="S151" i="1"/>
  <c r="T151" i="1" s="1"/>
  <c r="M151" i="1"/>
  <c r="N151" i="1" s="1"/>
  <c r="S150" i="1"/>
  <c r="T150" i="1" s="1"/>
  <c r="M150" i="1"/>
  <c r="N150" i="1" s="1"/>
  <c r="S149" i="1"/>
  <c r="T149" i="1" s="1"/>
  <c r="M149" i="1"/>
  <c r="N149" i="1" s="1"/>
  <c r="S148" i="1"/>
  <c r="T148" i="1" s="1"/>
  <c r="M148" i="1"/>
  <c r="N148" i="1" s="1"/>
  <c r="S147" i="1"/>
  <c r="T147" i="1" s="1"/>
  <c r="M147" i="1"/>
  <c r="N147" i="1" s="1"/>
  <c r="S146" i="1"/>
  <c r="T146" i="1" s="1"/>
  <c r="M146" i="1"/>
  <c r="N146" i="1" s="1"/>
  <c r="S145" i="1"/>
  <c r="T145" i="1" s="1"/>
  <c r="M145" i="1"/>
  <c r="N145" i="1" s="1"/>
  <c r="S144" i="1"/>
  <c r="T144" i="1" s="1"/>
  <c r="M144" i="1"/>
  <c r="N144" i="1" s="1"/>
  <c r="S142" i="1"/>
  <c r="T142" i="1" s="1"/>
  <c r="M142" i="1"/>
  <c r="N142" i="1" s="1"/>
  <c r="S141" i="1"/>
  <c r="T141" i="1" s="1"/>
  <c r="M141" i="1"/>
  <c r="N141" i="1" s="1"/>
  <c r="S140" i="1"/>
  <c r="T140" i="1" s="1"/>
  <c r="M140" i="1"/>
  <c r="N140" i="1" s="1"/>
  <c r="S138" i="1"/>
  <c r="T138" i="1" s="1"/>
  <c r="M138" i="1"/>
  <c r="N138" i="1" s="1"/>
  <c r="S136" i="1"/>
  <c r="T136" i="1" s="1"/>
  <c r="M136" i="1"/>
  <c r="N136" i="1" s="1"/>
  <c r="S134" i="1"/>
  <c r="T134" i="1" s="1"/>
  <c r="M134" i="1"/>
  <c r="N134" i="1" s="1"/>
  <c r="S133" i="1"/>
  <c r="T133" i="1" s="1"/>
  <c r="M133" i="1"/>
  <c r="N133" i="1" s="1"/>
  <c r="S132" i="1"/>
  <c r="T132" i="1" s="1"/>
  <c r="M132" i="1"/>
  <c r="N132" i="1" s="1"/>
  <c r="S131" i="1"/>
  <c r="T131" i="1" s="1"/>
  <c r="M131" i="1"/>
  <c r="N131" i="1" s="1"/>
  <c r="S130" i="1"/>
  <c r="T130" i="1" s="1"/>
  <c r="M130" i="1"/>
  <c r="N130" i="1" s="1"/>
  <c r="S129" i="1"/>
  <c r="T129" i="1" s="1"/>
  <c r="M129" i="1"/>
  <c r="N129" i="1" s="1"/>
  <c r="S128" i="1"/>
  <c r="T128" i="1" s="1"/>
  <c r="M128" i="1"/>
  <c r="N128" i="1" s="1"/>
  <c r="S127" i="1"/>
  <c r="T127" i="1" s="1"/>
  <c r="M127" i="1"/>
  <c r="N127" i="1" s="1"/>
  <c r="S126" i="1"/>
  <c r="T126" i="1" s="1"/>
  <c r="M126" i="1"/>
  <c r="N126" i="1" s="1"/>
  <c r="S125" i="1"/>
  <c r="T125" i="1" s="1"/>
  <c r="M125" i="1"/>
  <c r="N125" i="1" s="1"/>
  <c r="S124" i="1"/>
  <c r="T124" i="1" s="1"/>
  <c r="M124" i="1"/>
  <c r="N124" i="1" s="1"/>
  <c r="S123" i="1"/>
  <c r="T123" i="1" s="1"/>
  <c r="M123" i="1"/>
  <c r="N123" i="1" s="1"/>
  <c r="S122" i="1"/>
  <c r="T122" i="1" s="1"/>
  <c r="M122" i="1"/>
  <c r="N122" i="1" s="1"/>
  <c r="S121" i="1"/>
  <c r="T121" i="1" s="1"/>
  <c r="M121" i="1"/>
  <c r="N121" i="1" s="1"/>
  <c r="S120" i="1"/>
  <c r="T120" i="1" s="1"/>
  <c r="M120" i="1"/>
  <c r="N120" i="1" s="1"/>
  <c r="S119" i="1"/>
  <c r="T119" i="1" s="1"/>
  <c r="M119" i="1"/>
  <c r="N119" i="1" s="1"/>
  <c r="S118" i="1"/>
  <c r="T118" i="1" s="1"/>
  <c r="M118" i="1"/>
  <c r="N118" i="1" s="1"/>
  <c r="S117" i="1"/>
  <c r="T117" i="1" s="1"/>
  <c r="M117" i="1"/>
  <c r="N117" i="1" s="1"/>
  <c r="S115" i="1"/>
  <c r="T115" i="1" s="1"/>
  <c r="M115" i="1"/>
  <c r="N115" i="1" s="1"/>
  <c r="S114" i="1"/>
  <c r="T114" i="1" s="1"/>
  <c r="M114" i="1"/>
  <c r="N114" i="1" s="1"/>
  <c r="S113" i="1"/>
  <c r="T113" i="1" s="1"/>
  <c r="M113" i="1"/>
  <c r="N113" i="1" s="1"/>
  <c r="S112" i="1"/>
  <c r="T112" i="1" s="1"/>
  <c r="M112" i="1"/>
  <c r="N112" i="1" s="1"/>
  <c r="S111" i="1"/>
  <c r="T111" i="1" s="1"/>
  <c r="M111" i="1"/>
  <c r="N111" i="1" s="1"/>
  <c r="S110" i="1"/>
  <c r="T110" i="1" s="1"/>
  <c r="M110" i="1"/>
  <c r="N110" i="1" s="1"/>
  <c r="S109" i="1"/>
  <c r="T109" i="1" s="1"/>
  <c r="M109" i="1"/>
  <c r="N109" i="1" s="1"/>
  <c r="S108" i="1"/>
  <c r="T108" i="1" s="1"/>
  <c r="M108" i="1"/>
  <c r="N108" i="1" s="1"/>
  <c r="S107" i="1"/>
  <c r="T107" i="1" s="1"/>
  <c r="M107" i="1"/>
  <c r="N107" i="1" s="1"/>
  <c r="S106" i="1"/>
  <c r="T106" i="1" s="1"/>
  <c r="M106" i="1"/>
  <c r="N106" i="1" s="1"/>
  <c r="S105" i="1"/>
  <c r="T105" i="1" s="1"/>
  <c r="M105" i="1"/>
  <c r="N105" i="1" s="1"/>
  <c r="S104" i="1"/>
  <c r="T104" i="1" s="1"/>
  <c r="M104" i="1"/>
  <c r="N104" i="1" s="1"/>
  <c r="S103" i="1"/>
  <c r="T103" i="1" s="1"/>
  <c r="M103" i="1"/>
  <c r="N103" i="1" s="1"/>
  <c r="S102" i="1"/>
  <c r="T102" i="1" s="1"/>
  <c r="M102" i="1"/>
  <c r="N102" i="1" s="1"/>
  <c r="R99" i="1"/>
  <c r="Q99" i="1"/>
  <c r="L99" i="1"/>
  <c r="K99" i="1"/>
  <c r="S98" i="1"/>
  <c r="T98" i="1" s="1"/>
  <c r="M98" i="1"/>
  <c r="N98" i="1" s="1"/>
  <c r="S97" i="1"/>
  <c r="T97" i="1" s="1"/>
  <c r="M97" i="1"/>
  <c r="N97" i="1" s="1"/>
  <c r="S96" i="1"/>
  <c r="T96" i="1" s="1"/>
  <c r="M96" i="1"/>
  <c r="N96" i="1" s="1"/>
  <c r="S95" i="1"/>
  <c r="T95" i="1" s="1"/>
  <c r="M95" i="1"/>
  <c r="N95" i="1" s="1"/>
  <c r="S94" i="1"/>
  <c r="T94" i="1" s="1"/>
  <c r="M94" i="1"/>
  <c r="N94" i="1" s="1"/>
  <c r="S93" i="1"/>
  <c r="T93" i="1" s="1"/>
  <c r="M93" i="1"/>
  <c r="N93" i="1" s="1"/>
  <c r="S92" i="1"/>
  <c r="T92" i="1" s="1"/>
  <c r="M92" i="1"/>
  <c r="N92" i="1" s="1"/>
  <c r="S91" i="1"/>
  <c r="T91" i="1" s="1"/>
  <c r="M91" i="1"/>
  <c r="N91" i="1" s="1"/>
  <c r="S90" i="1"/>
  <c r="T90" i="1" s="1"/>
  <c r="M90" i="1"/>
  <c r="N90" i="1" s="1"/>
  <c r="S89" i="1"/>
  <c r="T89" i="1" s="1"/>
  <c r="M89" i="1"/>
  <c r="N89" i="1" s="1"/>
  <c r="S88" i="1"/>
  <c r="T88" i="1" s="1"/>
  <c r="M88" i="1"/>
  <c r="N88" i="1" s="1"/>
  <c r="S87" i="1"/>
  <c r="T87" i="1" s="1"/>
  <c r="M87" i="1"/>
  <c r="N87" i="1" s="1"/>
  <c r="S86" i="1"/>
  <c r="T86" i="1" s="1"/>
  <c r="M86" i="1"/>
  <c r="N86" i="1" s="1"/>
  <c r="S85" i="1"/>
  <c r="T85" i="1" s="1"/>
  <c r="M85" i="1"/>
  <c r="N85" i="1" s="1"/>
  <c r="S84" i="1"/>
  <c r="T84" i="1" s="1"/>
  <c r="M84" i="1"/>
  <c r="N84" i="1" s="1"/>
  <c r="S83" i="1"/>
  <c r="T83" i="1" s="1"/>
  <c r="M83" i="1"/>
  <c r="N83" i="1" s="1"/>
  <c r="S82" i="1"/>
  <c r="T82" i="1" s="1"/>
  <c r="M82" i="1"/>
  <c r="N82" i="1" s="1"/>
  <c r="S81" i="1"/>
  <c r="T81" i="1" s="1"/>
  <c r="M81" i="1"/>
  <c r="N81" i="1" s="1"/>
  <c r="S80" i="1"/>
  <c r="T80" i="1" s="1"/>
  <c r="M80" i="1"/>
  <c r="N80" i="1" s="1"/>
  <c r="S79" i="1"/>
  <c r="T79" i="1" s="1"/>
  <c r="M79" i="1"/>
  <c r="N79" i="1" s="1"/>
  <c r="S78" i="1"/>
  <c r="T78" i="1" s="1"/>
  <c r="M78" i="1"/>
  <c r="N78" i="1" s="1"/>
  <c r="S77" i="1"/>
  <c r="T77" i="1" s="1"/>
  <c r="M77" i="1"/>
  <c r="N77" i="1" s="1"/>
  <c r="S76" i="1"/>
  <c r="T76" i="1" s="1"/>
  <c r="M76" i="1"/>
  <c r="N76" i="1" s="1"/>
  <c r="S75" i="1"/>
  <c r="T75" i="1" s="1"/>
  <c r="M75" i="1"/>
  <c r="N75" i="1" s="1"/>
  <c r="S74" i="1"/>
  <c r="T74" i="1" s="1"/>
  <c r="M74" i="1"/>
  <c r="N74" i="1" s="1"/>
  <c r="S73" i="1"/>
  <c r="T73" i="1" s="1"/>
  <c r="M73" i="1"/>
  <c r="N73" i="1" s="1"/>
  <c r="S72" i="1"/>
  <c r="T72" i="1" s="1"/>
  <c r="M72" i="1"/>
  <c r="N72" i="1" s="1"/>
  <c r="S71" i="1"/>
  <c r="T71" i="1" s="1"/>
  <c r="M71" i="1"/>
  <c r="N71" i="1" s="1"/>
  <c r="S70" i="1"/>
  <c r="T70" i="1" s="1"/>
  <c r="M70" i="1"/>
  <c r="N70" i="1" s="1"/>
  <c r="S69" i="1"/>
  <c r="T69" i="1" s="1"/>
  <c r="M69" i="1"/>
  <c r="N69" i="1" s="1"/>
  <c r="S68" i="1"/>
  <c r="T68" i="1" s="1"/>
  <c r="M68" i="1"/>
  <c r="N68" i="1" s="1"/>
  <c r="S67" i="1"/>
  <c r="T67" i="1" s="1"/>
  <c r="M67" i="1"/>
  <c r="N67" i="1" s="1"/>
  <c r="S66" i="1"/>
  <c r="T66" i="1" s="1"/>
  <c r="M66" i="1"/>
  <c r="N66" i="1" s="1"/>
  <c r="S65" i="1"/>
  <c r="T65" i="1" s="1"/>
  <c r="M65" i="1"/>
  <c r="N65" i="1" s="1"/>
  <c r="S64" i="1"/>
  <c r="T64" i="1" s="1"/>
  <c r="M64" i="1"/>
  <c r="N64" i="1" s="1"/>
  <c r="S63" i="1"/>
  <c r="T63" i="1" s="1"/>
  <c r="M63" i="1"/>
  <c r="N63" i="1" s="1"/>
  <c r="S61" i="1"/>
  <c r="T61" i="1" s="1"/>
  <c r="M61" i="1"/>
  <c r="N61" i="1" s="1"/>
  <c r="S60" i="1"/>
  <c r="T60" i="1" s="1"/>
  <c r="M60" i="1"/>
  <c r="N60" i="1" s="1"/>
  <c r="S59" i="1"/>
  <c r="T59" i="1" s="1"/>
  <c r="M59" i="1"/>
  <c r="N59" i="1" s="1"/>
  <c r="S58" i="1"/>
  <c r="T58" i="1" s="1"/>
  <c r="M58" i="1"/>
  <c r="N58" i="1" s="1"/>
  <c r="S57" i="1"/>
  <c r="T57" i="1" s="1"/>
  <c r="M57" i="1"/>
  <c r="N57" i="1" s="1"/>
  <c r="S56" i="1"/>
  <c r="T56" i="1" s="1"/>
  <c r="M56" i="1"/>
  <c r="N56" i="1" s="1"/>
  <c r="S55" i="1"/>
  <c r="T55" i="1" s="1"/>
  <c r="M55" i="1"/>
  <c r="N55" i="1" s="1"/>
  <c r="R54" i="1"/>
  <c r="T54" i="1" s="1"/>
  <c r="Q54" i="1"/>
  <c r="L54" i="1"/>
  <c r="N54" i="1" s="1"/>
  <c r="K54" i="1"/>
  <c r="Q6" i="1"/>
  <c r="R6" i="1" s="1"/>
  <c r="K6" i="1"/>
  <c r="L6" i="1" s="1"/>
  <c r="C6" i="1"/>
  <c r="B6" i="1"/>
  <c r="C5" i="1"/>
  <c r="B5" i="1"/>
  <c r="B4" i="1"/>
  <c r="R3" i="1"/>
  <c r="C3" i="1"/>
  <c r="C2" i="1"/>
  <c r="H624" i="1" l="1"/>
  <c r="I624" i="1" s="1"/>
  <c r="H609" i="1"/>
  <c r="I609" i="1" s="1"/>
  <c r="H361" i="1"/>
  <c r="I361" i="1" s="1"/>
  <c r="F643" i="1"/>
  <c r="F644" i="1" s="1"/>
  <c r="G625" i="1"/>
  <c r="H688" i="1"/>
  <c r="I688" i="1" s="1"/>
  <c r="H360" i="1"/>
  <c r="I360" i="1" s="1"/>
  <c r="H684" i="1"/>
  <c r="I684" i="1" s="1"/>
  <c r="H433" i="1"/>
  <c r="I433" i="1" s="1"/>
  <c r="H99" i="1"/>
  <c r="I99" i="1" s="1"/>
  <c r="H54" i="1"/>
  <c r="H676" i="1"/>
  <c r="I676" i="1" s="1"/>
  <c r="H581" i="1"/>
  <c r="I581" i="1" s="1"/>
  <c r="H507" i="1"/>
  <c r="I507" i="1" s="1"/>
  <c r="G508" i="1"/>
  <c r="AX58" i="5"/>
  <c r="F508" i="1"/>
  <c r="G2" i="1"/>
  <c r="R2" i="1" s="1"/>
  <c r="BN57" i="5"/>
  <c r="BN25" i="5"/>
  <c r="AX27" i="5"/>
  <c r="AX29" i="5"/>
  <c r="AX19" i="5"/>
  <c r="AX23" i="5"/>
  <c r="AH52" i="5"/>
  <c r="AX41" i="5"/>
  <c r="AX33" i="5"/>
  <c r="AX34" i="5"/>
  <c r="AH18" i="5"/>
  <c r="BN18" i="5"/>
  <c r="AH20" i="5"/>
  <c r="AX20" i="5"/>
  <c r="BN39" i="5"/>
  <c r="AX52" i="5"/>
  <c r="AH54" i="5"/>
  <c r="AH62" i="5"/>
  <c r="BN12" i="5"/>
  <c r="AH16" i="5"/>
  <c r="AH63" i="5"/>
  <c r="AX63" i="5"/>
  <c r="BN63" i="5"/>
  <c r="AH9" i="5"/>
  <c r="AH10" i="5"/>
  <c r="BN10" i="5"/>
  <c r="AX36" i="5"/>
  <c r="AX37" i="5"/>
  <c r="AH49" i="5"/>
  <c r="AX50" i="5"/>
  <c r="AH51" i="5"/>
  <c r="BN51" i="5"/>
  <c r="AH14" i="5"/>
  <c r="AX14" i="5"/>
  <c r="AX21" i="5"/>
  <c r="AX22" i="5"/>
  <c r="BN22" i="5"/>
  <c r="AH24" i="5"/>
  <c r="BN26" i="5"/>
  <c r="AX31" i="5"/>
  <c r="BN41" i="5"/>
  <c r="AH46" i="5"/>
  <c r="BN46" i="5"/>
  <c r="AH11" i="5"/>
  <c r="AH12" i="5"/>
  <c r="BN13" i="5"/>
  <c r="AH25" i="5"/>
  <c r="AH26" i="5"/>
  <c r="AX28" i="5"/>
  <c r="AH30" i="5"/>
  <c r="BN32" i="5"/>
  <c r="AH33" i="5"/>
  <c r="AH34" i="5"/>
  <c r="AX35" i="5"/>
  <c r="BN37" i="5"/>
  <c r="AX47" i="5"/>
  <c r="BN53" i="5"/>
  <c r="AH59" i="5"/>
  <c r="BN59" i="5"/>
  <c r="BN56" i="5"/>
  <c r="AX15" i="5"/>
  <c r="BN23" i="5"/>
  <c r="AX26" i="5"/>
  <c r="AX30" i="5"/>
  <c r="AH32" i="5"/>
  <c r="AX38" i="5"/>
  <c r="AX39" i="5"/>
  <c r="AH40" i="5"/>
  <c r="AX43" i="5"/>
  <c r="AH44" i="5"/>
  <c r="BN44" i="5"/>
  <c r="BN55" i="5"/>
  <c r="AH57" i="5"/>
  <c r="AX59" i="5"/>
  <c r="AX61" i="5"/>
  <c r="BN9" i="5"/>
  <c r="AH17" i="5"/>
  <c r="BN20" i="5"/>
  <c r="AX25" i="5"/>
  <c r="AH35" i="5"/>
  <c r="AH39" i="5"/>
  <c r="AX55" i="5"/>
  <c r="AH61" i="5"/>
  <c r="BN11" i="5"/>
  <c r="AH13" i="5"/>
  <c r="AX45" i="5"/>
  <c r="AX13" i="5"/>
  <c r="BN14" i="5"/>
  <c r="AX17" i="5"/>
  <c r="BN19" i="5"/>
  <c r="BN21" i="5"/>
  <c r="AH23" i="5"/>
  <c r="BN24" i="5"/>
  <c r="BN27" i="5"/>
  <c r="BN28" i="5"/>
  <c r="AX32" i="5"/>
  <c r="BN33" i="5"/>
  <c r="AH36" i="5"/>
  <c r="BN36" i="5"/>
  <c r="AX42" i="5"/>
  <c r="AH43" i="5"/>
  <c r="AX46" i="5"/>
  <c r="AH48" i="5"/>
  <c r="AH55" i="5"/>
  <c r="AX57" i="5"/>
  <c r="AH58" i="5"/>
  <c r="AH60" i="5"/>
  <c r="BN62" i="5"/>
  <c r="AX44" i="5"/>
  <c r="AX53" i="5"/>
  <c r="BN58" i="5"/>
  <c r="AH15" i="5"/>
  <c r="AX16" i="5"/>
  <c r="BN17" i="5"/>
  <c r="AH29" i="5"/>
  <c r="AH31" i="5"/>
  <c r="BN34" i="5"/>
  <c r="AH41" i="5"/>
  <c r="AH42" i="5"/>
  <c r="BN42" i="5"/>
  <c r="AH45" i="5"/>
  <c r="BN45" i="5"/>
  <c r="AX48" i="5"/>
  <c r="AX49" i="5"/>
  <c r="BN49" i="5"/>
  <c r="BN50" i="5"/>
  <c r="AH53" i="5"/>
  <c r="AX54" i="5"/>
  <c r="BN54" i="5"/>
  <c r="AX56" i="5"/>
  <c r="BN60" i="5"/>
  <c r="BN61" i="5"/>
  <c r="AH19" i="5"/>
  <c r="BN40" i="5"/>
  <c r="AX62" i="5"/>
  <c r="AX9" i="5"/>
  <c r="AX11" i="5"/>
  <c r="BN15" i="5"/>
  <c r="BN16" i="5"/>
  <c r="AX18" i="5"/>
  <c r="AH21" i="5"/>
  <c r="AH22" i="5"/>
  <c r="AX24" i="5"/>
  <c r="AH27" i="5"/>
  <c r="AH28" i="5"/>
  <c r="BN29" i="5"/>
  <c r="BN30" i="5"/>
  <c r="BN31" i="5"/>
  <c r="BN35" i="5"/>
  <c r="AH37" i="5"/>
  <c r="AH38" i="5"/>
  <c r="BN38" i="5"/>
  <c r="AX40" i="5"/>
  <c r="BN43" i="5"/>
  <c r="AH47" i="5"/>
  <c r="BN47" i="5"/>
  <c r="BN48" i="5"/>
  <c r="AH50" i="5"/>
  <c r="AX51" i="5"/>
  <c r="BN52" i="5"/>
  <c r="AH56" i="5"/>
  <c r="AX60" i="5"/>
  <c r="AX10" i="5"/>
  <c r="AX12" i="5"/>
  <c r="S433" i="1"/>
  <c r="T433" i="1" s="1"/>
  <c r="S581" i="1"/>
  <c r="T581" i="1" s="1"/>
  <c r="S676" i="1"/>
  <c r="T676" i="1" s="1"/>
  <c r="S99" i="1"/>
  <c r="T99" i="1" s="1"/>
  <c r="S609" i="1"/>
  <c r="T609" i="1" s="1"/>
  <c r="M581" i="1"/>
  <c r="N581" i="1" s="1"/>
  <c r="M609" i="1"/>
  <c r="N609" i="1" s="1"/>
  <c r="M99" i="1"/>
  <c r="N99" i="1" s="1"/>
  <c r="M507" i="1"/>
  <c r="N507" i="1" s="1"/>
  <c r="S507" i="1"/>
  <c r="T507" i="1" s="1"/>
  <c r="R508" i="1"/>
  <c r="S508" i="1" s="1"/>
  <c r="T508" i="1" s="1"/>
  <c r="S684" i="1"/>
  <c r="T684" i="1" s="1"/>
  <c r="S54" i="1"/>
  <c r="M433" i="1"/>
  <c r="N433" i="1" s="1"/>
  <c r="Q688" i="1"/>
  <c r="S688" i="1" s="1"/>
  <c r="T688" i="1" s="1"/>
  <c r="M684" i="1"/>
  <c r="N684" i="1" s="1"/>
  <c r="L361" i="1"/>
  <c r="L541" i="1"/>
  <c r="L542" i="1" s="1"/>
  <c r="M54" i="1"/>
  <c r="M688" i="1"/>
  <c r="N688" i="1" s="1"/>
  <c r="K541" i="1"/>
  <c r="M360" i="1"/>
  <c r="N360" i="1" s="1"/>
  <c r="R625" i="1"/>
  <c r="M508" i="1"/>
  <c r="N508" i="1" s="1"/>
  <c r="S624" i="1"/>
  <c r="T624" i="1" s="1"/>
  <c r="Q625" i="1"/>
  <c r="Q541" i="1"/>
  <c r="Q361" i="1"/>
  <c r="S361" i="1" s="1"/>
  <c r="T361" i="1" s="1"/>
  <c r="S360" i="1"/>
  <c r="T360" i="1" s="1"/>
  <c r="M624" i="1"/>
  <c r="N624" i="1" s="1"/>
  <c r="M676" i="1"/>
  <c r="N676" i="1" s="1"/>
  <c r="L625" i="1"/>
  <c r="K643" i="1"/>
  <c r="G643" i="1" l="1"/>
  <c r="H643" i="1" s="1"/>
  <c r="I643" i="1" s="1"/>
  <c r="H625" i="1"/>
  <c r="I625" i="1" s="1"/>
  <c r="F541" i="1"/>
  <c r="H508" i="1"/>
  <c r="I508" i="1" s="1"/>
  <c r="G541" i="1"/>
  <c r="R541" i="1"/>
  <c r="R542" i="1" s="1"/>
  <c r="R543" i="1" s="1"/>
  <c r="M541" i="1"/>
  <c r="N541" i="1" s="1"/>
  <c r="K542" i="1"/>
  <c r="M542" i="1" s="1"/>
  <c r="N542" i="1" s="1"/>
  <c r="L643" i="1"/>
  <c r="M643" i="1" s="1"/>
  <c r="S625" i="1"/>
  <c r="T625" i="1" s="1"/>
  <c r="Q643" i="1"/>
  <c r="M625" i="1"/>
  <c r="N625" i="1" s="1"/>
  <c r="K644" i="1"/>
  <c r="L543" i="1"/>
  <c r="R643" i="1"/>
  <c r="Q542" i="1"/>
  <c r="G644" i="1" l="1"/>
  <c r="H644" i="1" s="1"/>
  <c r="I644" i="1" s="1"/>
  <c r="H541" i="1"/>
  <c r="I541" i="1" s="1"/>
  <c r="F542" i="1"/>
  <c r="G542" i="1"/>
  <c r="S541" i="1"/>
  <c r="T541" i="1" s="1"/>
  <c r="K543" i="1"/>
  <c r="M543" i="1" s="1"/>
  <c r="N543" i="1" s="1"/>
  <c r="S542" i="1"/>
  <c r="T542" i="1" s="1"/>
  <c r="Q543" i="1"/>
  <c r="R644" i="1"/>
  <c r="R677" i="1" s="1"/>
  <c r="N643" i="1"/>
  <c r="L644" i="1"/>
  <c r="M644" i="1" s="1"/>
  <c r="S643" i="1"/>
  <c r="T643" i="1" s="1"/>
  <c r="Q644" i="1"/>
  <c r="G543" i="1" l="1"/>
  <c r="H542" i="1"/>
  <c r="I542" i="1" s="1"/>
  <c r="F543" i="1"/>
  <c r="S644" i="1"/>
  <c r="T644" i="1" s="1"/>
  <c r="K677" i="1"/>
  <c r="K689" i="1" s="1"/>
  <c r="S543" i="1"/>
  <c r="T543" i="1" s="1"/>
  <c r="Q677" i="1"/>
  <c r="N644" i="1"/>
  <c r="R689" i="1"/>
  <c r="L677" i="1"/>
  <c r="H543" i="1" l="1"/>
  <c r="I543" i="1" s="1"/>
  <c r="F677" i="1"/>
  <c r="G677" i="1"/>
  <c r="M677" i="1"/>
  <c r="N677" i="1" s="1"/>
  <c r="L689" i="1"/>
  <c r="M689" i="1" s="1"/>
  <c r="S677" i="1"/>
  <c r="T677" i="1" s="1"/>
  <c r="Q689" i="1"/>
  <c r="R693" i="1"/>
  <c r="K693" i="1"/>
  <c r="G689" i="1" l="1"/>
  <c r="H677" i="1"/>
  <c r="I677" i="1" s="1"/>
  <c r="F689" i="1"/>
  <c r="S689" i="1"/>
  <c r="T689" i="1" s="1"/>
  <c r="Q693" i="1"/>
  <c r="N689" i="1"/>
  <c r="L693" i="1"/>
  <c r="H689" i="1" l="1"/>
  <c r="I689" i="1" s="1"/>
  <c r="F693" i="1"/>
  <c r="G693" i="1"/>
</calcChain>
</file>

<file path=xl/sharedStrings.xml><?xml version="1.0" encoding="utf-8"?>
<sst xmlns="http://schemas.openxmlformats.org/spreadsheetml/2006/main" count="9720" uniqueCount="2584">
  <si>
    <t>%,ATF,FACCOUNT</t>
  </si>
  <si>
    <t>%,ATT,FDESCR,UDESCR</t>
  </si>
  <si>
    <t>BU_Name</t>
  </si>
  <si>
    <t>Contact Person</t>
  </si>
  <si>
    <t>Department Owner</t>
  </si>
  <si>
    <t>Account Tree</t>
  </si>
  <si>
    <t>Business Unit Tree</t>
  </si>
  <si>
    <t>Sunset Date</t>
  </si>
  <si>
    <t>Report Statement Type</t>
  </si>
  <si>
    <t>Report Description</t>
  </si>
  <si>
    <t>Title (Builtin)</t>
  </si>
  <si>
    <t>Author (Builtin)</t>
  </si>
  <si>
    <t>Comments (Builtin)</t>
  </si>
  <si>
    <t>Subject (Builtin)</t>
  </si>
  <si>
    <t>Category (Builtin)</t>
  </si>
  <si>
    <t>Keywords (Builtin)</t>
  </si>
  <si>
    <t>Neal Hartley</t>
  </si>
  <si>
    <t>Financial Reporting</t>
  </si>
  <si>
    <t>Financial Reporting / Neal Hartley</t>
  </si>
  <si>
    <t xml:space="preserve"> </t>
  </si>
  <si>
    <t>Reserved Section</t>
  </si>
  <si>
    <t xml:space="preserve">Report as of Date: </t>
  </si>
  <si>
    <t>Rounding Tolerance:</t>
  </si>
  <si>
    <t>Error Message Shown:</t>
  </si>
  <si>
    <t>ERROR ABOVE</t>
  </si>
  <si>
    <t>E</t>
  </si>
  <si>
    <t>Error Message Counter</t>
  </si>
  <si>
    <t>Total Error Message Count</t>
  </si>
  <si>
    <t>RID   Report ID</t>
  </si>
  <si>
    <t>LYN   Report Layout</t>
  </si>
  <si>
    <t>RBN   Report Request</t>
  </si>
  <si>
    <t>RBU   Request Bus Unit</t>
  </si>
  <si>
    <t>SCN   Scope Decrip</t>
  </si>
  <si>
    <t>SCD   Scope Description</t>
  </si>
  <si>
    <t>SFD   Scope Field Descr</t>
  </si>
  <si>
    <t>SFV   Scope Field Value</t>
  </si>
  <si>
    <t>STN   Scope Tree Name</t>
  </si>
  <si>
    <t>Elapsed Run Time</t>
  </si>
  <si>
    <t>BUN   Business Unit</t>
  </si>
  <si>
    <t>Other Income</t>
  </si>
  <si>
    <t>Other Income Deductions</t>
  </si>
  <si>
    <t>Operator</t>
  </si>
  <si>
    <t>Scope-based</t>
  </si>
  <si>
    <t>Line 1</t>
  </si>
  <si>
    <t>Line 2</t>
  </si>
  <si>
    <t>Line 3</t>
  </si>
  <si>
    <t>Operating Expenses</t>
  </si>
  <si>
    <t>Line 4</t>
  </si>
  <si>
    <t>Line 5</t>
  </si>
  <si>
    <t>Maintenance Expenses (402)</t>
  </si>
  <si>
    <t>Line 6</t>
  </si>
  <si>
    <t>Depreciation Expense (403)</t>
  </si>
  <si>
    <t>Line 7</t>
  </si>
  <si>
    <t>Depreciation Expense for Asset Retirement Costs (403.1)</t>
  </si>
  <si>
    <t>Line 8</t>
  </si>
  <si>
    <t>Amort. &amp; Depl. Of Utility Plant (404-405)</t>
  </si>
  <si>
    <t>Line 9</t>
  </si>
  <si>
    <t>Amort. Of Utility Plant Acq. Adj. (406)</t>
  </si>
  <si>
    <t>Line 10</t>
  </si>
  <si>
    <t>Line 11</t>
  </si>
  <si>
    <t>Amort. Of Conversion Expenses (407)</t>
  </si>
  <si>
    <t>Line 12</t>
  </si>
  <si>
    <t>Regulatory Debits (407.3)</t>
  </si>
  <si>
    <t>Line 13</t>
  </si>
  <si>
    <t>(Less) Regulatory Credits (407.4)</t>
  </si>
  <si>
    <t>Line 14</t>
  </si>
  <si>
    <t>Taxes Other Than Income Taxes (408.1)</t>
  </si>
  <si>
    <t>Income Taxes Federal</t>
  </si>
  <si>
    <t>Factored Accounts Rec Expenses</t>
  </si>
  <si>
    <t>Line 15</t>
  </si>
  <si>
    <t>Income Taxes - Federal (409.1)</t>
  </si>
  <si>
    <t>Line 16</t>
  </si>
  <si>
    <t>Income Taxes - Other (409.1)</t>
  </si>
  <si>
    <t>Line 17</t>
  </si>
  <si>
    <t>Provision for Deferred Income Taxes (410.1)</t>
  </si>
  <si>
    <t>Line 18</t>
  </si>
  <si>
    <t>(Less) Provision for Deferred Income Taxes-Cr (411.1)</t>
  </si>
  <si>
    <t>Line 19</t>
  </si>
  <si>
    <t>Investment Tax Credit Adj. - Net (411.4)</t>
  </si>
  <si>
    <t>Line 20</t>
  </si>
  <si>
    <t>(Less) Gains from Disp. Of Utility Plant (411.6)</t>
  </si>
  <si>
    <t>Line 21</t>
  </si>
  <si>
    <t>Losses from Disp. Of Utility Plant (411.7)</t>
  </si>
  <si>
    <t>Line 22</t>
  </si>
  <si>
    <t>(Less) Gains from Disposition of Allowances (411.8)</t>
  </si>
  <si>
    <t>Line 23</t>
  </si>
  <si>
    <t>Losses from Disposition of Allowances (411.9)</t>
  </si>
  <si>
    <t>Line 24</t>
  </si>
  <si>
    <t>Accretion Expense (411.10)</t>
  </si>
  <si>
    <t>Line 25</t>
  </si>
  <si>
    <t>Line 26</t>
  </si>
  <si>
    <t>Line 27</t>
  </si>
  <si>
    <t>Line 28</t>
  </si>
  <si>
    <t>Line 29</t>
  </si>
  <si>
    <t>Line 30</t>
  </si>
  <si>
    <t>Line 31</t>
  </si>
  <si>
    <t>Revenues From Merchandising, Jobbing &amp; Contract Work (415)</t>
  </si>
  <si>
    <t>Line 32</t>
  </si>
  <si>
    <t>(Less) Costs and Exp. Merchandising, Job. &amp; Contract Work (416)</t>
  </si>
  <si>
    <t>Line 33</t>
  </si>
  <si>
    <t>Revenues From Nonutility Operations (417)</t>
  </si>
  <si>
    <t>Line 34</t>
  </si>
  <si>
    <t>(Less) Expenses of Nonutility Operations (417.1)</t>
  </si>
  <si>
    <t>Line 35</t>
  </si>
  <si>
    <t>Nonoperating Rental Income (418)</t>
  </si>
  <si>
    <t>Line 36</t>
  </si>
  <si>
    <t>Equity in Earnings of Subsidiary Companies (418.1)</t>
  </si>
  <si>
    <t>Line 37</t>
  </si>
  <si>
    <t>Interest and Dividend Income (419)</t>
  </si>
  <si>
    <t>Line 38</t>
  </si>
  <si>
    <t>Allowance for Other Funds Used During Construction (419.1)</t>
  </si>
  <si>
    <t>Line 39</t>
  </si>
  <si>
    <t>Miscellaneous Nonoperating Income (421)</t>
  </si>
  <si>
    <t>Line 40</t>
  </si>
  <si>
    <t>Gain on Disposition of Property (421.1)</t>
  </si>
  <si>
    <t>Line 41</t>
  </si>
  <si>
    <t>Line 42</t>
  </si>
  <si>
    <t>Line 43</t>
  </si>
  <si>
    <t>Loss on Disposition of Property (421.2)</t>
  </si>
  <si>
    <t>Line 44</t>
  </si>
  <si>
    <t>Miscellaneous Amortization (425)</t>
  </si>
  <si>
    <t>Line 45</t>
  </si>
  <si>
    <t>Donations (426.1)</t>
  </si>
  <si>
    <t>Line 46</t>
  </si>
  <si>
    <t>Life Insurance (426.2)</t>
  </si>
  <si>
    <t>Line 47</t>
  </si>
  <si>
    <t>Penalties (426.3)</t>
  </si>
  <si>
    <t>Line 48</t>
  </si>
  <si>
    <t>Exp. For Certain Civic, Political &amp; Related Activities (426.4)</t>
  </si>
  <si>
    <t>Line 49</t>
  </si>
  <si>
    <t>Other Deductions (426.5)</t>
  </si>
  <si>
    <t>Line 50</t>
  </si>
  <si>
    <t>Line 51</t>
  </si>
  <si>
    <t>Line 52</t>
  </si>
  <si>
    <t>Taxes Other Than Income Taxes (408.2)</t>
  </si>
  <si>
    <t>Federal Income Taxes NonOperating</t>
  </si>
  <si>
    <t>Line 53</t>
  </si>
  <si>
    <t>Income Taxes - Federal (409.2)</t>
  </si>
  <si>
    <t>Line 54</t>
  </si>
  <si>
    <t>Income Taxes - Other (409.2)</t>
  </si>
  <si>
    <t>Line 55</t>
  </si>
  <si>
    <t>Provision for Deferred Inc. Taxes (410.2)</t>
  </si>
  <si>
    <t>Line 56</t>
  </si>
  <si>
    <t xml:space="preserve">(Less) Provision for Deferred Income Taxes-Cr (411.2) </t>
  </si>
  <si>
    <t>Line 57</t>
  </si>
  <si>
    <t>Investment Tax Credit Adj.-Net (411.5)</t>
  </si>
  <si>
    <t>Line 58</t>
  </si>
  <si>
    <t>(Less) Investment Tax Credits (420)</t>
  </si>
  <si>
    <t>Line 59</t>
  </si>
  <si>
    <t>Line 60</t>
  </si>
  <si>
    <t>Line 61</t>
  </si>
  <si>
    <t>Line 62</t>
  </si>
  <si>
    <t>Interest on Long-Term Debt (427)</t>
  </si>
  <si>
    <t>Line 63</t>
  </si>
  <si>
    <t>Amort. Of Debt Disc. And Expense (428)</t>
  </si>
  <si>
    <t>Line 64</t>
  </si>
  <si>
    <t>Amortization of Loss on Reacquired Debt (428.1)</t>
  </si>
  <si>
    <t>Line 65</t>
  </si>
  <si>
    <t>(Less) Amort. Of Premium on Debt-Credit (429)</t>
  </si>
  <si>
    <t>Line 66</t>
  </si>
  <si>
    <t>(Less) Amortization of Gain on Reacquired Debt-Credit (429.1)</t>
  </si>
  <si>
    <t>Line 67</t>
  </si>
  <si>
    <t>Interest on Debt to Assoc. Companies (430)</t>
  </si>
  <si>
    <t>Line 68</t>
  </si>
  <si>
    <t>Other Interest Expense (431)</t>
  </si>
  <si>
    <t>Line 69</t>
  </si>
  <si>
    <t>Line 70</t>
  </si>
  <si>
    <t>Line 71</t>
  </si>
  <si>
    <t>Line 72</t>
  </si>
  <si>
    <t>Line 73</t>
  </si>
  <si>
    <t>Extraordinary Income (434)</t>
  </si>
  <si>
    <t>Line 74</t>
  </si>
  <si>
    <t>(Less) Extraordinary Deductions (435)</t>
  </si>
  <si>
    <t>Line 75</t>
  </si>
  <si>
    <t>Line 76</t>
  </si>
  <si>
    <t>Income Taxes-Federal and Other (409.3)</t>
  </si>
  <si>
    <t>Line 77</t>
  </si>
  <si>
    <t>Line 78</t>
  </si>
  <si>
    <t>Sales of Electricity</t>
  </si>
  <si>
    <t>Check</t>
  </si>
  <si>
    <t>%,R,FACCOUNT,TGL_FERC_ACCT,XDYYNNY01,N4440,N4450,N4460,N4480</t>
  </si>
  <si>
    <t>%,R,FACCOUNT,TGL_FERC_ACCT,XDYYNNY01,N4470</t>
  </si>
  <si>
    <t>%,R,FACCOUNT,TGL_FERC_ACCT,XDYYNNY01,N449</t>
  </si>
  <si>
    <t>%,R,FACCOUNT,TGL_FERC_ACCT,XDYYNNY01,NOTHER_OPER_REVENUES</t>
  </si>
  <si>
    <t>%,FACCOUNT,TGL_FERC_ACCT,XDYYNNY01,N5010</t>
  </si>
  <si>
    <t>%,FACCOUNT,TGL_FERC_ACCT,XDYYNNY01,N500-509_EXC_501</t>
  </si>
  <si>
    <t>%,FACCOUNT,TGL_FERC_ACCT,XDYYNNY01,N517-525</t>
  </si>
  <si>
    <t>%,FACCOUNT,TGL_FERC_ACCT,XDYYNNY01,N546-550</t>
  </si>
  <si>
    <t>%,FACCOUNT,TGL_FERC_ACCT,XDYYNNY01,N555-557</t>
  </si>
  <si>
    <t>%,FACCOUNT,TGL_FERC_ACCT,XDYYNNY01,N401_OPERATION</t>
  </si>
  <si>
    <t>%,FACCOUNT,TGL_FERC_ACCT,XDYYNNY01,N560-567</t>
  </si>
  <si>
    <t>%,FACCOUNT,TGL_FERC_ACCT,XDYYNNY01,N575-576</t>
  </si>
  <si>
    <t>%,FACCOUNT,TGL_FERC_ACCT,XDYYNNY01,N580-589</t>
  </si>
  <si>
    <t>%,FACCOUNT,TGL_FERC_ACCT,XDYYNNY01,N814-826,N871-881</t>
  </si>
  <si>
    <t>%,FACCOUNT,TGL_FERC_ACCT,XDYYNNY01,N901-905</t>
  </si>
  <si>
    <t>%,FACCOUNT,TGL_FERC_ACCT,XDYYNNY01,N906-917</t>
  </si>
  <si>
    <t>%,FACCOUNT,TGL_FERC_ACCT,XDYYNNY01,N920-933</t>
  </si>
  <si>
    <t>%,FACCOUNT,TGL_FERC_ACCT,XDYYNNY01,N510-515</t>
  </si>
  <si>
    <t>%,FACCOUNT,TGL_FERC_ACCT,XDYYNNY01,N528-533</t>
  </si>
  <si>
    <t>%,FACCOUNT,TGL_FERC_ACCT,XDYYNNY01,N541-545</t>
  </si>
  <si>
    <t>%,FACCOUNT,TGL_FERC_ACCT,XDYYNNY01,N551-554</t>
  </si>
  <si>
    <t>%,FACCOUNT,TGL_FERC_ACCT,XDYYNNY01,N402_MAINTENANCE</t>
  </si>
  <si>
    <t>%,FACCOUNT,TGL_FERC_ACCT,XDYYNNY01,N568-574</t>
  </si>
  <si>
    <t>%,FACCOUNT,TGL_FERC_ACCT,XDYYNNY01,N590-599</t>
  </si>
  <si>
    <t>%,FACCOUNT,TGL_FERC_ACCT,XDYYNNY01,N830-837,N861-870</t>
  </si>
  <si>
    <t>%,FACCOUNT,TGL_FERC_ACCT,XDYYNNY01,NDEPR_EXP_ARO</t>
  </si>
  <si>
    <t>%,FACCOUNT,TGL_FERC_ACCT,XDYYNNY01,NAMORT_&amp;_DEPL_OF_PLT</t>
  </si>
  <si>
    <t>%,FACCOUNT,TGL_FERC_ACCT,XDYYNNY01,N406</t>
  </si>
  <si>
    <t>%,FACCOUNT,TGL_FERC_ACCT,XDYYNNY01,N407</t>
  </si>
  <si>
    <t>%,FACCOUNT,TGL_FERC_ACCT,XDYYNNY01,N4073</t>
  </si>
  <si>
    <t>%,R,FACCOUNT,TGL_FERC_ACCT,XDYYNNY01,N4074</t>
  </si>
  <si>
    <t>%,FACCOUNT,TGL_FERC_ACCT,XDYYNNY01,N408</t>
  </si>
  <si>
    <t>%,FACCOUNT,TGL_FERC_ACCT,XDYYNNY01,NINCOME_TAXES_FEDERAL</t>
  </si>
  <si>
    <t>%,FACCOUNT,TGL_FERC_ACCT,XDYYNNY01,NMISC_INC_DED_FAR</t>
  </si>
  <si>
    <t>%,FACCOUNT,TGL_FERC_ACCT,XDYYNNY01,NINCOME_TAXES_OTHER</t>
  </si>
  <si>
    <t>%,FACCOUNT,TGL_FERC_ACCT,XDYYNNY01,NDEFER_FIT</t>
  </si>
  <si>
    <t>%,R,FACCOUNT,TGL_FERC_ACCT,XDYYNNY01,NPROV_DEFER_FIT,</t>
  </si>
  <si>
    <t>%,FACCOUNT,TGL_FERC_ACCT,XDYYNNY01,NDEFRRD_ITC_UTIL_OPER</t>
  </si>
  <si>
    <t>%,R,FACCOUNT,TGL_FERC_ACCT,XDYYNNY01,NGN_FRM_DISP_UT_PLT</t>
  </si>
  <si>
    <t>%,FACCOUNT,TGL_FERC_ACCT,XDYYNNY01,NLSES_FRM_DISP_UT_PLT</t>
  </si>
  <si>
    <t>%,R,FACCOUNT,TGL_FERC_ACCT,XDYYNNY01,NGN_FRM_DISP_ALLOWAN</t>
  </si>
  <si>
    <t>%,FACCOUNT,TGL_FERC_ACCT,XDYYNNY01,NLOSS_FRM_DISP_ALLOW</t>
  </si>
  <si>
    <t>%,FACCOUNT,TGL_FERC_ACCT,XDYYNNY01,NACCRETION</t>
  </si>
  <si>
    <t>%,R,FACCOUNT,TGL_FERC_ACCT,XDYYNNY01,N415</t>
  </si>
  <si>
    <t>%,FACCOUNT,TGL_FERC_ACCT,XDYYNNY01,N416</t>
  </si>
  <si>
    <t>%,R,FACCOUNT,TGL_FERC_ACCT,XDYYNNY01,NREV_NONUTIL_OPS</t>
  </si>
  <si>
    <t>%,FACCOUNT,TGL_FERC_ACCT,XDYYNNY01,NEXP_NONUTIL_OPS</t>
  </si>
  <si>
    <t>%,R,FACCOUNT,TGL_FERC_ACCT,XDYYNNY01,NNON_OP_RENTAL_INCOME</t>
  </si>
  <si>
    <t>%,R,FACCOUNT,TGL_FERC_ACCT,XDYYNNY01,NEQUITY_IN_SUB_EARN</t>
  </si>
  <si>
    <t>%,R,FACCOUNT,TGL_FERC_ACCT,XDYYNNY01,NINTEREST_INCOME</t>
  </si>
  <si>
    <t>%,R,FACCOUNT,TGL_FERC_ACCT,XDYYNNY01,NAFUDC_OTH_FUNDS-CR</t>
  </si>
  <si>
    <t>%,R,FACCOUNT,TGL_FERC_ACCT,XDYYNNY01,NMISC_NONOP_INC</t>
  </si>
  <si>
    <t>%,R,FACCOUNT,TGL_FERC_ACCT,XDYYNNY01,NGAIN_ON_DIST_PROPERT</t>
  </si>
  <si>
    <t>%,FACCOUNT,TGL_FERC_ACCT,XDYYNNY01,NLOSS_DIST_PROPERTY</t>
  </si>
  <si>
    <t>%,FACCOUNT,TGL_FERC_ACCT,XDYYNNY01,NMISC_AMORT_PLT_ADJ</t>
  </si>
  <si>
    <t>%,FACCOUNT,TGL_FERC_ACCT,XDYYNNY01,N4261</t>
  </si>
  <si>
    <t>%,FACCOUNT,TGL_FERC_ACCT,XDYYNNY01,N4262</t>
  </si>
  <si>
    <t>%,FACCOUNT,TGL_FERC_ACCT,XDYYNNY01,N4263</t>
  </si>
  <si>
    <t>%,FACCOUNT,TGL_FERC_ACCT,XDYYNNY01,N4264</t>
  </si>
  <si>
    <t>%,FACCOUNT,TGL_FERC_ACCT,XDYYNNY01,N4265</t>
  </si>
  <si>
    <t>%,FACCOUNT,TGL_FERC_ACCT,XDYYNNY01,NTAXES_OTHER_THN_INC</t>
  </si>
  <si>
    <t>%,FACCOUNT,TGL_FERC_ACCT,XDYYNNY01,NINCOME_TAX_FED_NONOP</t>
  </si>
  <si>
    <t>%,FACCOUNT,TGL_FERC_ACCT,XDYYNNY01,NINCOME_TAX_OTH_NONOP</t>
  </si>
  <si>
    <t>%,FACCOUNT,TGL_FERC_ACCT,XDYYNNY01,NPROV_FOR_DEF_TAX_NON</t>
  </si>
  <si>
    <t>%,R,FACCOUNT,TGL_FERC_ACCT,XDYYNNY01,NPROV_DEF_TX_NON_CR</t>
  </si>
  <si>
    <t>%,FACCOUNT,TGL_FERC_ACCT,XDYYNNY01,NINVESTMENT_TAX</t>
  </si>
  <si>
    <t>%,R,FACCOUNT,TGL_FERC_ACCT,XDYYNNY01,N420</t>
  </si>
  <si>
    <t>%,FACCOUNT,TGL_FERC_ACCT,XDYYNNY01,NINT_LONG-TERM_DEBT</t>
  </si>
  <si>
    <t>%,FACCOUNT,TGL_FERC_ACCT,XDYYNNY01,NAMORT_DEBT_DISC&amp;EXP</t>
  </si>
  <si>
    <t>%,FACCOUNT,TGL_FERC_ACCT,XDYYNNY01,NAMORT_LOSS_REACQ_DBT</t>
  </si>
  <si>
    <t>%,R,FACCOUNT,TGL_FERC_ACCT,XDYYNNY01,NAMORT_DBT_PREM</t>
  </si>
  <si>
    <t>%,R,FACCOUNT,TGL_FERC_ACCT,XDYYNNY01,NAMORT_GAIN_REAQUIRED</t>
  </si>
  <si>
    <t>%,FACCOUNT,TGL_FERC_ACCT,XDYYNNY01,NINTEREST_ASSOC_COS</t>
  </si>
  <si>
    <t>%,FACCOUNT,TGL_FERC_ACCT,XDYYNNY01,NOTH_INTEREST_EXP</t>
  </si>
  <si>
    <t>%,R,FACCOUNT,TGL_FERC_ACCT,XDYYNNY01,NAFUDC-BRWD_FUNDS-CR</t>
  </si>
  <si>
    <t>%,R,FACCOUNT,TGL_FERC_ACCT,XDYYNNY01,NEXTRAORDINARY_INCOME</t>
  </si>
  <si>
    <t>%,FACCOUNT,TGL_FERC_ACCT,XDYYNNY01,NEXTRAORDINARY_DEDUCT</t>
  </si>
  <si>
    <t>%,FACCOUNT,TGL_FERC_ACCT,XDYYNNY01,NINC_TX_FED_&amp;_OTH_EXT</t>
  </si>
  <si>
    <t>%,R,FACCOUNT,TGL_FERC_ACCT,XDYYNNY01,N4400</t>
  </si>
  <si>
    <t>Net Income Verification</t>
  </si>
  <si>
    <t>%,R,FACCOUNT,TGL_FERC_ACCT,XDYYNNY01,N4420</t>
  </si>
  <si>
    <t>This line should be zero</t>
  </si>
  <si>
    <t>%,FACCOUNT,TGL_FERC_ACCT,NINCOME_STATEMENT</t>
  </si>
  <si>
    <t>%,FACCOUNT,TGL_FERC_ACCT,XDYYNNY01,N535-540</t>
  </si>
  <si>
    <t>%,FACCOUNT,TGL_FERC_ACCT,XDYYNNY01,NDEPR_EXP_OTHER,NDEPR_EXP_REG,NSTP_NUCLEAR_DECOMM</t>
  </si>
  <si>
    <t>%,LACTUALS,SBAL</t>
  </si>
  <si>
    <t>Line 79</t>
  </si>
  <si>
    <t>Line 80</t>
  </si>
  <si>
    <t>Line 81</t>
  </si>
  <si>
    <t>Line 82</t>
  </si>
  <si>
    <t>Line 83</t>
  </si>
  <si>
    <t>Line 84</t>
  </si>
  <si>
    <t>Line 85</t>
  </si>
  <si>
    <t>FERC Form</t>
  </si>
  <si>
    <t>Operating Expenses (401)</t>
  </si>
  <si>
    <t>m</t>
  </si>
  <si>
    <t>o</t>
  </si>
  <si>
    <r>
      <t xml:space="preserve">TOTAL Elec. Op and Maint Expns </t>
    </r>
    <r>
      <rPr>
        <sz val="8"/>
        <rFont val="Arial"/>
        <family val="2"/>
      </rPr>
      <t>(Total 80, 112, 131, 156, 164, 171, 178, 197)</t>
    </r>
  </si>
  <si>
    <t>TOTAL MAINTENANCE EXPENSES</t>
  </si>
  <si>
    <t>TOTAL OPERATION EXPENSES</t>
  </si>
  <si>
    <t>(935) Maintenance of General Plant</t>
  </si>
  <si>
    <t>Maintenance</t>
  </si>
  <si>
    <t>(931) Rents</t>
  </si>
  <si>
    <t>(930.2) Miscellaneous General Expenses</t>
  </si>
  <si>
    <t>(930.1) General Advertising Expenses</t>
  </si>
  <si>
    <t>(Less) (929) Duplicate Charges-Credit</t>
  </si>
  <si>
    <t>(928) Regulatory Commission Expenses</t>
  </si>
  <si>
    <t>(927) Franchise Requirements</t>
  </si>
  <si>
    <t>(926) Employee Pensions and Benefits</t>
  </si>
  <si>
    <t>(925) Injuries and Damages</t>
  </si>
  <si>
    <t>(924) Property Insurance</t>
  </si>
  <si>
    <t>(923) Outside Services Employed</t>
  </si>
  <si>
    <t>(Less) (922) Administrative Expenses Transferred-Credit</t>
  </si>
  <si>
    <t>(921) Office Supplies and Expenses</t>
  </si>
  <si>
    <t>(920) Administration and General Salaries</t>
  </si>
  <si>
    <t>Operation</t>
  </si>
  <si>
    <t>8. ADMINISTRATIVE AND GENERAL EXPENSES</t>
  </si>
  <si>
    <t>(916) Miscellaneous Sales Expenses</t>
  </si>
  <si>
    <t>(913) Advertising Expenses</t>
  </si>
  <si>
    <t>(912)Demonstrating and Selling Expenses</t>
  </si>
  <si>
    <t>(911) Supervision</t>
  </si>
  <si>
    <t>7. SALES EXPENSES</t>
  </si>
  <si>
    <r>
      <t xml:space="preserve">TOTAL Customer Service and Information Expenses </t>
    </r>
    <r>
      <rPr>
        <sz val="8"/>
        <rFont val="Arial"/>
        <family val="2"/>
      </rPr>
      <t>(Total 167 thru 170)</t>
    </r>
  </si>
  <si>
    <t>(910)Miscellaneous Customer Service and Informational Expenses</t>
  </si>
  <si>
    <t>(909) Informational and Instructional Expenses</t>
  </si>
  <si>
    <t>(908) Customer Assistance Expenses</t>
  </si>
  <si>
    <t>(907) Supervision</t>
  </si>
  <si>
    <t>6. CUSTOMER SERVICE AND INFORMATIONAL EXPENSES</t>
  </si>
  <si>
    <r>
      <t xml:space="preserve">TOTAL Customer Accounts Expense </t>
    </r>
    <r>
      <rPr>
        <sz val="8"/>
        <rFont val="Arial"/>
        <family val="2"/>
      </rPr>
      <t>(Total of lines 159 thru 163)</t>
    </r>
  </si>
  <si>
    <t>Miscellaneous Customer Accounts Expenses</t>
  </si>
  <si>
    <t>(904) Uncollectible Accounts</t>
  </si>
  <si>
    <t>(903) Customer Records and Collection Expenses</t>
  </si>
  <si>
    <t>(902) Meter Reading Expenses</t>
  </si>
  <si>
    <t>(901) Supervision</t>
  </si>
  <si>
    <t>5. CUSTOMER ACCOUNTS EXPENSES</t>
  </si>
  <si>
    <t>TOTAL Distribution Expenses (Total of lines 144 and 155)</t>
  </si>
  <si>
    <t>TOTAL Maintenance (Total of lines 146 thru 154)</t>
  </si>
  <si>
    <t>(598) Maintenance of Miscellaneous Distribution Plant</t>
  </si>
  <si>
    <t>(597) Maintenance of Meters</t>
  </si>
  <si>
    <t>(596) Maintenance of Street Lighting and Signal Systems</t>
  </si>
  <si>
    <t>(595) Maintenance of Line Transformers</t>
  </si>
  <si>
    <t>(594) Maintenance of Underground Lines</t>
  </si>
  <si>
    <t>(593) Maintenance of Overhead Lines</t>
  </si>
  <si>
    <t>(592) Maintenance of Station Equipment</t>
  </si>
  <si>
    <t>(591) Maintenance of Structures</t>
  </si>
  <si>
    <t>(590) Maintenance Supervision and Engineering</t>
  </si>
  <si>
    <t>TOTAL Operation (Enter Total of lines 134 thru 143)</t>
  </si>
  <si>
    <t>(589) Rents</t>
  </si>
  <si>
    <t>(588) Miscellaneous Expenses</t>
  </si>
  <si>
    <t>(587) Customer Installations Expenses</t>
  </si>
  <si>
    <t>(586) Meter Expenses</t>
  </si>
  <si>
    <t>(585) Street Lighting and Signal System Expenses</t>
  </si>
  <si>
    <t>(584) Underground Line Expenses</t>
  </si>
  <si>
    <t>(583) Overhead Line Expenses</t>
  </si>
  <si>
    <t>(582) Station Expenses</t>
  </si>
  <si>
    <t>(581) Load Dispatching</t>
  </si>
  <si>
    <t>(580) Operation Supervision and Engineering</t>
  </si>
  <si>
    <t>4. DISTRIBUTION EXPENSES</t>
  </si>
  <si>
    <r>
      <t xml:space="preserve">TOTAL Regional Transmission and Market Op Expns </t>
    </r>
    <r>
      <rPr>
        <sz val="8"/>
        <rFont val="Arial"/>
        <family val="2"/>
      </rPr>
      <t>(Total 123 and 130)</t>
    </r>
  </si>
  <si>
    <t>TOTAL Maintenance (Lines 125 thru 129)</t>
  </si>
  <si>
    <t>(576.5) Maintenance of Miscellaneous Market Operation Plant</t>
  </si>
  <si>
    <t>(576.4) Maintenance of Communication Equipment</t>
  </si>
  <si>
    <t>(576.3) Maintenance of Computer Software</t>
  </si>
  <si>
    <t>(576.2) Maintenance of Computer Hardware</t>
  </si>
  <si>
    <t>(576.1) Maintenance of Structures and Improvements</t>
  </si>
  <si>
    <t>TOTAL Operation (Lines 115 thru 122)</t>
  </si>
  <si>
    <t>(575.8) Rents</t>
  </si>
  <si>
    <t>(575.7) Market Facilitation, Monitoring and Compliance Services</t>
  </si>
  <si>
    <t>(575.6) Market Monitoring and Compliance</t>
  </si>
  <si>
    <t>(575.5) Ancillary Services Market Function</t>
  </si>
  <si>
    <t>(575.4) Capacity Market Facilitation</t>
  </si>
  <si>
    <t>(575.3) Transmission Rights Market Facilitation</t>
  </si>
  <si>
    <t>(575.2) Day-Ahead and Real-Time Market Facilitation</t>
  </si>
  <si>
    <t>(575.1) Operation Supervision</t>
  </si>
  <si>
    <t>3. REGIONAL MARKET EXPENSES</t>
  </si>
  <si>
    <t>TOTAL TRANSMISSION EXPENSES</t>
  </si>
  <si>
    <t>TOTAL TRANSMISSION EXP-MAINT</t>
  </si>
  <si>
    <t>(573) Maintenance of Miscellaneous Transmission Plant</t>
  </si>
  <si>
    <t>(572) Maintenance of Underground Lines</t>
  </si>
  <si>
    <t>(571) Maintenance of Overhead Lines</t>
  </si>
  <si>
    <t>(570) Maintenance of Station Equipment</t>
  </si>
  <si>
    <t>(569.4) Maintenance of Miscellaneous Regional Transmission Plant</t>
  </si>
  <si>
    <t>(569.3) Maintenance of Communication Equipment</t>
  </si>
  <si>
    <t>(569.2) Maintenance of Computer Software</t>
  </si>
  <si>
    <t>(569.1) Maintenance of Computer Hardware</t>
  </si>
  <si>
    <t>(569) Maintenance of Structures</t>
  </si>
  <si>
    <t>(568) Maintenance Supervision and Engineering</t>
  </si>
  <si>
    <t>TOTAL TRANSMISSION EXP-OPERATN</t>
  </si>
  <si>
    <t>(567) Rents</t>
  </si>
  <si>
    <t>(566) Miscellaneous Transmission Expenses</t>
  </si>
  <si>
    <t>(565) Transmission of Electricity by Others</t>
  </si>
  <si>
    <t>(564) Underground Line Expenses</t>
  </si>
  <si>
    <t>(563) Overhead Line Expenses</t>
  </si>
  <si>
    <t>(562) Station Expenses</t>
  </si>
  <si>
    <t>(561.8) Reliability, Planning and Standards Development Services</t>
  </si>
  <si>
    <t>(561.7) Generation Interconnection Studies</t>
  </si>
  <si>
    <t>(561.6) Transmission Service Studies</t>
  </si>
  <si>
    <t>(561.5) Reliability, Planning and Standards Development</t>
  </si>
  <si>
    <t>(561.4) Scheduling, System Control and Dispatch Services</t>
  </si>
  <si>
    <t>(561.3) Load Dispatch-Transmission Service and Scheduling</t>
  </si>
  <si>
    <t>(561.2) Load Dispatch-Monitor and Operate Transmission System</t>
  </si>
  <si>
    <t>(561.1) Load Dispatch-Reliability</t>
  </si>
  <si>
    <r>
      <t xml:space="preserve">(561) Load Dispatching </t>
    </r>
    <r>
      <rPr>
        <b/>
        <sz val="8"/>
        <rFont val="Arial"/>
        <family val="2"/>
      </rPr>
      <t>(included in line #86; disclose in footnote)</t>
    </r>
  </si>
  <si>
    <t xml:space="preserve">(560) Operation Supervision and Engineering  </t>
  </si>
  <si>
    <t>2. TRANSMISSION EXPENSES</t>
  </si>
  <si>
    <r>
      <t xml:space="preserve">TOTAL Other Power Supply Exp </t>
    </r>
    <r>
      <rPr>
        <sz val="8"/>
        <rFont val="Arial"/>
        <family val="2"/>
      </rPr>
      <t>(Enter Total of lines 76 thru 78)</t>
    </r>
  </si>
  <si>
    <t>(557) Other Expenses</t>
  </si>
  <si>
    <t>(556) System Control and Load Dispatching</t>
  </si>
  <si>
    <t>(555) Purchased Power</t>
  </si>
  <si>
    <t>E. OTHER POWER SUPPLY EXP</t>
  </si>
  <si>
    <r>
      <t xml:space="preserve">TOTAL Power Production Expenses-Other Power </t>
    </r>
    <r>
      <rPr>
        <sz val="8"/>
        <rFont val="Arial"/>
        <family val="2"/>
      </rPr>
      <t>(Enter Tot of 67 &amp; 73)</t>
    </r>
  </si>
  <si>
    <t>TOTAL Maintenance (Enter Total of lines 69 thru 72)</t>
  </si>
  <si>
    <t>(554) Maintenance of Miscellaneous Other Power Generation Plant</t>
  </si>
  <si>
    <t>(553) Maintenance of Generating and Electric plant</t>
  </si>
  <si>
    <t>(552) Maintenance of Structures</t>
  </si>
  <si>
    <t>(551) Maintenance Supervision and Engineering+C124</t>
  </si>
  <si>
    <t>TOTAL Operation (Enter Total of lines 62 thru 66)</t>
  </si>
  <si>
    <t>(550) Rents</t>
  </si>
  <si>
    <t>(549) Miscellaneous Other Power Generation Expenses</t>
  </si>
  <si>
    <t>(548) Generation Expenses</t>
  </si>
  <si>
    <t>(547) Fuel</t>
  </si>
  <si>
    <t xml:space="preserve">(546) Operation Supervision and Engineering </t>
  </si>
  <si>
    <t>D. Other Power Generation</t>
  </si>
  <si>
    <r>
      <t xml:space="preserve">TOTAL Power Production Expenses-Hydraulic Power </t>
    </r>
    <r>
      <rPr>
        <sz val="8"/>
        <rFont val="Arial"/>
        <family val="2"/>
      </rPr>
      <t>(Tot lines 50 &amp; 58)</t>
    </r>
  </si>
  <si>
    <t>(545) Maintenance of Miscellaneous Hydraulic Plant</t>
  </si>
  <si>
    <t>(544) Maintenance of Electric Plant</t>
  </si>
  <si>
    <t>(543) Maintenance of Reservoirs, Dams, and Waterways</t>
  </si>
  <si>
    <t>(542) Maintenance of Structures</t>
  </si>
  <si>
    <t>(541) Maintenance Supervision and Engineering</t>
  </si>
  <si>
    <t>C. Hydraulic Power Generation (Continued)</t>
  </si>
  <si>
    <t xml:space="preserve">TOTAL Operation (Enter Total of Lines 44 thru 49) </t>
  </si>
  <si>
    <t>(540) Rents</t>
  </si>
  <si>
    <t>(539) Miscellaneous Hydraulic Power Generation Expenses</t>
  </si>
  <si>
    <t>(538) Electric Expenses</t>
  </si>
  <si>
    <t>(537) Hydraulic Expenses</t>
  </si>
  <si>
    <t>(536) Water for Power</t>
  </si>
  <si>
    <t xml:space="preserve">(535) Operation Supervision and Engineering </t>
  </si>
  <si>
    <t>C. Hydraulic Power Generation</t>
  </si>
  <si>
    <r>
      <t xml:space="preserve">TOTAL Power Production Expenses-Nuc Power </t>
    </r>
    <r>
      <rPr>
        <sz val="8"/>
        <rFont val="Arial"/>
        <family val="2"/>
      </rPr>
      <t>(Entr Tot lines 33 &amp; 40)</t>
    </r>
  </si>
  <si>
    <t>TOTAL Maintenance (Enter Total of lines 35 thru 39)</t>
  </si>
  <si>
    <t>(532) Maintenance of Miscellaneous Nuclear Plant</t>
  </si>
  <si>
    <t>(531) Maintenance of Electric Plant</t>
  </si>
  <si>
    <t>(530) Maintenance of Reactor Plant Equipment</t>
  </si>
  <si>
    <t>(529) Maintenance of Structures</t>
  </si>
  <si>
    <t>(528) Maintenance Supervision and Engineering</t>
  </si>
  <si>
    <t>TOTAL Operation (Enter Total of Lines 24 thru 32)</t>
  </si>
  <si>
    <t>(525) Rents</t>
  </si>
  <si>
    <t>(524) Miscellaneous Nuclear Power Expenses</t>
  </si>
  <si>
    <t>(523) Electric Expenses</t>
  </si>
  <si>
    <t>(Less) (522) Steam Transferred-Cr.</t>
  </si>
  <si>
    <t>(521) Steam from Other Sources</t>
  </si>
  <si>
    <t>(520) Steam Expenses</t>
  </si>
  <si>
    <t>(519) Coolants and Water</t>
  </si>
  <si>
    <t>(518) Fuel</t>
  </si>
  <si>
    <t xml:space="preserve">(517) Operation Supervision and Engineering </t>
  </si>
  <si>
    <t>B. Nuclear Power Generation</t>
  </si>
  <si>
    <r>
      <t xml:space="preserve">TOTAL Power Production Expenses-Steam Power </t>
    </r>
    <r>
      <rPr>
        <sz val="8"/>
        <rFont val="Arial"/>
        <family val="2"/>
      </rPr>
      <t>(Entr Tot lines 13 &amp; 20)</t>
    </r>
  </si>
  <si>
    <t>TOTAL Maintenance (Enter Total of lines 15 thru 19)</t>
  </si>
  <si>
    <t>(514) Maintenance of Miscellaneous Steam Plant</t>
  </si>
  <si>
    <t>(513) Maintenance of Electric Plant</t>
  </si>
  <si>
    <t>(512) Maintenance of Boiler Plant</t>
  </si>
  <si>
    <t>(511) Maintenance of Structures</t>
  </si>
  <si>
    <t>(510) Maintenance Supervision and Engineering</t>
  </si>
  <si>
    <t>TOTAL Operation (Enter Total of Lines 4 thru 12)</t>
  </si>
  <si>
    <t>(509) Allowances</t>
  </si>
  <si>
    <t>(507) Rents</t>
  </si>
  <si>
    <t>(506) Miscellaneous Steam Power Expenses</t>
  </si>
  <si>
    <t>(505) Electric Expenses</t>
  </si>
  <si>
    <t>(Less) (504) Steam Transferred-Cr.</t>
  </si>
  <si>
    <t>(503) Steam from Other Sources</t>
  </si>
  <si>
    <t>(502) Steam Expenses</t>
  </si>
  <si>
    <t>(501) Fuel</t>
  </si>
  <si>
    <t>(500) Operation Supervision and Engineering</t>
  </si>
  <si>
    <t>A. STEAM POWER GENERATION</t>
  </si>
  <si>
    <t>1. POWER PRODUCTION EXPENSES</t>
  </si>
  <si>
    <t xml:space="preserve">FERC Page 320 </t>
  </si>
  <si>
    <t>OPERATING AND MAINTENANCE DETAIL</t>
  </si>
  <si>
    <t>Line 86</t>
  </si>
  <si>
    <t>Line 87</t>
  </si>
  <si>
    <t>Line 88</t>
  </si>
  <si>
    <t>Line 89</t>
  </si>
  <si>
    <t>Line 90</t>
  </si>
  <si>
    <t>Line 91</t>
  </si>
  <si>
    <t>Line 92</t>
  </si>
  <si>
    <t>Line 93</t>
  </si>
  <si>
    <t>Line 94</t>
  </si>
  <si>
    <t>Line 95</t>
  </si>
  <si>
    <t>Line 96</t>
  </si>
  <si>
    <t>Line 97</t>
  </si>
  <si>
    <t>Line 98</t>
  </si>
  <si>
    <t>Line 99</t>
  </si>
  <si>
    <t>Line 100</t>
  </si>
  <si>
    <t>Line 101</t>
  </si>
  <si>
    <t>Line 102</t>
  </si>
  <si>
    <t>Line 103</t>
  </si>
  <si>
    <t>Line 104</t>
  </si>
  <si>
    <t>Line 105</t>
  </si>
  <si>
    <t>Line 106</t>
  </si>
  <si>
    <t>Line 107</t>
  </si>
  <si>
    <t>Line 108</t>
  </si>
  <si>
    <t>Line 109</t>
  </si>
  <si>
    <t>Line 110</t>
  </si>
  <si>
    <t>Line 111</t>
  </si>
  <si>
    <t>Line 112</t>
  </si>
  <si>
    <t>Line 113</t>
  </si>
  <si>
    <t>Line 114</t>
  </si>
  <si>
    <t>Line 115</t>
  </si>
  <si>
    <t>Line 116</t>
  </si>
  <si>
    <t>Line 117</t>
  </si>
  <si>
    <t>Line 118</t>
  </si>
  <si>
    <t>Line 119</t>
  </si>
  <si>
    <t>Line 120</t>
  </si>
  <si>
    <t>Line 121</t>
  </si>
  <si>
    <t>Line 122</t>
  </si>
  <si>
    <t>Line 123</t>
  </si>
  <si>
    <t>Line 124</t>
  </si>
  <si>
    <t>Line 125</t>
  </si>
  <si>
    <t>Line 126</t>
  </si>
  <si>
    <t>Line 127</t>
  </si>
  <si>
    <t>Line 128</t>
  </si>
  <si>
    <t>Line 129</t>
  </si>
  <si>
    <t>Line 130</t>
  </si>
  <si>
    <t>Line 131</t>
  </si>
  <si>
    <t>Line 132</t>
  </si>
  <si>
    <t>Line 133</t>
  </si>
  <si>
    <t>Line 134</t>
  </si>
  <si>
    <t>Line 135</t>
  </si>
  <si>
    <t>Line 136</t>
  </si>
  <si>
    <t>Line 137</t>
  </si>
  <si>
    <t>Line 138</t>
  </si>
  <si>
    <t>Line 139</t>
  </si>
  <si>
    <t>Line 140</t>
  </si>
  <si>
    <t>Line 141</t>
  </si>
  <si>
    <t>Line 142</t>
  </si>
  <si>
    <t>Line 143</t>
  </si>
  <si>
    <t>Line 144</t>
  </si>
  <si>
    <t>Line 145</t>
  </si>
  <si>
    <t>Line 146</t>
  </si>
  <si>
    <t>Line 147</t>
  </si>
  <si>
    <t>Line 148</t>
  </si>
  <si>
    <t>Line 149</t>
  </si>
  <si>
    <t>Line 150</t>
  </si>
  <si>
    <t>Line 151</t>
  </si>
  <si>
    <t>Line 152</t>
  </si>
  <si>
    <t>Line 153</t>
  </si>
  <si>
    <t>Line 154</t>
  </si>
  <si>
    <t>Line 155</t>
  </si>
  <si>
    <t>Line 156</t>
  </si>
  <si>
    <t>Line 157</t>
  </si>
  <si>
    <t>Line 158</t>
  </si>
  <si>
    <t>Line 159</t>
  </si>
  <si>
    <t>Line 160</t>
  </si>
  <si>
    <t>Line 161</t>
  </si>
  <si>
    <t>Line 162</t>
  </si>
  <si>
    <t>Line 163</t>
  </si>
  <si>
    <t>Line 164</t>
  </si>
  <si>
    <t>Line 165</t>
  </si>
  <si>
    <t>Line 166</t>
  </si>
  <si>
    <t>Line 167</t>
  </si>
  <si>
    <t>Line 168</t>
  </si>
  <si>
    <t>Line 169</t>
  </si>
  <si>
    <t>Line 170</t>
  </si>
  <si>
    <t>Line 171</t>
  </si>
  <si>
    <t>Line 172</t>
  </si>
  <si>
    <t>Line 173</t>
  </si>
  <si>
    <t>Line 174</t>
  </si>
  <si>
    <t>Line 175</t>
  </si>
  <si>
    <t>Line 176</t>
  </si>
  <si>
    <t>Line 177</t>
  </si>
  <si>
    <t>Line 178</t>
  </si>
  <si>
    <t>Line 179</t>
  </si>
  <si>
    <t>Line 180</t>
  </si>
  <si>
    <t>Line 181</t>
  </si>
  <si>
    <t>Line 182</t>
  </si>
  <si>
    <t>Line 183</t>
  </si>
  <si>
    <t>Line 184</t>
  </si>
  <si>
    <t>Line 185</t>
  </si>
  <si>
    <t>Line 186</t>
  </si>
  <si>
    <t>Line 187</t>
  </si>
  <si>
    <t>Line 188</t>
  </si>
  <si>
    <t>Line 189</t>
  </si>
  <si>
    <t>Line 190</t>
  </si>
  <si>
    <t>Line 191</t>
  </si>
  <si>
    <t>Line 192</t>
  </si>
  <si>
    <t>Line 193</t>
  </si>
  <si>
    <t>Line 194</t>
  </si>
  <si>
    <t>Line 195</t>
  </si>
  <si>
    <t>Line 196</t>
  </si>
  <si>
    <t>Line 197</t>
  </si>
  <si>
    <t>Line 198</t>
  </si>
  <si>
    <t>INCOME STATEMENT</t>
  </si>
  <si>
    <t>%,LACTUALS,SPER</t>
  </si>
  <si>
    <t>%,LACTUALS,SPER-1YR</t>
  </si>
  <si>
    <t>%,C</t>
  </si>
  <si>
    <t>%,LACTUALS,SYTD</t>
  </si>
  <si>
    <t>%,LACTUALS,SYTD-1YR</t>
  </si>
  <si>
    <t>%,LACTUALS,SQTR</t>
  </si>
  <si>
    <t>%,LACTUALS,SQTR-1YR</t>
  </si>
  <si>
    <t>%,LACTUALS,SROLLING12</t>
  </si>
  <si>
    <t>%,LACTUALS,SROLNG12-1Y</t>
  </si>
  <si>
    <t>ONE MONTH ENDED</t>
  </si>
  <si>
    <t>Variance</t>
  </si>
  <si>
    <t>YEAR TO DATE</t>
  </si>
  <si>
    <t>THREE MONTHS ENDED</t>
  </si>
  <si>
    <t>TWELVE MONTHS ENDED</t>
  </si>
  <si>
    <t>$</t>
  </si>
  <si>
    <t>%</t>
  </si>
  <si>
    <t>Explanation</t>
  </si>
  <si>
    <t>%,FACCOUNT,X,TGL_FERC_ACCT,N5000</t>
  </si>
  <si>
    <t>%,FACCOUNT,X,TGL_FERC_ACCT,N5010</t>
  </si>
  <si>
    <t>%,FACCOUNT,X,TGL_FERC_ACCT,N5020</t>
  </si>
  <si>
    <t>%,FACCOUNT,X,TGL_FERC_ACCT,N5030</t>
  </si>
  <si>
    <t>%,R,FACCOUNT,X,TGL_FERC_ACCT,N5040</t>
  </si>
  <si>
    <t>%,FACCOUNT,X,TGL_FERC_ACCT,N5050</t>
  </si>
  <si>
    <t>%,FACCOUNT,X,TGL_FERC_ACCT,N5060,N5080</t>
  </si>
  <si>
    <t>%,FACCOUNT,X,TGL_FERC_ACCT,N5070</t>
  </si>
  <si>
    <t>%,FACCOUNT,X,TGL_FERC_ACCT,N5090</t>
  </si>
  <si>
    <t>%,FACCOUNT,X,TGL_FERC_ACCT,N500-509</t>
  </si>
  <si>
    <t>%,FACCOUNT,X,TGL_FERC_ACCT,N5100</t>
  </si>
  <si>
    <t>%,FACCOUNT,X,TGL_FERC_ACCT,N5110</t>
  </si>
  <si>
    <t>%,FACCOUNT,X,TGL_FERC_ACCT,N5120</t>
  </si>
  <si>
    <t>%,FACCOUNT,X,TGL_FERC_ACCT,N5130</t>
  </si>
  <si>
    <t>%,FACCOUNT,X,TGL_FERC_ACCT,N5140</t>
  </si>
  <si>
    <t>%,FACCOUNT,X,TGL_FERC_ACCT,N510-515</t>
  </si>
  <si>
    <t>%,FACCOUNT,X,TGL_FERC_ACCT,N510-515,N500-509</t>
  </si>
  <si>
    <t>%,FACCOUNT,X,TGL_FERC_ACCT,N5170</t>
  </si>
  <si>
    <t>%,FACCOUNT,X,TGL_FERC_ACCT,N5180</t>
  </si>
  <si>
    <t>%,FACCOUNT,X,TGL_FERC_ACCT,N5190</t>
  </si>
  <si>
    <t>%,FACCOUNT,X,TGL_FERC_ACCT,N5200</t>
  </si>
  <si>
    <t>%,FACCOUNT,X,TGL_FERC_ACCT,N5210</t>
  </si>
  <si>
    <t>%,FACCOUNT,X,TGL_FERC_ACCT,N5230</t>
  </si>
  <si>
    <t>%,FACCOUNT,X,TGL_FERC_ACCT,N5240</t>
  </si>
  <si>
    <t>%,FACCOUNT,X,TGL_FERC_ACCT,N5250</t>
  </si>
  <si>
    <t>%,FACCOUNT,X,TGL_FERC_ACCT,N517-525</t>
  </si>
  <si>
    <t>%,FACCOUNT,X,TGL_FERC_ACCT,N5280</t>
  </si>
  <si>
    <t>%,FACCOUNT,X,TGL_FERC_ACCT,N5290</t>
  </si>
  <si>
    <t>%,FACCOUNT,X,TGL_FERC_ACCT,N5300</t>
  </si>
  <si>
    <t>%,FACCOUNT,X,TGL_FERC_ACCT,N5310</t>
  </si>
  <si>
    <t>%,FACCOUNT,X,TGL_FERC_ACCT,N5320</t>
  </si>
  <si>
    <t>%,FACCOUNT,X,TGL_FERC_ACCT,N528-533</t>
  </si>
  <si>
    <t>%,FACCOUNT,X,TGL_FERC_ACCT,N517-533</t>
  </si>
  <si>
    <t>%,FACCOUNT,X,TGL_FERC_ACCT,N5350</t>
  </si>
  <si>
    <t>%,FACCOUNT,X,TGL_FERC_ACCT,N5360</t>
  </si>
  <si>
    <t>%,FACCOUNT,X,TGL_FERC_ACCT,N5370</t>
  </si>
  <si>
    <t>%,FACCOUNT,X,TGL_FERC_ACCT,N5380</t>
  </si>
  <si>
    <t>%,FACCOUNT,X,TGL_FERC_ACCT,N5390</t>
  </si>
  <si>
    <t>%,FACCOUNT,X,TGL_FERC_ACCT,N5400</t>
  </si>
  <si>
    <t>%,FACCOUNT,X,TGL_FERC_ACCT,N535-540</t>
  </si>
  <si>
    <t>%,FACCOUNT,X,TGL_FERC_ACCT,N5410</t>
  </si>
  <si>
    <t>%,FACCOUNT,X,TGL_FERC_ACCT,N5420</t>
  </si>
  <si>
    <t>%,FACCOUNT,X,TGL_FERC_ACCT,N5430</t>
  </si>
  <si>
    <t>%,FACCOUNT,X,TGL_FERC_ACCT,N5440</t>
  </si>
  <si>
    <t>%,FACCOUNT,X,TGL_FERC_ACCT,N5450</t>
  </si>
  <si>
    <t>%,FACCOUNT,X,TGL_FERC_ACCT,N541-545</t>
  </si>
  <si>
    <t>%,FACCOUNT,X,TGL_FERC_ACCT,N535-545</t>
  </si>
  <si>
    <t>%,FACCOUNT,X,TGL_FERC_ACCT,N5460</t>
  </si>
  <si>
    <t>%,FACCOUNT,X,TGL_FERC_ACCT,N5470</t>
  </si>
  <si>
    <t>%,FACCOUNT,X,TGL_FERC_ACCT,N5480</t>
  </si>
  <si>
    <t>%,FACCOUNT,X,TGL_FERC_ACCT,N5490</t>
  </si>
  <si>
    <t>%,FACCOUNT,X,TGL_FERC_ACCT,N5500</t>
  </si>
  <si>
    <t>%,FACCOUNT,X,TGL_FERC_ACCT,N546-550</t>
  </si>
  <si>
    <t>%,FACCOUNT,X,TGL_FERC_ACCT,N5510</t>
  </si>
  <si>
    <t>%,FACCOUNT,X,TGL_FERC_ACCT,N5520</t>
  </si>
  <si>
    <t>%,FACCOUNT,X,TGL_FERC_ACCT,N5530</t>
  </si>
  <si>
    <t>%,FACCOUNT,X,TGL_FERC_ACCT,N5540</t>
  </si>
  <si>
    <t>%,FACCOUNT,X,TGL_FERC_ACCT,N5550</t>
  </si>
  <si>
    <t>%,FACCOUNT,X,TGL_FERC_ACCT,N5560</t>
  </si>
  <si>
    <t>%,FACCOUNT,X,TGL_FERC_ACCT,N5570</t>
  </si>
  <si>
    <t>%,FACCOUNT,X,TGL_FERC_ACCT,N555-557</t>
  </si>
  <si>
    <t>%,FACCOUNT,X,TGL_FERC_ACCT,N500-559</t>
  </si>
  <si>
    <t>%,FACCOUNT,X,TGL_FERC_ACCT,N5600</t>
  </si>
  <si>
    <t>%,FACCOUNT,X,TGL_FERC_ACCT,N5611</t>
  </si>
  <si>
    <t>%,FACCOUNT,X,TGL_FERC_ACCT,N5612,N5610</t>
  </si>
  <si>
    <t>%,FACCOUNT,X,TGL_FERC_ACCT,N5613</t>
  </si>
  <si>
    <t>%,FACCOUNT,X,TGL_FERC_ACCT,N5614</t>
  </si>
  <si>
    <t>%,FACCOUNT,X,TGL_FERC_ACCT,N5615</t>
  </si>
  <si>
    <t>%,FACCOUNT,X,TGL_FERC_ACCT,N5616</t>
  </si>
  <si>
    <t>%,FACCOUNT,X,TGL_FERC_ACCT,N5617</t>
  </si>
  <si>
    <t>%,FACCOUNT,X,TGL_FERC_ACCT,N5618</t>
  </si>
  <si>
    <t>%,FACCOUNT,X,TGL_FERC_ACCT,N5620</t>
  </si>
  <si>
    <t>%,FACCOUNT,X,TGL_FERC_ACCT,N5630</t>
  </si>
  <si>
    <t>%,FACCOUNT,X,TGL_FERC_ACCT,N5640</t>
  </si>
  <si>
    <t>%,FACCOUNT,X,TGL_FERC_ACCT,N5650</t>
  </si>
  <si>
    <t>%,FACCOUNT,X,TGL_FERC_ACCT,N5660</t>
  </si>
  <si>
    <t>%,FACCOUNT,X,TGL_FERC_ACCT,N5670</t>
  </si>
  <si>
    <t>%,FACCOUNT,X,TGL_FERC_ACCT,N560-567</t>
  </si>
  <si>
    <t>%,FACCOUNT,X,TGL_FERC_ACCT,N5680</t>
  </si>
  <si>
    <t>%,FACCOUNT,X,TGL_FERC_ACCT,N5690</t>
  </si>
  <si>
    <t>%,FACCOUNT,X,TGL_FERC_ACCT,N5691</t>
  </si>
  <si>
    <t>%,FACCOUNT,X,TGL_FERC_ACCT,N5692</t>
  </si>
  <si>
    <t>%,FACCOUNT,X,TGL_FERC_ACCT,N5693</t>
  </si>
  <si>
    <t>%,FACCOUNT,X,TGL_FERC_ACCT,N5700</t>
  </si>
  <si>
    <t>%,FACCOUNT,X,TGL_FERC_ACCT,N5710</t>
  </si>
  <si>
    <t>%,FACCOUNT,X,TGL_FERC_ACCT,N5720</t>
  </si>
  <si>
    <t>%,FACCOUNT,X,TGL_FERC_ACCT,N5730</t>
  </si>
  <si>
    <t>%,FACCOUNT,X,TGL_FERC_ACCT,N568-574</t>
  </si>
  <si>
    <t>%,FACCOUNT,X,TGL_FERC_ACCT,N560-573</t>
  </si>
  <si>
    <t>%,FACCOUNT,X,TGL_FERC_ACCT,N5757</t>
  </si>
  <si>
    <t>%,FACCOUNT,X,TGL_FERC_ACCT,N575</t>
  </si>
  <si>
    <t>%,FACCOUNT,X,TGL_FERC_ACCT,N575-576</t>
  </si>
  <si>
    <t>%,FACCOUNT,X,TGL_FERC_ACCT,N5800</t>
  </si>
  <si>
    <t>%,FACCOUNT,X,TGL_FERC_ACCT,N5810</t>
  </si>
  <si>
    <t>%,FACCOUNT,X,TGL_FERC_ACCT,N5820</t>
  </si>
  <si>
    <t>%,FACCOUNT,X,TGL_FERC_ACCT,N5830</t>
  </si>
  <si>
    <t>%,FACCOUNT,X,TGL_FERC_ACCT,N5840</t>
  </si>
  <si>
    <t>%,FACCOUNT,X,TGL_FERC_ACCT,N5850</t>
  </si>
  <si>
    <t>%,FACCOUNT,X,TGL_FERC_ACCT,N5860</t>
  </si>
  <si>
    <t>%,FACCOUNT,X,TGL_FERC_ACCT,N5870</t>
  </si>
  <si>
    <t>%,FACCOUNT,X,TGL_FERC_ACCT,N5880</t>
  </si>
  <si>
    <t>%,FACCOUNT,X,TGL_FERC_ACCT,N5890</t>
  </si>
  <si>
    <t>%,FACCOUNT,X,TGL_FERC_ACCT,N580-589</t>
  </si>
  <si>
    <t>%,FACCOUNT,X,TGL_FERC_ACCT,N5900</t>
  </si>
  <si>
    <t>%,FACCOUNT,X,TGL_FERC_ACCT,N5910</t>
  </si>
  <si>
    <t>%,FACCOUNT,X,TGL_FERC_ACCT,N5920</t>
  </si>
  <si>
    <t>%,FACCOUNT,X,TGL_FERC_ACCT,N5930</t>
  </si>
  <si>
    <t>%,FACCOUNT,X,TGL_FERC_ACCT,N5940</t>
  </si>
  <si>
    <t>%,FACCOUNT,X,TGL_FERC_ACCT,N5950</t>
  </si>
  <si>
    <t>%,FACCOUNT,X,TGL_FERC_ACCT,N5960</t>
  </si>
  <si>
    <t>%,FACCOUNT,X,TGL_FERC_ACCT,N5970</t>
  </si>
  <si>
    <t>%,FACCOUNT,X,TGL_FERC_ACCT,N5980</t>
  </si>
  <si>
    <t>%,FACCOUNT,X,TGL_FERC_ACCT,N590-599</t>
  </si>
  <si>
    <t>%,FACCOUNT,X,TGL_FERC_ACCT,N580-598</t>
  </si>
  <si>
    <t>%,FACCOUNT,X,TGL_FERC_ACCT,N901</t>
  </si>
  <si>
    <t>%,FACCOUNT,X,TGL_FERC_ACCT,N902</t>
  </si>
  <si>
    <t>%,FACCOUNT,X,TGL_FERC_ACCT,N903</t>
  </si>
  <si>
    <t>%,FACCOUNT,X,TGL_FERC_ACCT,N904</t>
  </si>
  <si>
    <t>%,FACCOUNT,X,TGL_FERC_ACCT,N905</t>
  </si>
  <si>
    <t>%,FACCOUNT,X,TGL_FERC_ACCT,N901-905</t>
  </si>
  <si>
    <t>%,FACCOUNT,X,TGL_FERC_ACCT,N907</t>
  </si>
  <si>
    <t>%,FACCOUNT,X,TGL_FERC_ACCT,N908</t>
  </si>
  <si>
    <t>%,FACCOUNT,X,TGL_FERC_ACCT,N909</t>
  </si>
  <si>
    <t>%,FACCOUNT,X,TGL_FERC_ACCT,N910</t>
  </si>
  <si>
    <t>%,FACCOUNT,X,TGL_FERC_ACCT,N906-910</t>
  </si>
  <si>
    <t>%,FACCOUNT,X,TGL_FERC_ACCT,N911</t>
  </si>
  <si>
    <t>%,FACCOUNT,X,TGL_FERC_ACCT,N912</t>
  </si>
  <si>
    <t>%,FACCOUNT,X,TGL_FERC_ACCT,N913</t>
  </si>
  <si>
    <t>%,FACCOUNT,X,TGL_FERC_ACCT,N916</t>
  </si>
  <si>
    <t>%,FACCOUNT,X,TGL_FERC_ACCT,N911-917</t>
  </si>
  <si>
    <t>%,FACCOUNT,X,TGL_FERC_ACCT,N920</t>
  </si>
  <si>
    <t>%,FACCOUNT,X,TGL_FERC_ACCT,N921</t>
  </si>
  <si>
    <t>%,R,FACCOUNT,X,TGL_FERC_ACCT,N922</t>
  </si>
  <si>
    <t>%,FACCOUNT,X,TGL_FERC_ACCT,N923</t>
  </si>
  <si>
    <t>%,FACCOUNT,X,TGL_FERC_ACCT,N924</t>
  </si>
  <si>
    <t>%,FACCOUNT,X,TGL_FERC_ACCT,N925</t>
  </si>
  <si>
    <t>%,FACCOUNT,X,TGL_FERC_ACCT,N926</t>
  </si>
  <si>
    <t>%,FACCOUNT,X,TGL_FERC_ACCT,N927</t>
  </si>
  <si>
    <t>%,FACCOUNT,X,TGL_FERC_ACCT,N928</t>
  </si>
  <si>
    <t>%,R,FACCOUNT,X,TGL_FERC_ACCT,N929</t>
  </si>
  <si>
    <t>%,FACCOUNT,X,TGL_FERC_ACCT,N930.1</t>
  </si>
  <si>
    <t>%,FACCOUNT,X,TGL_FERC_ACCT,N930.2</t>
  </si>
  <si>
    <t>%,FACCOUNT,X,TGL_FERC_ACCT,N931</t>
  </si>
  <si>
    <t>%,FACCOUNT,X,TGL_FERC_ACCT,N920-933</t>
  </si>
  <si>
    <t>%,FACCOUNT,X,TGL_FERC_ACCT,N935</t>
  </si>
  <si>
    <t>%,FACCOUNT,X,TGL_FERC_ACCT,N920-935</t>
  </si>
  <si>
    <t>%,FACCOUNT,X,TGL_FERC_ACCT,N500-509,N517-525,N535-540,N546-550,N555-557,N560-567,N575,N580-589,N901-905,N906-910,N911-917,N920-933</t>
  </si>
  <si>
    <t>%,FACCOUNT,X,TGL_FERC_ACCT,N510-515,N528-533,N541-545,N568-574,N590-599,N935,N5510,N5520,N5530,N5540</t>
  </si>
  <si>
    <t>%,FACCOUNT,X,TGL_FERC_ACCT,N500-935</t>
  </si>
  <si>
    <t>Created this new report from GLR3000V</t>
  </si>
  <si>
    <t>GL_FERC_ACCT</t>
  </si>
  <si>
    <t>Reporting Package</t>
  </si>
  <si>
    <t>IS, BS, O&amp;M, and Trial Bal</t>
  </si>
  <si>
    <t>FERC Comparative Statements</t>
  </si>
  <si>
    <t xml:space="preserve">Acct:   GL_FERC_ACCT
BU:     Scope-based_x000D_
</t>
  </si>
  <si>
    <t/>
  </si>
  <si>
    <t>TOTAL Electric Operating Revenues</t>
  </si>
  <si>
    <t>TOTAL Other Operating Revenues</t>
  </si>
  <si>
    <t>(457.2) Miscellaneous Revenues</t>
  </si>
  <si>
    <t>(457.1) Regional Control Service Revenues</t>
  </si>
  <si>
    <t>(456.1) Revenues from Transmission of Electricity of Others</t>
  </si>
  <si>
    <t>(456) Other Electric Revenues</t>
  </si>
  <si>
    <t>(455) Interdepartmental Rents</t>
  </si>
  <si>
    <t>(454) Rent from Electric Property</t>
  </si>
  <si>
    <t>(453) Sales of Water and Water Power</t>
  </si>
  <si>
    <t>(451) Miscellaneous Service Revenues</t>
  </si>
  <si>
    <t>(450) Forfeited Discounts</t>
  </si>
  <si>
    <t>Other Operating Revenues</t>
  </si>
  <si>
    <t>TOTAL Revenues Net of Prov. For Refunds</t>
  </si>
  <si>
    <t>(Less) (449.1) Provision for Rate Refunds</t>
  </si>
  <si>
    <t>TOTAL Sales of Electricity</t>
  </si>
  <si>
    <t>(447) Sales for Resale</t>
  </si>
  <si>
    <t>TOTAL Sales to Ultimate Customers</t>
  </si>
  <si>
    <t>(448) Interdepartmental Sales</t>
  </si>
  <si>
    <t>(446) Sales to Railroads and Railways</t>
  </si>
  <si>
    <t>(445) Other Sales to Public Authorities</t>
  </si>
  <si>
    <t>(444) Public Street and Highway Lighting</t>
  </si>
  <si>
    <t>(442) Commercial and Industrial Sales</t>
  </si>
  <si>
    <t>(440) Residential Sales</t>
  </si>
  <si>
    <t>SALES OF ELECTRICITY</t>
  </si>
  <si>
    <t>OPERATING REVENUES</t>
  </si>
  <si>
    <t>KILOWATT-HOUR SALES</t>
  </si>
  <si>
    <t>CUSTOMERS</t>
  </si>
  <si>
    <t>(442) Small (or Commercial)</t>
  </si>
  <si>
    <t>(442) Large (or Industrial)</t>
  </si>
  <si>
    <t>3 Month Ending</t>
  </si>
  <si>
    <t>12 Month Rolling</t>
  </si>
  <si>
    <t>%,FACCOUNT,X,TGL_FERC_ACCT,N449</t>
  </si>
  <si>
    <t>Page 300</t>
  </si>
  <si>
    <t>1. POWER PRODUCTION AND OTHER POWER SUPPLYEXPENSES</t>
  </si>
  <si>
    <t>Steam Power Generation - Operation (500-509)</t>
  </si>
  <si>
    <t>Steam Power Generation - Maintenance (510-515)</t>
  </si>
  <si>
    <t>Total Power Production Expenses - Steam Power</t>
  </si>
  <si>
    <t>Nuclear Power Generation - Operation (517-525)</t>
  </si>
  <si>
    <t>Nuclear Power Generation - Maintenance (528-532)</t>
  </si>
  <si>
    <t>Total Power Production Expenses - Nuclear Power</t>
  </si>
  <si>
    <t>Hydraulic Power Generation - Operation (535-540.1)</t>
  </si>
  <si>
    <t>Hydraulic Power Generation - Maintenance (541-545.1)</t>
  </si>
  <si>
    <t>Total Power Production Expenses - Hydraulic Power</t>
  </si>
  <si>
    <t>Other Power Generation - Operation (546-550.1)</t>
  </si>
  <si>
    <t>Other Power Generation - Maintenance (551-554.1)</t>
  </si>
  <si>
    <t>Total Power Production Expenses - Other Power</t>
  </si>
  <si>
    <t>Other Power Supply Expenses</t>
  </si>
  <si>
    <t>Purchased Power (555)</t>
  </si>
  <si>
    <t>System Control and Load Dispatching (556)</t>
  </si>
  <si>
    <t>Other Expenses (557)</t>
  </si>
  <si>
    <t>Total Other Power Supply Expenses (line 15-17)</t>
  </si>
  <si>
    <t>Transmissiom Operation Expenses</t>
  </si>
  <si>
    <t>(561) Load Dispatching</t>
  </si>
  <si>
    <t>(567.1) Operation Supplies and Expenses (Non-Major)</t>
  </si>
  <si>
    <t>TOTAL Transmissiom Operation Expenses (Lines 22-38)</t>
  </si>
  <si>
    <t>Transmission Maintenance Expenses</t>
  </si>
  <si>
    <t>(574) Maintenance of Transmission Plant</t>
  </si>
  <si>
    <t>TOTAL Transmission Maintenance Expenses (Lines 41-51)</t>
  </si>
  <si>
    <t>TOTAL Transmission Expenses (Lines 39 and 52)</t>
  </si>
  <si>
    <t>Regional Market Operation Expenses</t>
  </si>
  <si>
    <t>Regional Market Operation Expenses Lines 55-62)</t>
  </si>
  <si>
    <t>Regional Market Maintenance Expenses</t>
  </si>
  <si>
    <t>Regional Market Maintenance Expenses (Lines 65-69)</t>
  </si>
  <si>
    <r>
      <t xml:space="preserve">TOTAL Regional Control and Market Operation Expenses </t>
    </r>
    <r>
      <rPr>
        <sz val="8"/>
        <rFont val="Arial"/>
        <family val="2"/>
      </rPr>
      <t>(Lines 63, 70)</t>
    </r>
  </si>
  <si>
    <t>TOTAL Distribution Expenses (Lines 73 and 74)</t>
  </si>
  <si>
    <t>(901-905) Customer Accounts Expenses</t>
  </si>
  <si>
    <t>(907-910) Customer Service and Information Expenses</t>
  </si>
  <si>
    <t>(911-917) Sales Expenses</t>
  </si>
  <si>
    <t>Operations</t>
  </si>
  <si>
    <r>
      <t xml:space="preserve">TOTAL Administrative and General Expenses </t>
    </r>
    <r>
      <rPr>
        <sz val="8"/>
        <rFont val="Arial"/>
        <family val="2"/>
      </rPr>
      <t>(Total of lines 19 and 21)</t>
    </r>
  </si>
  <si>
    <t>FERC Page 320                    QUARTERLY</t>
  </si>
  <si>
    <t>%,FACCOUNT,X,TGL_FERC_ACCT,N500-515</t>
  </si>
  <si>
    <t>%,FACCOUNT,X,TGL_FERC_ACCT,N551-554</t>
  </si>
  <si>
    <t>%,FACCOUNT,X,TGL_FERC_ACCT,N546-554</t>
  </si>
  <si>
    <t>Utility Operating Income</t>
  </si>
  <si>
    <t>Residential Sales</t>
  </si>
  <si>
    <t>Commercial Sales</t>
  </si>
  <si>
    <t>Public Streets and Highway Lighting</t>
  </si>
  <si>
    <t>Sales for Resale</t>
  </si>
  <si>
    <t>Less Rate Refund Provision</t>
  </si>
  <si>
    <t>Operating Revenues (400)</t>
  </si>
  <si>
    <t>Fuel Expense</t>
  </si>
  <si>
    <t>Steam Power Operations</t>
  </si>
  <si>
    <t>Nuclear Power Operations</t>
  </si>
  <si>
    <t>Hydraulic Power Operations</t>
  </si>
  <si>
    <t>Other Power Operations</t>
  </si>
  <si>
    <t>Purchased Power</t>
  </si>
  <si>
    <t>401 Operation Expense</t>
  </si>
  <si>
    <t>Transmission Operations</t>
  </si>
  <si>
    <t>Regional Market Expense</t>
  </si>
  <si>
    <t>Distribution Expense</t>
  </si>
  <si>
    <t>Gas Operations</t>
  </si>
  <si>
    <t>Customer Account Expense</t>
  </si>
  <si>
    <t>Customer Service Information &amp; Sales</t>
  </si>
  <si>
    <t>Administration &amp; General Operations</t>
  </si>
  <si>
    <t>Steam Plant Maintenance</t>
  </si>
  <si>
    <t>Nuclear Plant Maintenance</t>
  </si>
  <si>
    <t>Hydraulic Plant Maintenance</t>
  </si>
  <si>
    <t>Other Power Plant Maintenance</t>
  </si>
  <si>
    <t>402 Maintenance Expense</t>
  </si>
  <si>
    <t>Transmission Maintenance</t>
  </si>
  <si>
    <t>Distribution Maintenance</t>
  </si>
  <si>
    <t>Gas Maintenance</t>
  </si>
  <si>
    <t>Adminstration &amp; General Maintenance</t>
  </si>
  <si>
    <t>Amort. Property Losses, Unrecov Plant and Regulatory Study Costs (407)</t>
  </si>
  <si>
    <t>TOTAL Utility Operating Expenses (Enter Total of lines 4 thru 24)</t>
  </si>
  <si>
    <t>Net Util Oper Inc (Enter Tot. line 2 less 25) Carry to Pg 117, line 27</t>
  </si>
  <si>
    <t>Net Util Oper Inc (Carried FORWARD FROM PAGE 114)</t>
  </si>
  <si>
    <t>Other Income and Deductions</t>
  </si>
  <si>
    <t>Nonutility Operating Income</t>
  </si>
  <si>
    <t>TOTAL Other Income (Enter Total of lines 31 thru 40)</t>
  </si>
  <si>
    <t>TOTAL Other Income Deductions(Total of lines 43 thru 49)</t>
  </si>
  <si>
    <t>Taxes Applic. To Other Income and Deductions</t>
  </si>
  <si>
    <t>TOTAL Taxes on Other Income and Deductions (Total of lines 52-58)</t>
  </si>
  <si>
    <t>Net Other Income and Deductions (Total of lines 41, 50, 59)</t>
  </si>
  <si>
    <t xml:space="preserve">Interest Charges </t>
  </si>
  <si>
    <t>(Less) Allowance for Borrowed Funds Used During Construction-Cr. (432)</t>
  </si>
  <si>
    <t>Net Interest Charges (Total of lines 62 thru 69)</t>
  </si>
  <si>
    <t>Income Before Extraordinary Items (Total of lines 27, 60 and 70)</t>
  </si>
  <si>
    <t>Extraordinary Items</t>
  </si>
  <si>
    <t>Net Extraordinary Items (Total of line 73 less line 74)</t>
  </si>
  <si>
    <t>Extraordinary Items After Taxes (line 75 less line 76)</t>
  </si>
  <si>
    <t>Net Income (Total of line 71 and 77)</t>
  </si>
  <si>
    <t>%,FACCOUNT,X,TGL_FERC_ACCT,N4400</t>
  </si>
  <si>
    <t>%,FACCOUNT,X,TGL_FERC_ACCT,N442_COMMERCIAL</t>
  </si>
  <si>
    <t>%,FACCOUNT,X,TGL_FERC_ACCT,N442_INDUSTRIAL</t>
  </si>
  <si>
    <t>%,FACCOUNT,X,TGL_FERC_ACCT,N4440</t>
  </si>
  <si>
    <t>%,FACCOUNT,X,TGL_FERC_ACCT,N4450</t>
  </si>
  <si>
    <t>%,FACCOUNT,X,TGL_FERC_ACCT,N4460</t>
  </si>
  <si>
    <t>%,FACCOUNT,X,TGL_FERC_ACCT,N4480</t>
  </si>
  <si>
    <t>%,FACCOUNT,TGL_FERC_ACCT,NELEC_SALES_ULT_CUST</t>
  </si>
  <si>
    <t>%,FACCOUNT,X,TGL_FERC_ACCT,N4470</t>
  </si>
  <si>
    <t>%,FACCOUNT,TGL_FERC_ACCT,NSALES_OF_ELECTRICITY</t>
  </si>
  <si>
    <t>%,FACCOUNT,TGL_FERC_ACCT,NNET_REV_SALE_OF_ELEC</t>
  </si>
  <si>
    <t>%,FACCOUNT,X,TGL_FERC_ACCT,N4500</t>
  </si>
  <si>
    <t>%,FACCOUNT,X,TGL_FERC_ACCT,N4510</t>
  </si>
  <si>
    <t>%,FACCOUNT,X,TGL_FERC_ACCT,N4530</t>
  </si>
  <si>
    <t>%,FACCOUNT,X,TGL_FERC_ACCT,N4540</t>
  </si>
  <si>
    <t>%,FACCOUNT,X,TGL_FERC_ACCT,N4550</t>
  </si>
  <si>
    <t>%,FACCOUNT,X,TGL_FERC_ACCT,N4560</t>
  </si>
  <si>
    <t>%,FACCOUNT,X,TGL_FERC_ACCT,N4561</t>
  </si>
  <si>
    <t>%,FACCOUNT,X,TGL_FERC_ACCT,N4571</t>
  </si>
  <si>
    <t>%,FACCOUNT,X,TGL_FERC_ACCT,N4572</t>
  </si>
  <si>
    <t>%,FACCOUNT,TGL_FERC_ACCT,NOTHER_OPER_REVENUES</t>
  </si>
  <si>
    <t>%,FACCOUNT,TGL_FERC_ACCT,N440&amp;450</t>
  </si>
  <si>
    <t>%,LACTUALS,SPER,R</t>
  </si>
  <si>
    <t>%,LACTUALS,SPER-1YR,R</t>
  </si>
  <si>
    <t>%,LACTUALS,SPER,R,FCURRENCY_CD,V,FSTATISTICS_CODE,VKWH</t>
  </si>
  <si>
    <t>%,LACTUALS,SPER-1YR,R,FCURRENCY_CD,V,FSTATISTICS_CODE,VKWH</t>
  </si>
  <si>
    <t>%,LACTUALS,SPER,FCURRENCY_CD,V,FSTATISTICS_CODE,VCUS</t>
  </si>
  <si>
    <t>%,LACTUALS,SPER-1YR,FCURRENCY_CD,V,FSTATISTICS_CODE,VCUS</t>
  </si>
  <si>
    <t>%,LACTUALS,SYTD,R</t>
  </si>
  <si>
    <t>%,LACTUALS,SYTD-1YR,R</t>
  </si>
  <si>
    <t>%,LACTUALS,SYTD,R,FCURRENCY_CD,V,FSTATISTICS_CODE,VKWH</t>
  </si>
  <si>
    <t>%,LACTUALS,SYTD-1YR,R,FCURRENCY_CD,V,FSTATISTICS_CODE,VKWH</t>
  </si>
  <si>
    <t>%,LACTUALS,SYTD,FCURRENCY_CD,V,FSTATISTICS_CODE,VCUS</t>
  </si>
  <si>
    <t>%,LACTUALS,SYTD-1YR,FCURRENCY_CD,V,FSTATISTICS_CODE,VCUS</t>
  </si>
  <si>
    <t>%,LACTUALS,SQTR,R</t>
  </si>
  <si>
    <t>%,LACTUALS,SQTR-1YR,R</t>
  </si>
  <si>
    <t>%,LACTUALS,SQTR,R,FCURRENCY_CD,V,FSTATISTICS_CODE,VKWH</t>
  </si>
  <si>
    <t>%,LACTUALS,SQTR-1YR,R,FCURRENCY_CD,V,FSTATISTICS_CODE,VKWH</t>
  </si>
  <si>
    <t>%,LACTUALS,SQTR,FCURRENCY_CD,V,FSTATISTICS_CODE,VCUS</t>
  </si>
  <si>
    <t>%,LACTUALS,SQTR-1YR,FCURRENCY_CD,V,FSTATISTICS_CODE,VCUS</t>
  </si>
  <si>
    <t>%,LACTUALS,SROLLING12,R</t>
  </si>
  <si>
    <t>%,LACTUALS,SROLNG12-1Y,R</t>
  </si>
  <si>
    <t>%,LACTUALS,SROLLING12,R,FCURRENCY_CD,V,FSTATISTICS_CODE,VKWH</t>
  </si>
  <si>
    <t>%,LACTUALS,SROLNG12-1Y,R,FCURRENCY_CD,V,FSTATISTICS_CODE,VKWH</t>
  </si>
  <si>
    <t>%,LACTUALS,SROLLING12,FCURRENCY_CD,V,FSTATISTICS_CODE,VCUS</t>
  </si>
  <si>
    <t>%,LACTUALS,SROLNG12-1Y,FCURRENCY_CD,V,FSTATISTICS_CODE,VCUS</t>
  </si>
  <si>
    <t>Performance : GL_FERC_ACCT</t>
  </si>
  <si>
    <t>Performance: GL_PRPT_CONS</t>
  </si>
  <si>
    <t>Tax Effect on Factored Accounts Rec Expenses (21%)</t>
  </si>
  <si>
    <t>Change Effective tax rate on lines 93 &amp; 166 from 35% to 21%</t>
  </si>
  <si>
    <t>Line 24.1</t>
  </si>
  <si>
    <t>Line 24.2</t>
  </si>
  <si>
    <t>Losses from Disposition of Environmental Credits (411.12)</t>
  </si>
  <si>
    <t>(Less) Gains from Disposition of Environmental Credits (411.11)</t>
  </si>
  <si>
    <t>(513.1) Maintenance of Computer Hardware</t>
  </si>
  <si>
    <t>(513.2) Maintenance of Computer Software</t>
  </si>
  <si>
    <t>(513.3) Maintenance of Communication Equipment</t>
  </si>
  <si>
    <t>Line 18.1</t>
  </si>
  <si>
    <t>Line 18.2</t>
  </si>
  <si>
    <t>Line 18.3</t>
  </si>
  <si>
    <t>(531.1) Maintenance of Computer Hardware</t>
  </si>
  <si>
    <t>(531.2) Maintenance of Computer Software</t>
  </si>
  <si>
    <t>(531.3) Maintenance of Communication Equipment</t>
  </si>
  <si>
    <t>Line 38.1</t>
  </si>
  <si>
    <t>Line 38.2</t>
  </si>
  <si>
    <t>Line 38.3</t>
  </si>
  <si>
    <t>(544.1) Maintenance of Computer Hardware</t>
  </si>
  <si>
    <t>(544.2) Maintenance of Computer Software</t>
  </si>
  <si>
    <t>(544.3) Maintenance of Communication Equipment</t>
  </si>
  <si>
    <t>Line 56.1</t>
  </si>
  <si>
    <t>Line 56.2</t>
  </si>
  <si>
    <t>Line 56.3</t>
  </si>
  <si>
    <t>(553.1) Maintenance of Computer Hardware [of Energy Storage Equipment]</t>
  </si>
  <si>
    <t>(553.2) Maintenance of Computer Software</t>
  </si>
  <si>
    <t>(553.3) Maintenance of Communication Equipment</t>
  </si>
  <si>
    <t>Line 71.1</t>
  </si>
  <si>
    <t>Line 71.2</t>
  </si>
  <si>
    <t>Line 71.3</t>
  </si>
  <si>
    <t>(555.1) Power Purchased for Storage Operations</t>
  </si>
  <si>
    <t>(555.2) Bundled Environmental Credits</t>
  </si>
  <si>
    <t>(555.3) Unbundled Environmental Credits</t>
  </si>
  <si>
    <t>Line 76.1</t>
  </si>
  <si>
    <t>Line 76.2</t>
  </si>
  <si>
    <t>Line 76.3</t>
  </si>
  <si>
    <t>F. Solar Generation</t>
  </si>
  <si>
    <t>(558.1) Operation Supervision and Engineering</t>
  </si>
  <si>
    <t>(558.2) Solar Panel Generation and Other Plant Operating Expenses</t>
  </si>
  <si>
    <t>(558.4) Rents</t>
  </si>
  <si>
    <t>(558.6) Maintenance Supervision and Engineering</t>
  </si>
  <si>
    <t>(558.7) Maintenance of Solar Panels, Structures, and Equipment</t>
  </si>
  <si>
    <t>(558.8) Maintenance of Computer Hardware</t>
  </si>
  <si>
    <t>(558.9) Maintenance of Computer Software</t>
  </si>
  <si>
    <t>(558.10) Maintenance of Communication Equipment</t>
  </si>
  <si>
    <t>(558.11) Maintenance of Miscellaneous Solar Generation Plant</t>
  </si>
  <si>
    <t>Line 79.1</t>
  </si>
  <si>
    <t>G. Wind Generation</t>
  </si>
  <si>
    <t>(558.13) Operation Supervision and Engineering</t>
  </si>
  <si>
    <t>(558.14) Wind Turbine Generation and Other Plant Operating Expenses</t>
  </si>
  <si>
    <t>(558.16) Rents</t>
  </si>
  <si>
    <t>(558.18) Maintenance Supervision and Engineering</t>
  </si>
  <si>
    <t>(558.19) Maintenance of Wind Turbines, Structures, and Equipment</t>
  </si>
  <si>
    <t>(558.20) Maintenance of Computer Hardware</t>
  </si>
  <si>
    <t>(558.21) Maintenance of Computer Software</t>
  </si>
  <si>
    <t>(558.22) Maintenance of Communication Equipment</t>
  </si>
  <si>
    <t>(558.23) Maintenance of Miscellaneous Wind Generation Plant</t>
  </si>
  <si>
    <t>H. Other Renewable Generation</t>
  </si>
  <si>
    <t>(559.1) Operation Supervision and Engineering</t>
  </si>
  <si>
    <t>(559.2) Other Miscellaneous Generation and Other Plant Operating Expenses</t>
  </si>
  <si>
    <t>(559.3) Fuel</t>
  </si>
  <si>
    <t>(559.4) Rents</t>
  </si>
  <si>
    <t>(559.6) Maintenance Supervision and Engineering</t>
  </si>
  <si>
    <t>(559.7) Maintenance of Structures</t>
  </si>
  <si>
    <t>(559.9) Maintenance of Boilers</t>
  </si>
  <si>
    <t>(559.10) Maintenance of Generating and Electric Equipment</t>
  </si>
  <si>
    <t>(559.12) Maintenance of Computer Hardware</t>
  </si>
  <si>
    <t>(559.13) Maintenance of Computer Software</t>
  </si>
  <si>
    <t>(559.14) Maintenance of Communication Equipment</t>
  </si>
  <si>
    <t>(559.15) Maintenance of Miscellaneous Renewable Production Plant</t>
  </si>
  <si>
    <t>4. ENERGY STORAGE EXPENSES</t>
  </si>
  <si>
    <t>(577.1) Operation Supervision and Engineering</t>
  </si>
  <si>
    <t>(577.2) Operation of Energy Storage Equipment</t>
  </si>
  <si>
    <t>(577.3) Storage Fuel</t>
  </si>
  <si>
    <t>(577.4) Rents</t>
  </si>
  <si>
    <t>(578.1) Maintenance Supervision and Engineering</t>
  </si>
  <si>
    <t>(578.2) Maintenance of Energy Storage Equipment, Structures</t>
  </si>
  <si>
    <t>(578.3) Maintenance of Computer Hardware</t>
  </si>
  <si>
    <t>(578.4) Maintenance of Computer Software</t>
  </si>
  <si>
    <t>(578.5) Maintenance of Communication Equipment</t>
  </si>
  <si>
    <t>(578.6) Maintenance of Miscellaneous Other Energy Storage Plant</t>
  </si>
  <si>
    <t>(592.2) Maintenance of Computer Hardware [Energy Storage Equipment]</t>
  </si>
  <si>
    <t>(592.3) Maintenance of Computer Software</t>
  </si>
  <si>
    <t>(592.4) Maintenance of Communication Equipment</t>
  </si>
  <si>
    <t>(935.1) Maintenance of Computer Hardware</t>
  </si>
  <si>
    <t>(935.2) Maintenance of Computer Software</t>
  </si>
  <si>
    <t>(935.3) Maintenance of Communication Equipment</t>
  </si>
  <si>
    <t>10.1</t>
  </si>
  <si>
    <t>Solar Generation – Operation (558.1-558.5)</t>
  </si>
  <si>
    <t>10.2</t>
  </si>
  <si>
    <t>Solar Generation – Maintenance (558.6-558.12)</t>
  </si>
  <si>
    <t>10.3</t>
  </si>
  <si>
    <t>Total Power Production Expenses – Solar</t>
  </si>
  <si>
    <t>10.4</t>
  </si>
  <si>
    <t>Wind Generation – Operation (558.13-558.17)</t>
  </si>
  <si>
    <t>10.5</t>
  </si>
  <si>
    <t>Wind Generation – Maintenance (558.18-558.24)</t>
  </si>
  <si>
    <t>10.6</t>
  </si>
  <si>
    <t>Total Power Production Expenses – Wind</t>
  </si>
  <si>
    <t>10.7</t>
  </si>
  <si>
    <t>Other Renewable Generation – Operation (559.1-559.5)</t>
  </si>
  <si>
    <t>10.8</t>
  </si>
  <si>
    <t>Other Renewable Generation – Maintenance (559.6-559.16)</t>
  </si>
  <si>
    <t>10.9</t>
  </si>
  <si>
    <t>Total Power Production Expenses – Other Renewable</t>
  </si>
  <si>
    <t>15.1</t>
  </si>
  <si>
    <t>Power Purchased for Storage Operations (555.1)</t>
  </si>
  <si>
    <t>15.2</t>
  </si>
  <si>
    <t>Bundled Environmental Credits (555.2)</t>
  </si>
  <si>
    <t>15.3</t>
  </si>
  <si>
    <t>Unbundled Environmental Credits (555.3)</t>
  </si>
  <si>
    <r>
      <t xml:space="preserve">Total Power Production Expenses </t>
    </r>
    <r>
      <rPr>
        <sz val="8"/>
        <rFont val="Arial"/>
        <family val="2"/>
      </rPr>
      <t>(Total of lines 4, 7, 10,10.3, 10.6, 10.9, 13 and 18)</t>
    </r>
  </si>
  <si>
    <t xml:space="preserve">   935.1 Maintenance of Computer Hardware</t>
  </si>
  <si>
    <t xml:space="preserve">   935.2 Maintenance of Computer Software</t>
  </si>
  <si>
    <t xml:space="preserve">   935.3 Maintenance of Communication Equipment</t>
  </si>
  <si>
    <t>TOTAL Maintenance (Enter Total of lines 21 thru 21.3)</t>
  </si>
  <si>
    <t>%,FACCOUNT,TGL_FERC_ACCT,XDYYNNY01,NLSES_FRM_DISP_ENV_CR</t>
  </si>
  <si>
    <t>%,R,FACCOUNT,TGL_FERC_ACCT,XDYYNNY01,NGN_FRM_DISP_ENV_CR</t>
  </si>
  <si>
    <t>%,FACCOUNT,X,TGL_FERC_ACCT,N5131</t>
  </si>
  <si>
    <t>%,FACCOUNT,X,TGL_FERC_ACCT,N5132</t>
  </si>
  <si>
    <t>%,FACCOUNT,X,TGL_FERC_ACCT,N5133</t>
  </si>
  <si>
    <t>%,FACCOUNT,X,TGL_FERC_ACCT,N5311</t>
  </si>
  <si>
    <t>%,FACCOUNT,X,TGL_FERC_ACCT,N5312</t>
  </si>
  <si>
    <t>%,FACCOUNT,X,TGL_FERC_ACCT,N5313</t>
  </si>
  <si>
    <t>%,FACCOUNT,X,TGL_FERC_ACCT,N5441</t>
  </si>
  <si>
    <t>%,FACCOUNT,X,TGL_FERC_ACCT,N5442</t>
  </si>
  <si>
    <t>%,FACCOUNT,X,TGL_FERC_ACCT,N5443</t>
  </si>
  <si>
    <t>%,FACCOUNT,X,TGL_FERC_ACCT,N5531</t>
  </si>
  <si>
    <t>%,FACCOUNT,X,TGL_FERC_ACCT,N5532</t>
  </si>
  <si>
    <t>%,FACCOUNT,X,TGL_FERC_ACCT,N5533</t>
  </si>
  <si>
    <t>%,FACCOUNT,X,TGL_FERC_ACCT,N5510,N5520,N5530,N5531,N5532,N5533,N5540</t>
  </si>
  <si>
    <t>%,FACCOUNT,X,TGL_FERC_ACCT,N5460,N5470,N5480,N5490,N5500,N5510,N5520,N5530,N5531,N5532,N5533,N5540</t>
  </si>
  <si>
    <t>%,FACCOUNT,X,TGL_FERC_ACCT,N5552</t>
  </si>
  <si>
    <t>%,FACCOUNT,X,TGL_FERC_ACCT,N5553</t>
  </si>
  <si>
    <t>%,FACCOUNT,X,TGL_FERC_ACCT,N5584</t>
  </si>
  <si>
    <t>%,FACCOUNT,X,TGL_FERC_ACCT,N5586</t>
  </si>
  <si>
    <t>%,FACCOUNT,X,TGL_FERC_ACCT,N5589</t>
  </si>
  <si>
    <t>%,FACCOUNT,X,TGL_FERC_ACCT,N5581</t>
  </si>
  <si>
    <t>%,FACCOUNT,X,TGL_FERC_ACCT,N55811</t>
  </si>
  <si>
    <t>%,FACCOUNT,X,TGL_FERC_ACCT,N55812</t>
  </si>
  <si>
    <t>%,FACCOUNT,X,TGL_FERC_ACCT,N55814</t>
  </si>
  <si>
    <t>%,FACCOUNT,X,TGL_FERC_ACCT,N5585</t>
  </si>
  <si>
    <t>%,FACCOUNT,X,TGL_FERC_ACCT,N5587</t>
  </si>
  <si>
    <t>%,FACCOUNT,X,TGL_FERC_ACCT,N55810</t>
  </si>
  <si>
    <t>%,FACCOUNT,X,TGL_FERC_ACCT,N5588</t>
  </si>
  <si>
    <t>(558.12) Maintenance of Solar Generation Plant</t>
  </si>
  <si>
    <t>%,FACCOUNT,X,TGL_FERC_ACCT,N5582</t>
  </si>
  <si>
    <t>%,FACCOUNT,X,TGL_FERC_ACCT,N55813</t>
  </si>
  <si>
    <t>%,FACCOUNT,X,TGL_FERC_ACCT,N55816</t>
  </si>
  <si>
    <t>%,FACCOUNT,X,TGL_FERC_ACCT,N55818</t>
  </si>
  <si>
    <t>%,FACCOUNT,X,TGL_FERC_ACCT,N55819</t>
  </si>
  <si>
    <t>%,FACCOUNT,X,TGL_FERC_ACCT,N55820</t>
  </si>
  <si>
    <t>%,FACCOUNT,X,TGL_FERC_ACCT,N55821</t>
  </si>
  <si>
    <t>%,FACCOUNT,X,TGL_FERC_ACCT,N55822</t>
  </si>
  <si>
    <t>%,FACCOUNT,X,TGL_FERC_ACCT,N55823</t>
  </si>
  <si>
    <t>%,FACCOUNT,X,TGL_FERC_ACCT,N5585,N5586,N5587,N5588,N5589,N55810,N55811,N55812</t>
  </si>
  <si>
    <t>%,FACCOUNT,X,TGL_FERC_ACCT,N5581,N5582,N5584</t>
  </si>
  <si>
    <t>%,FACCOUNT,X,TGL_FERC_ACCT,N55813,N55814,N55816</t>
  </si>
  <si>
    <t>%,FACCOUNT,X,TGL_FERC_ACCT,N55817</t>
  </si>
  <si>
    <t>%,FACCOUNT,X,TGL_FERC_ACCT,N55824</t>
  </si>
  <si>
    <t>(558.17) Not on FERC form</t>
  </si>
  <si>
    <t>(558.24) Not on FERC form</t>
  </si>
  <si>
    <t>%,FACCOUNT,X,TGL_FERC_ACCT,N5591</t>
  </si>
  <si>
    <t>%,FACCOUNT,X,TGL_FERC_ACCT,N5592</t>
  </si>
  <si>
    <t>%,FACCOUNT,X,TGL_FERC_ACCT,N5596</t>
  </si>
  <si>
    <t>%,FACCOUNT,X,TGL_FERC_ACCT,N5597</t>
  </si>
  <si>
    <t>%,FACCOUNT,X,TGL_FERC_ACCT,N5599</t>
  </si>
  <si>
    <t>%,FACCOUNT,X,TGL_FERC_ACCT,N55910</t>
  </si>
  <si>
    <t>%,FACCOUNT,X,TGL_FERC_ACCT,N55912</t>
  </si>
  <si>
    <t>%,FACCOUNT,X,TGL_FERC_ACCT,N55913</t>
  </si>
  <si>
    <t>%,FACCOUNT,X,TGL_FERC_ACCT,N55914</t>
  </si>
  <si>
    <t>%,FACCOUNT,X,TGL_FERC_ACCT,N55915</t>
  </si>
  <si>
    <t>%,FACCOUNT,X,TGL_FERC_ACCT,N5593</t>
  </si>
  <si>
    <t>%,FACCOUNT,X,TGL_FERC_ACCT,N5594</t>
  </si>
  <si>
    <t>%,FACCOUNT,X,TGL_FERC_ACCT,N5595</t>
  </si>
  <si>
    <t>(559.5) not on FERC form</t>
  </si>
  <si>
    <t>%,FACCOUNT,X,TGL_FERC_ACCT,N55916</t>
  </si>
  <si>
    <t>(559.16) not on FERC form</t>
  </si>
  <si>
    <t>%,FACCOUNT,X,TGL_FERC_ACCT,N5771</t>
  </si>
  <si>
    <t>%,FACCOUNT,X,TGL_FERC_ACCT,N5781</t>
  </si>
  <si>
    <t>%,FACCOUNT,X,TGL_FERC_ACCT,N5772</t>
  </si>
  <si>
    <t>%,FACCOUNT,X,TGL_FERC_ACCT,N5773</t>
  </si>
  <si>
    <t>%,FACCOUNT,X,TGL_FERC_ACCT,N5774</t>
  </si>
  <si>
    <t>%,FACCOUNT,X,TGL_FERC_ACCT,N5775</t>
  </si>
  <si>
    <t>%,FACCOUNT,X,TGL_FERC_ACCT,N5782</t>
  </si>
  <si>
    <t>%,FACCOUNT,X,TGL_FERC_ACCT,N5783</t>
  </si>
  <si>
    <t>%,FACCOUNT,X,TGL_FERC_ACCT,N5784</t>
  </si>
  <si>
    <t>%,FACCOUNT,X,TGL_FERC_ACCT,N5785</t>
  </si>
  <si>
    <t>%,FACCOUNT,X,TGL_FERC_ACCT,N5786</t>
  </si>
  <si>
    <t>%,FACCOUNT,X,TGL_FERC_ACCT,N5787</t>
  </si>
  <si>
    <t>(577.5) not on FERC form</t>
  </si>
  <si>
    <t>(578.7) not on FERC form</t>
  </si>
  <si>
    <t>%,FACCOUNT,X,TGL_FERC_ACCT,N9351</t>
  </si>
  <si>
    <t>%,FACCOUNT,X,TGL_FERC_ACCT,N9352</t>
  </si>
  <si>
    <t>%,FACCOUNT,X,TGL_FERC_ACCT,N9353</t>
  </si>
  <si>
    <t>%,FACCOUNT,X,TGL_FERC_ACCT,N5581,N5582,N5584,N5585,N5586,N5587,N5588,N5589,N55810,N55811,N55812</t>
  </si>
  <si>
    <t>%,FACCOUNT,X,TGL_FERC_ACCT,N55817,N55818,N55819,N55820,N55821,N55822,N55823,N55824</t>
  </si>
  <si>
    <t>%,FACCOUNT,X,TGL_FERC_ACCT,N55813,N55814,N55816,N55817,N55818,N55819,N55820,N55821,N55822,N55823,N55824</t>
  </si>
  <si>
    <t>%,FACCOUNT,X,TGL_FERC_ACCT,N5591,N5592,N5593,N5594,N5595</t>
  </si>
  <si>
    <t>%,FACCOUNT,X,TGL_FERC_ACCT,N5596,N5597,N5599,N55910,N55912,N55913,N55914,N55915,N55916</t>
  </si>
  <si>
    <t>%,FACCOUNT,X,TGL_FERC_ACCT,N5591,N5592,N5593,N5594,N5595,N5596,N5597,N5599,N55910,N55912,N55913,N55914,N55915,N55916</t>
  </si>
  <si>
    <t>%,FACCOUNT,X,TGL_FERC_ACCT,N59220</t>
  </si>
  <si>
    <t>%,FACCOUNT,X,TGL_FERC_ACCT,N59230</t>
  </si>
  <si>
    <t>%,FACCOUNT,X,TGL_FERC_ACCT,N59240</t>
  </si>
  <si>
    <t>%,FACCOUNT,X,TGL_FERC_ACCT,N5771-5775</t>
  </si>
  <si>
    <t>%,FACCOUNT,X,TGL_FERC_ACCT,N5781-5787</t>
  </si>
  <si>
    <t>%,FACCOUNT,X,TGL_FERC_ACCT,N935,N9351,N9352,N9353</t>
  </si>
  <si>
    <t>%,FACCOUNT,X,TGL_FERC_ACCT,N5771-5775,N5781-5787</t>
  </si>
  <si>
    <t>Energy Storage Operation Expense</t>
  </si>
  <si>
    <t>Energy Storage Maintenance Expense</t>
  </si>
  <si>
    <t>%,FACCOUNT,TGL_FERC_ACCT,XDYYNNY01,N5771-5775</t>
  </si>
  <si>
    <t>%,FACCOUNT,TGL_FERC_ACCT,XDYYNNY01,N5781-5787</t>
  </si>
  <si>
    <t>%,FACCOUNT,TGL_FERC_ACCT,XDYYNNY01,N558</t>
  </si>
  <si>
    <t>%,FACCOUNT,TGL_FERC_ACCT,XDYYNNY01,N559</t>
  </si>
  <si>
    <t>%,FACCOUNT,TGL_FERC_ACCT,XDYYNNY01,N5580</t>
  </si>
  <si>
    <t>%,FACCOUNT,TGL_FERC_ACCT,XDYYNNY01,N5590</t>
  </si>
  <si>
    <t>Other Renewables Operations Expense</t>
  </si>
  <si>
    <t>Solar and Wind Operations Expenses</t>
  </si>
  <si>
    <t>Solar and Wind Maintenance Expenses</t>
  </si>
  <si>
    <t>Other Renewables Maintenance Expense</t>
  </si>
  <si>
    <t>%,FACCOUNT,X,TGL_FERC_ACCT,N5581,N5582,N5584,N5585</t>
  </si>
  <si>
    <t>%,FACCOUNT,X,TGL_FERC_ACCT,N5586,N5587,N5588,N5589,N55810,N55811,N55812</t>
  </si>
  <si>
    <t>%,FACCOUNT,X,TGL_FERC_ACCT,N55813,N55814,N55816,N55817</t>
  </si>
  <si>
    <t>%,FACCOUNT,X,TGL_FERC_ACCT,N55818,N55819,N55820,N55821,N55822,N55823,N55824</t>
  </si>
  <si>
    <t>%,FACCOUNT,X,TGL_FERC_ACCT,N5590</t>
  </si>
  <si>
    <t>%,FACCOUNT,X,TGL_FERC_ACCT,N559</t>
  </si>
  <si>
    <t>Line 79.8</t>
  </si>
  <si>
    <t>Line 79.17</t>
  </si>
  <si>
    <t>Line 79.18</t>
  </si>
  <si>
    <t>Line 79.2</t>
  </si>
  <si>
    <t>Line 79.3</t>
  </si>
  <si>
    <t>Line 79.4</t>
  </si>
  <si>
    <t>Line 79.6</t>
  </si>
  <si>
    <t>Line 79.7</t>
  </si>
  <si>
    <r>
      <t>TOTAL Operation</t>
    </r>
    <r>
      <rPr>
        <sz val="8"/>
        <rFont val="Arial"/>
        <family val="2"/>
      </rPr>
      <t xml:space="preserve"> (Enter Total of Lines 79.3 thru 79.6)</t>
    </r>
  </si>
  <si>
    <t>Line 79.9</t>
  </si>
  <si>
    <t>Line 79.10</t>
  </si>
  <si>
    <t>Line 79.11</t>
  </si>
  <si>
    <t>Line 79.12</t>
  </si>
  <si>
    <t>Line 79.13</t>
  </si>
  <si>
    <t>Line 79.14</t>
  </si>
  <si>
    <t>Line 79.15</t>
  </si>
  <si>
    <t>Line 79.16</t>
  </si>
  <si>
    <r>
      <t xml:space="preserve">TOTAL Maintenance </t>
    </r>
    <r>
      <rPr>
        <sz val="8"/>
        <rFont val="Arial"/>
        <family val="2"/>
      </rPr>
      <t>(Total of lines 79.9 thru 79.14)</t>
    </r>
  </si>
  <si>
    <r>
      <t xml:space="preserve">TOTAL Power Production Expenses-Solar </t>
    </r>
    <r>
      <rPr>
        <sz val="8"/>
        <rFont val="Arial"/>
        <family val="2"/>
      </rPr>
      <t>(Total of lines 79.7 &amp; 79.15)</t>
    </r>
  </si>
  <si>
    <r>
      <t>TOTAL Maintenance</t>
    </r>
    <r>
      <rPr>
        <sz val="8"/>
        <rFont val="Arial"/>
        <family val="2"/>
      </rPr>
      <t xml:space="preserve"> (Total of lines 53 thru 57)</t>
    </r>
  </si>
  <si>
    <t>Line 79.19</t>
  </si>
  <si>
    <t>Line 79.20</t>
  </si>
  <si>
    <t>Line 79.21</t>
  </si>
  <si>
    <t>Line 79.22</t>
  </si>
  <si>
    <r>
      <t xml:space="preserve">TOTAL Operation </t>
    </r>
    <r>
      <rPr>
        <sz val="8"/>
        <rFont val="Arial"/>
        <family val="2"/>
      </rPr>
      <t>(Total of Lines 79.19 thru 79.21)</t>
    </r>
  </si>
  <si>
    <t>(558.5) Solar Operation Supplies &amp; Expenses</t>
  </si>
  <si>
    <t>Line79.23</t>
  </si>
  <si>
    <t>Line 79.24</t>
  </si>
  <si>
    <t>Line 79.25</t>
  </si>
  <si>
    <t>Line 79.26</t>
  </si>
  <si>
    <t>Line 79.27</t>
  </si>
  <si>
    <t>Line 79.28</t>
  </si>
  <si>
    <t>Line 79.29</t>
  </si>
  <si>
    <r>
      <t xml:space="preserve">TOTAL Maintenance </t>
    </r>
    <r>
      <rPr>
        <sz val="8"/>
        <rFont val="Arial"/>
        <family val="2"/>
      </rPr>
      <t>(Total of lines 79.24 thru 79.29)</t>
    </r>
  </si>
  <si>
    <r>
      <t xml:space="preserve">TOTAL Power Production Expenses-Wind </t>
    </r>
    <r>
      <rPr>
        <sz val="8"/>
        <rFont val="Arial"/>
        <family val="2"/>
      </rPr>
      <t>(Total of lines 79.22 &amp; 79.30)</t>
    </r>
  </si>
  <si>
    <t>Line 79.30</t>
  </si>
  <si>
    <t>Line 79.31</t>
  </si>
  <si>
    <t>Line 79.32</t>
  </si>
  <si>
    <t>Line 79.33</t>
  </si>
  <si>
    <t>Line 79.34</t>
  </si>
  <si>
    <t>Line 79.35</t>
  </si>
  <si>
    <t>Line 79.36</t>
  </si>
  <si>
    <t>Line 79.37</t>
  </si>
  <si>
    <t>Line 79.39</t>
  </si>
  <si>
    <t>Line 79.40</t>
  </si>
  <si>
    <t>Line 79.41</t>
  </si>
  <si>
    <t>Line 79.42</t>
  </si>
  <si>
    <t>Line 79.43</t>
  </si>
  <si>
    <t>Line 79.44</t>
  </si>
  <si>
    <t>Line 79.45</t>
  </si>
  <si>
    <t>Line 79.46</t>
  </si>
  <si>
    <t>Line 79.47</t>
  </si>
  <si>
    <r>
      <t>TOTAL Power Prod Exp</t>
    </r>
    <r>
      <rPr>
        <sz val="8"/>
        <rFont val="Arial"/>
        <family val="2"/>
      </rPr>
      <t xml:space="preserve"> (Total of lines 21, 41, 59, 74, 79</t>
    </r>
    <r>
      <rPr>
        <i/>
        <sz val="8"/>
        <rFont val="Arial"/>
        <family val="2"/>
      </rPr>
      <t>, 79.16, 79.31, &amp; 79.49)</t>
    </r>
  </si>
  <si>
    <r>
      <t xml:space="preserve">TOTAL Maintenance </t>
    </r>
    <r>
      <rPr>
        <sz val="8"/>
        <rFont val="Arial"/>
        <family val="2"/>
      </rPr>
      <t>(Total of lines 79.40 thru 79.47)</t>
    </r>
  </si>
  <si>
    <r>
      <t>TOTAL Operation</t>
    </r>
    <r>
      <rPr>
        <sz val="8"/>
        <rFont val="Arial"/>
        <family val="2"/>
      </rPr>
      <t xml:space="preserve"> (Total of Lines 79.34 thru 79.37)</t>
    </r>
  </si>
  <si>
    <t>Line 79.38</t>
  </si>
  <si>
    <t>Line 79.48</t>
  </si>
  <si>
    <t>Line 79.49</t>
  </si>
  <si>
    <r>
      <t>TOTAL Power Prod Exp-Other Renewable</t>
    </r>
    <r>
      <rPr>
        <sz val="8"/>
        <rFont val="Arial"/>
        <family val="2"/>
      </rPr>
      <t xml:space="preserve"> (Total of lines 79.38 &amp; 79.48)</t>
    </r>
  </si>
  <si>
    <t>Line 131.1</t>
  </si>
  <si>
    <t>Line 131.2</t>
  </si>
  <si>
    <t>Line 131.3</t>
  </si>
  <si>
    <t>Line 131.4</t>
  </si>
  <si>
    <t>Line 131.5</t>
  </si>
  <si>
    <t>Line 131.6</t>
  </si>
  <si>
    <r>
      <t>Total Operation</t>
    </r>
    <r>
      <rPr>
        <sz val="8"/>
        <rFont val="Arial"/>
        <family val="2"/>
      </rPr>
      <t xml:space="preserve"> (Lines 131.3 thru 131.6)</t>
    </r>
  </si>
  <si>
    <t>Line 131.7</t>
  </si>
  <si>
    <t>Line 131.8</t>
  </si>
  <si>
    <t>Line 131.9</t>
  </si>
  <si>
    <t>Line 131.10</t>
  </si>
  <si>
    <t>Line 131.11</t>
  </si>
  <si>
    <t>Line 131.12</t>
  </si>
  <si>
    <t>Line 131.13</t>
  </si>
  <si>
    <t>Line 131.14</t>
  </si>
  <si>
    <r>
      <t xml:space="preserve">TOTAL Maintenance </t>
    </r>
    <r>
      <rPr>
        <sz val="8"/>
        <rFont val="Arial"/>
        <family val="2"/>
      </rPr>
      <t>(Total of lines 196 thru 196.3)</t>
    </r>
  </si>
  <si>
    <r>
      <t>TOTAL Sales Expenses (</t>
    </r>
    <r>
      <rPr>
        <sz val="8"/>
        <rFont val="Arial"/>
        <family val="2"/>
      </rPr>
      <t>Total of lines 174 thru 177)</t>
    </r>
  </si>
  <si>
    <r>
      <t xml:space="preserve">TOTAL Operation </t>
    </r>
    <r>
      <rPr>
        <sz val="8"/>
        <rFont val="Arial"/>
        <family val="2"/>
      </rPr>
      <t>(Total of lines 181 thru 193)</t>
    </r>
  </si>
  <si>
    <r>
      <t xml:space="preserve">TOTAL Administrative and General Expenses </t>
    </r>
    <r>
      <rPr>
        <sz val="8"/>
        <rFont val="Arial"/>
        <family val="2"/>
      </rPr>
      <t>(Total of lines 194, 196 and 196.4)</t>
    </r>
  </si>
  <si>
    <t>Line 196.1</t>
  </si>
  <si>
    <t>Line 196.2</t>
  </si>
  <si>
    <t>Line 196.3</t>
  </si>
  <si>
    <t>Line 196.4</t>
  </si>
  <si>
    <t>(577.1-577.5) Energy Storage Operation Expenses</t>
  </si>
  <si>
    <r>
      <t xml:space="preserve">Total Energy Storage Expenses </t>
    </r>
    <r>
      <rPr>
        <sz val="8"/>
        <rFont val="Arial"/>
        <family val="2"/>
      </rPr>
      <t>(Lines 71.2 and 71.3)</t>
    </r>
  </si>
  <si>
    <t>(578.1-578.7) Energy Storage Maintenance Expenses</t>
  </si>
  <si>
    <t>(580-589) Distribution Operation Expenses</t>
  </si>
  <si>
    <t>(590-598) Distribution Maintenance Expenses</t>
  </si>
  <si>
    <r>
      <t xml:space="preserve">Total Maintenance </t>
    </r>
    <r>
      <rPr>
        <sz val="8"/>
        <rFont val="Arial"/>
        <family val="2"/>
      </rPr>
      <t>(Lines 131.9 thru 131.14)</t>
    </r>
  </si>
  <si>
    <r>
      <t>TOTAL Energy Storage Expenses</t>
    </r>
    <r>
      <rPr>
        <sz val="8"/>
        <rFont val="Arial"/>
        <family val="2"/>
      </rPr>
      <t xml:space="preserve"> (Total of 131.7 and 131.15)</t>
    </r>
  </si>
  <si>
    <t>Line 131.16</t>
  </si>
  <si>
    <t>Line 148.1</t>
  </si>
  <si>
    <t>Line 148.2</t>
  </si>
  <si>
    <t>Line 148.3</t>
  </si>
  <si>
    <t>TOTAL Operation (Enter Total of lines 6 thru 18)</t>
  </si>
  <si>
    <t>%,FACCOUNT,TGL_FERC_ACCT,XDYYNNY01,N935,N9351,N9352,N9353</t>
  </si>
  <si>
    <t>Line 93.1</t>
  </si>
  <si>
    <t>(562.1) Operation of Energy Storage Equipment</t>
  </si>
  <si>
    <t>Line 107.1</t>
  </si>
  <si>
    <t>(570.1) Maintenance of Energy Storage Equipment</t>
  </si>
  <si>
    <t>Line 131.15</t>
  </si>
  <si>
    <t>Line 138.1</t>
  </si>
  <si>
    <t>(584.1) Operation of Energy Storage Equipment</t>
  </si>
  <si>
    <t>%,V4400001</t>
  </si>
  <si>
    <t>%,V4400002</t>
  </si>
  <si>
    <t>%,V4400005</t>
  </si>
  <si>
    <t>%,V4420001</t>
  </si>
  <si>
    <t>%,V4420002</t>
  </si>
  <si>
    <t>%,V4420004</t>
  </si>
  <si>
    <t>%,V4420006</t>
  </si>
  <si>
    <t>%,V4420007</t>
  </si>
  <si>
    <t>%,V4420013</t>
  </si>
  <si>
    <t>%,V4420016</t>
  </si>
  <si>
    <t>%,V4440000</t>
  </si>
  <si>
    <t>%,V4440002</t>
  </si>
  <si>
    <t>%,V4470010</t>
  </si>
  <si>
    <t>%,V4470027</t>
  </si>
  <si>
    <t>%,V4470033</t>
  </si>
  <si>
    <t>%,V4470074</t>
  </si>
  <si>
    <t>%,V4470082</t>
  </si>
  <si>
    <t>%,V4470089</t>
  </si>
  <si>
    <t>%,V4470098</t>
  </si>
  <si>
    <t>%,V4470099</t>
  </si>
  <si>
    <t>%,V4470100</t>
  </si>
  <si>
    <t>%,V4470103</t>
  </si>
  <si>
    <t>%,V4470110</t>
  </si>
  <si>
    <t>%,V4470115</t>
  </si>
  <si>
    <t>%,V4470116</t>
  </si>
  <si>
    <t>%,V4470126</t>
  </si>
  <si>
    <t>%,V4470131</t>
  </si>
  <si>
    <t>%,V4470150</t>
  </si>
  <si>
    <t>%,V4470151</t>
  </si>
  <si>
    <t>%,V4470175</t>
  </si>
  <si>
    <t>%,V4470176</t>
  </si>
  <si>
    <t>%,V4470206</t>
  </si>
  <si>
    <t>%,V4470209</t>
  </si>
  <si>
    <t>%,V4470215</t>
  </si>
  <si>
    <t>%,V4470220</t>
  </si>
  <si>
    <t>%,V4470221</t>
  </si>
  <si>
    <t>%,V4491002</t>
  </si>
  <si>
    <t>%,V4491003</t>
  </si>
  <si>
    <t>%,V4491004</t>
  </si>
  <si>
    <t>%,V4491005</t>
  </si>
  <si>
    <t>%,V4491006</t>
  </si>
  <si>
    <t>%,V4491007</t>
  </si>
  <si>
    <t>%,V4500000</t>
  </si>
  <si>
    <t>%,V4510001</t>
  </si>
  <si>
    <t>%,V4540001</t>
  </si>
  <si>
    <t>%,V4540002</t>
  </si>
  <si>
    <t>%,V4540004</t>
  </si>
  <si>
    <t>%,V4540005</t>
  </si>
  <si>
    <t>%,V4560001</t>
  </si>
  <si>
    <t>%,V4560007</t>
  </si>
  <si>
    <t>%,V4560012</t>
  </si>
  <si>
    <t>%,V4560015</t>
  </si>
  <si>
    <t>%,V4560041</t>
  </si>
  <si>
    <t>%,V4560043</t>
  </si>
  <si>
    <t>%,V4560180</t>
  </si>
  <si>
    <t>%,V4561005</t>
  </si>
  <si>
    <t>%,V4561006</t>
  </si>
  <si>
    <t>%,V4561007</t>
  </si>
  <si>
    <t>%,V4561019</t>
  </si>
  <si>
    <t>%,V4561027</t>
  </si>
  <si>
    <t>%,V4561028</t>
  </si>
  <si>
    <t>%,V4561029</t>
  </si>
  <si>
    <t>%,V4561030</t>
  </si>
  <si>
    <t>%,V4561033</t>
  </si>
  <si>
    <t>%,V4561034</t>
  </si>
  <si>
    <t>%,V4561035</t>
  </si>
  <si>
    <t>%,V4561036</t>
  </si>
  <si>
    <t>%,V4561045</t>
  </si>
  <si>
    <t>%,V4561058</t>
  </si>
  <si>
    <t>%,V4561059</t>
  </si>
  <si>
    <t>%,V4561060</t>
  </si>
  <si>
    <t>%,V4561061</t>
  </si>
  <si>
    <t>%,V4561062</t>
  </si>
  <si>
    <t>%,V4561063</t>
  </si>
  <si>
    <t>%,V4561064</t>
  </si>
  <si>
    <t>%,V4561065</t>
  </si>
  <si>
    <t>%,V4561075</t>
  </si>
  <si>
    <t>%,V5010000</t>
  </si>
  <si>
    <t>%,V5010001</t>
  </si>
  <si>
    <t>%,V5010003</t>
  </si>
  <si>
    <t>%,V5010005</t>
  </si>
  <si>
    <t>%,V5010012</t>
  </si>
  <si>
    <t>%,V5010013</t>
  </si>
  <si>
    <t>%,V5010019</t>
  </si>
  <si>
    <t>%,V5010020</t>
  </si>
  <si>
    <t>%,V5010021</t>
  </si>
  <si>
    <t>%,V5010027</t>
  </si>
  <si>
    <t>%,V5010028</t>
  </si>
  <si>
    <t>%,V5010034</t>
  </si>
  <si>
    <t>%,V5010040</t>
  </si>
  <si>
    <t>%,V5000000</t>
  </si>
  <si>
    <t>%,V5000005</t>
  </si>
  <si>
    <t>%,V5020000</t>
  </si>
  <si>
    <t>%,V5020002</t>
  </si>
  <si>
    <t>%,V5020003</t>
  </si>
  <si>
    <t>%,V5020004</t>
  </si>
  <si>
    <t>%,V5020005</t>
  </si>
  <si>
    <t>%,V5050000</t>
  </si>
  <si>
    <t>%,V5060000</t>
  </si>
  <si>
    <t>%,V5060002</t>
  </si>
  <si>
    <t>%,V5060004</t>
  </si>
  <si>
    <t>%,V5060011</t>
  </si>
  <si>
    <t>%,V5070006</t>
  </si>
  <si>
    <t>%,V5080017</t>
  </si>
  <si>
    <t>%,V5090000</t>
  </si>
  <si>
    <t>%,V5090001</t>
  </si>
  <si>
    <t>%,V5090009</t>
  </si>
  <si>
    <t>%,V5490000</t>
  </si>
  <si>
    <t>%,V8140000</t>
  </si>
  <si>
    <t>%,V5550001</t>
  </si>
  <si>
    <t>%,V5550004</t>
  </si>
  <si>
    <t>%,V5550023</t>
  </si>
  <si>
    <t>%,V5550029</t>
  </si>
  <si>
    <t>%,V5550039</t>
  </si>
  <si>
    <t>%,V5550040</t>
  </si>
  <si>
    <t>%,V5550074</t>
  </si>
  <si>
    <t>%,V5550075</t>
  </si>
  <si>
    <t>%,V5550076</t>
  </si>
  <si>
    <t>%,V5550078</t>
  </si>
  <si>
    <t>%,V5550079</t>
  </si>
  <si>
    <t>%,V5550080</t>
  </si>
  <si>
    <t>%,V5550083</t>
  </si>
  <si>
    <t>%,V5550084</t>
  </si>
  <si>
    <t>%,V5550094</t>
  </si>
  <si>
    <t>%,V5550123</t>
  </si>
  <si>
    <t>%,V5550124</t>
  </si>
  <si>
    <t>%,V5550132</t>
  </si>
  <si>
    <t>%,V5550137</t>
  </si>
  <si>
    <t>%,V5550139</t>
  </si>
  <si>
    <t>%,V5550153</t>
  </si>
  <si>
    <t>%,V5550326</t>
  </si>
  <si>
    <t>%,V5550327</t>
  </si>
  <si>
    <t>%,V5550328</t>
  </si>
  <si>
    <t>%,V5560000</t>
  </si>
  <si>
    <t>%,V5570000</t>
  </si>
  <si>
    <t>%,V5570007</t>
  </si>
  <si>
    <t>%,V5570009</t>
  </si>
  <si>
    <t>%,V5570010</t>
  </si>
  <si>
    <t>%,V5570025</t>
  </si>
  <si>
    <t>%,V5581000</t>
  </si>
  <si>
    <t>%,V5581300</t>
  </si>
  <si>
    <t>%,V5581400</t>
  </si>
  <si>
    <t>%,V5581601</t>
  </si>
  <si>
    <t>%,V5582000</t>
  </si>
  <si>
    <t>%,V5600000</t>
  </si>
  <si>
    <t>%,V5612000</t>
  </si>
  <si>
    <t>%,V5613000</t>
  </si>
  <si>
    <t>%,V5614000</t>
  </si>
  <si>
    <t>%,V5614001</t>
  </si>
  <si>
    <t>%,V5614008</t>
  </si>
  <si>
    <t>%,V5614009</t>
  </si>
  <si>
    <t>%,V5615000</t>
  </si>
  <si>
    <t>%,V5618000</t>
  </si>
  <si>
    <t>%,V5618001</t>
  </si>
  <si>
    <t>%,V5620001</t>
  </si>
  <si>
    <t>%,V5630000</t>
  </si>
  <si>
    <t>%,V5640000</t>
  </si>
  <si>
    <t>%,V5650002</t>
  </si>
  <si>
    <t>%,V5650007</t>
  </si>
  <si>
    <t>%,V5650012</t>
  </si>
  <si>
    <t>%,V5650015</t>
  </si>
  <si>
    <t>%,V5650016</t>
  </si>
  <si>
    <t>%,V5650019</t>
  </si>
  <si>
    <t>%,V5650020</t>
  </si>
  <si>
    <t>%,V5650021</t>
  </si>
  <si>
    <t>%,V5650023</t>
  </si>
  <si>
    <t>%,V5660000</t>
  </si>
  <si>
    <t>%,V5660009</t>
  </si>
  <si>
    <t>%,V5660011</t>
  </si>
  <si>
    <t>%,V5670001</t>
  </si>
  <si>
    <t>%,V5670002</t>
  </si>
  <si>
    <t>%,V5757000</t>
  </si>
  <si>
    <t>%,V5757001</t>
  </si>
  <si>
    <t>%,V5775000</t>
  </si>
  <si>
    <t>%,V5800000</t>
  </si>
  <si>
    <t>%,V5810000</t>
  </si>
  <si>
    <t>%,V5820000</t>
  </si>
  <si>
    <t>%,V5830000</t>
  </si>
  <si>
    <t>%,V5840000</t>
  </si>
  <si>
    <t>%,V5850000</t>
  </si>
  <si>
    <t>%,V5860000</t>
  </si>
  <si>
    <t>%,V5870000</t>
  </si>
  <si>
    <t>%,V5880000</t>
  </si>
  <si>
    <t>%,V5890001</t>
  </si>
  <si>
    <t>%,V5890002</t>
  </si>
  <si>
    <t>%,V9010000</t>
  </si>
  <si>
    <t>%,V9020000</t>
  </si>
  <si>
    <t>%,V9020002</t>
  </si>
  <si>
    <t>%,V9020003</t>
  </si>
  <si>
    <t>%,V9030000</t>
  </si>
  <si>
    <t>%,V9030001</t>
  </si>
  <si>
    <t>%,V9030002</t>
  </si>
  <si>
    <t>%,V9030003</t>
  </si>
  <si>
    <t>%,V9030004</t>
  </si>
  <si>
    <t>%,V9030005</t>
  </si>
  <si>
    <t>%,V9030006</t>
  </si>
  <si>
    <t>%,V9030007</t>
  </si>
  <si>
    <t>%,V9030009</t>
  </si>
  <si>
    <t>%,V9040000</t>
  </si>
  <si>
    <t>%,V9040007</t>
  </si>
  <si>
    <t>%,V9050000</t>
  </si>
  <si>
    <t>%,V9070000</t>
  </si>
  <si>
    <t>%,V9070001</t>
  </si>
  <si>
    <t>%,V9080000</t>
  </si>
  <si>
    <t>%,V9080004</t>
  </si>
  <si>
    <t>%,V9080009</t>
  </si>
  <si>
    <t>%,V9100000</t>
  </si>
  <si>
    <t>%,V9100001</t>
  </si>
  <si>
    <t>%,V9120000</t>
  </si>
  <si>
    <t>%,V9120003</t>
  </si>
  <si>
    <t>%,V9130001</t>
  </si>
  <si>
    <t>%,V9200000</t>
  </si>
  <si>
    <t>%,V9200003</t>
  </si>
  <si>
    <t>%,V9210001</t>
  </si>
  <si>
    <t>%,V9210003</t>
  </si>
  <si>
    <t>%,V9210004</t>
  </si>
  <si>
    <t>%,V9210005</t>
  </si>
  <si>
    <t>%,V9210006</t>
  </si>
  <si>
    <t>%,V9210020</t>
  </si>
  <si>
    <t>%,V9210021</t>
  </si>
  <si>
    <t>%,V9210022</t>
  </si>
  <si>
    <t>%,V9210023</t>
  </si>
  <si>
    <t>%,V9210024</t>
  </si>
  <si>
    <t>%,V9210025</t>
  </si>
  <si>
    <t>%,V9210026</t>
  </si>
  <si>
    <t>%,V9210027</t>
  </si>
  <si>
    <t>%,V9210028</t>
  </si>
  <si>
    <t>%,V9210030</t>
  </si>
  <si>
    <t>%,V9210031</t>
  </si>
  <si>
    <t>%,V9210032</t>
  </si>
  <si>
    <t>%,V9210033</t>
  </si>
  <si>
    <t>%,V9210034</t>
  </si>
  <si>
    <t>%,V9210037</t>
  </si>
  <si>
    <t>%,V9210040</t>
  </si>
  <si>
    <t>%,V9210041</t>
  </si>
  <si>
    <t>%,V9220000</t>
  </si>
  <si>
    <t>%,V9220001</t>
  </si>
  <si>
    <t>%,V9220002</t>
  </si>
  <si>
    <t>%,V9220004</t>
  </si>
  <si>
    <t>%,V9220005</t>
  </si>
  <si>
    <t>%,V9230001</t>
  </si>
  <si>
    <t>%,V9230003</t>
  </si>
  <si>
    <t>%,V9230023</t>
  </si>
  <si>
    <t>%,V9230024</t>
  </si>
  <si>
    <t>%,V9230031</t>
  </si>
  <si>
    <t>%,V9230034</t>
  </si>
  <si>
    <t>%,V9230035</t>
  </si>
  <si>
    <t>%,V9230064</t>
  </si>
  <si>
    <t>%,V9240000</t>
  </si>
  <si>
    <t>%,V9250000</t>
  </si>
  <si>
    <t>%,V9250001</t>
  </si>
  <si>
    <t>%,V9250002</t>
  </si>
  <si>
    <t>%,V9250006</t>
  </si>
  <si>
    <t>%,V9250007</t>
  </si>
  <si>
    <t>%,V9250010</t>
  </si>
  <si>
    <t>%,V9260000</t>
  </si>
  <si>
    <t>%,V9260001</t>
  </si>
  <si>
    <t>%,V9260002</t>
  </si>
  <si>
    <t>%,V9260003</t>
  </si>
  <si>
    <t>%,V9260004</t>
  </si>
  <si>
    <t>%,V9260005</t>
  </si>
  <si>
    <t>%,V9260006</t>
  </si>
  <si>
    <t>%,V9260007</t>
  </si>
  <si>
    <t>%,V9260009</t>
  </si>
  <si>
    <t>%,V9260010</t>
  </si>
  <si>
    <t>%,V9260012</t>
  </si>
  <si>
    <t>%,V9260021</t>
  </si>
  <si>
    <t>%,V9260027</t>
  </si>
  <si>
    <t>%,V9260036</t>
  </si>
  <si>
    <t>%,V9260037</t>
  </si>
  <si>
    <t>%,V9260042</t>
  </si>
  <si>
    <t>%,V9260043</t>
  </si>
  <si>
    <t>%,V9260050</t>
  </si>
  <si>
    <t>%,V9260051</t>
  </si>
  <si>
    <t>%,V9260052</t>
  </si>
  <si>
    <t>%,V9260053</t>
  </si>
  <si>
    <t>%,V9260055</t>
  </si>
  <si>
    <t>%,V9260058</t>
  </si>
  <si>
    <t>%,V9260060</t>
  </si>
  <si>
    <t>%,V9260062</t>
  </si>
  <si>
    <t>%,V9260064</t>
  </si>
  <si>
    <t>%,V9270000</t>
  </si>
  <si>
    <t>%,V9280000</t>
  </si>
  <si>
    <t>%,V9280001</t>
  </si>
  <si>
    <t>%,V9280002</t>
  </si>
  <si>
    <t>%,V9280005</t>
  </si>
  <si>
    <t>%,V9280006</t>
  </si>
  <si>
    <t>%,V9301000</t>
  </si>
  <si>
    <t>%,V9301001</t>
  </si>
  <si>
    <t>%,V9301003</t>
  </si>
  <si>
    <t>%,V9301006</t>
  </si>
  <si>
    <t>%,V9301007</t>
  </si>
  <si>
    <t>%,V9301010</t>
  </si>
  <si>
    <t>%,V9301012</t>
  </si>
  <si>
    <t>%,V9301015</t>
  </si>
  <si>
    <t>%,V9302000</t>
  </si>
  <si>
    <t>%,V9302003</t>
  </si>
  <si>
    <t>%,V9302004</t>
  </si>
  <si>
    <t>%,V9302006</t>
  </si>
  <si>
    <t>%,V9302007</t>
  </si>
  <si>
    <t>%,V9310001</t>
  </si>
  <si>
    <t>%,V9310002</t>
  </si>
  <si>
    <t>%,V5100000</t>
  </si>
  <si>
    <t>%,V5110000</t>
  </si>
  <si>
    <t>%,V5120000</t>
  </si>
  <si>
    <t>%,V5120025</t>
  </si>
  <si>
    <t>%,V5120034</t>
  </si>
  <si>
    <t>%,V5120037</t>
  </si>
  <si>
    <t>%,V5130000</t>
  </si>
  <si>
    <t>%,V5132000</t>
  </si>
  <si>
    <t>%,V5133000</t>
  </si>
  <si>
    <t>%,V5140000</t>
  </si>
  <si>
    <t>%,V5140025</t>
  </si>
  <si>
    <t>%,V5312000</t>
  </si>
  <si>
    <t>%,V5680000</t>
  </si>
  <si>
    <t>%,V5690000</t>
  </si>
  <si>
    <t>%,V5691000</t>
  </si>
  <si>
    <t>%,V5692000</t>
  </si>
  <si>
    <t>%,V5693000</t>
  </si>
  <si>
    <t>%,V5700000</t>
  </si>
  <si>
    <t>%,V5710000</t>
  </si>
  <si>
    <t>%,V5720000</t>
  </si>
  <si>
    <t>%,V5730000</t>
  </si>
  <si>
    <t>%,V5581900</t>
  </si>
  <si>
    <t>%,V5587000</t>
  </si>
  <si>
    <t>%,V5900000</t>
  </si>
  <si>
    <t>%,V5910000</t>
  </si>
  <si>
    <t>%,V5920000</t>
  </si>
  <si>
    <t>%,V5923000</t>
  </si>
  <si>
    <t>%,V5924000</t>
  </si>
  <si>
    <t>%,V5930000</t>
  </si>
  <si>
    <t>%,V5930001</t>
  </si>
  <si>
    <t>%,V5940000</t>
  </si>
  <si>
    <t>%,V5950000</t>
  </si>
  <si>
    <t>%,V5960000</t>
  </si>
  <si>
    <t>%,V5970000</t>
  </si>
  <si>
    <t>%,V5980000</t>
  </si>
  <si>
    <t>%,V9350000</t>
  </si>
  <si>
    <t>%,V9350001</t>
  </si>
  <si>
    <t>%,V9350002</t>
  </si>
  <si>
    <t>%,V9350012</t>
  </si>
  <si>
    <t>%,V9350013</t>
  </si>
  <si>
    <t>%,V9350015</t>
  </si>
  <si>
    <t>%,V9350016</t>
  </si>
  <si>
    <t>%,V9350019</t>
  </si>
  <si>
    <t>%,V9350023</t>
  </si>
  <si>
    <t>%,V9350024</t>
  </si>
  <si>
    <t>%,V9351000</t>
  </si>
  <si>
    <t>%,V9352000</t>
  </si>
  <si>
    <t>%,V9353000</t>
  </si>
  <si>
    <t>%,V4030001</t>
  </si>
  <si>
    <t>%,V4030029</t>
  </si>
  <si>
    <t>%,V4030046</t>
  </si>
  <si>
    <t>%,V4030047</t>
  </si>
  <si>
    <t>%,V4031001</t>
  </si>
  <si>
    <t>%,V4040001</t>
  </si>
  <si>
    <t>%,V4040007</t>
  </si>
  <si>
    <t>%,V4060001</t>
  </si>
  <si>
    <t>%,V4073000</t>
  </si>
  <si>
    <t>%,V4073014</t>
  </si>
  <si>
    <t>%,V4073036</t>
  </si>
  <si>
    <t>%,V4074000</t>
  </si>
  <si>
    <t>%,V4074025</t>
  </si>
  <si>
    <t>%,V4081002</t>
  </si>
  <si>
    <t>%,V4081003</t>
  </si>
  <si>
    <t>%,V408100519</t>
  </si>
  <si>
    <t>%,V408100520</t>
  </si>
  <si>
    <t>%,V408100521</t>
  </si>
  <si>
    <t>%,V408100522</t>
  </si>
  <si>
    <t>%,V408100523</t>
  </si>
  <si>
    <t>%,V408100524</t>
  </si>
  <si>
    <t>%,V408100622</t>
  </si>
  <si>
    <t>%,V408100623</t>
  </si>
  <si>
    <t>%,V408100624</t>
  </si>
  <si>
    <t>%,V408100625</t>
  </si>
  <si>
    <t>%,V4081007</t>
  </si>
  <si>
    <t>%,V408101423</t>
  </si>
  <si>
    <t>%,V408101424</t>
  </si>
  <si>
    <t>%,V408101425</t>
  </si>
  <si>
    <t>%,V408101923</t>
  </si>
  <si>
    <t>%,V408101924</t>
  </si>
  <si>
    <t>%,V408101925</t>
  </si>
  <si>
    <t>%,V408102021</t>
  </si>
  <si>
    <t>%,V408102022</t>
  </si>
  <si>
    <t>%,V408102023</t>
  </si>
  <si>
    <t>%,V408102024</t>
  </si>
  <si>
    <t>%,V408102025</t>
  </si>
  <si>
    <t>%,V408102920</t>
  </si>
  <si>
    <t>%,V408102921</t>
  </si>
  <si>
    <t>%,V408102922</t>
  </si>
  <si>
    <t>%,V408102923</t>
  </si>
  <si>
    <t>%,V408102924</t>
  </si>
  <si>
    <t>%,V408102925</t>
  </si>
  <si>
    <t>%,V4081033</t>
  </si>
  <si>
    <t>%,V4081034</t>
  </si>
  <si>
    <t>%,V4081035</t>
  </si>
  <si>
    <t>%,V408103623</t>
  </si>
  <si>
    <t>%,V408103624</t>
  </si>
  <si>
    <t>%,V408103625</t>
  </si>
  <si>
    <t>%,V4091001</t>
  </si>
  <si>
    <t>%,V4265009</t>
  </si>
  <si>
    <t>%,V4265010</t>
  </si>
  <si>
    <t>%,V4091002</t>
  </si>
  <si>
    <t>%,V409100222</t>
  </si>
  <si>
    <t>%,V409100223</t>
  </si>
  <si>
    <t>%,V4101001</t>
  </si>
  <si>
    <t>%,V4101002</t>
  </si>
  <si>
    <t>%,V4111001</t>
  </si>
  <si>
    <t>%,V4111002</t>
  </si>
  <si>
    <t>%,V4116000</t>
  </si>
  <si>
    <t>%,V4118002</t>
  </si>
  <si>
    <t>%,V4118003</t>
  </si>
  <si>
    <t>%,V4111005</t>
  </si>
  <si>
    <t>%,V4170004</t>
  </si>
  <si>
    <t>%,V4171006</t>
  </si>
  <si>
    <t>%,V4171009</t>
  </si>
  <si>
    <t>%,V4180001</t>
  </si>
  <si>
    <t>%,V4180005</t>
  </si>
  <si>
    <t>%,V4190002</t>
  </si>
  <si>
    <t>%,V4190005</t>
  </si>
  <si>
    <t>%,V4191000</t>
  </si>
  <si>
    <t>%,V4210002</t>
  </si>
  <si>
    <t>%,V4210007</t>
  </si>
  <si>
    <t>%,V4210009</t>
  </si>
  <si>
    <t>%,V4210099</t>
  </si>
  <si>
    <t>%,V4211000</t>
  </si>
  <si>
    <t>%,V4212000</t>
  </si>
  <si>
    <t>%,V4261000</t>
  </si>
  <si>
    <t>%,V4263001</t>
  </si>
  <si>
    <t>%,V4263003</t>
  </si>
  <si>
    <t>%,V4264000</t>
  </si>
  <si>
    <t>%,V4264001</t>
  </si>
  <si>
    <t>%,V4265002</t>
  </si>
  <si>
    <t>%,V4265004</t>
  </si>
  <si>
    <t>%,V4265007</t>
  </si>
  <si>
    <t>%,V408200522</t>
  </si>
  <si>
    <t>%,V408200523</t>
  </si>
  <si>
    <t>%,V408200524</t>
  </si>
  <si>
    <t>%,V408200525</t>
  </si>
  <si>
    <t>%,V4092001</t>
  </si>
  <si>
    <t>%,V4092002</t>
  </si>
  <si>
    <t>%,V409200222</t>
  </si>
  <si>
    <t>%,V409200223</t>
  </si>
  <si>
    <t>%,V4102001</t>
  </si>
  <si>
    <t>%,V4102002</t>
  </si>
  <si>
    <t>%,V4112001</t>
  </si>
  <si>
    <t>%,V4270002</t>
  </si>
  <si>
    <t>%,V4270005</t>
  </si>
  <si>
    <t>%,V4270006</t>
  </si>
  <si>
    <t>%,V4280002</t>
  </si>
  <si>
    <t>%,V4280003</t>
  </si>
  <si>
    <t>%,V4280006</t>
  </si>
  <si>
    <t>%,V4281004</t>
  </si>
  <si>
    <t>%,V4300001</t>
  </si>
  <si>
    <t>%,V4300003</t>
  </si>
  <si>
    <t>%,V4310001</t>
  </si>
  <si>
    <t>%,V4310002</t>
  </si>
  <si>
    <t>%,V4310007</t>
  </si>
  <si>
    <t>%,V4320000</t>
  </si>
  <si>
    <t>4400001</t>
  </si>
  <si>
    <t>4400002</t>
  </si>
  <si>
    <t>4400005</t>
  </si>
  <si>
    <t>4420001</t>
  </si>
  <si>
    <t>4420002</t>
  </si>
  <si>
    <t>4420004</t>
  </si>
  <si>
    <t>4420006</t>
  </si>
  <si>
    <t>4420007</t>
  </si>
  <si>
    <t>4420013</t>
  </si>
  <si>
    <t>4420016</t>
  </si>
  <si>
    <t>4440000</t>
  </si>
  <si>
    <t>4440002</t>
  </si>
  <si>
    <t>4470010</t>
  </si>
  <si>
    <t>4470027</t>
  </si>
  <si>
    <t>4470033</t>
  </si>
  <si>
    <t>4470074</t>
  </si>
  <si>
    <t>4470082</t>
  </si>
  <si>
    <t>4470089</t>
  </si>
  <si>
    <t>4470098</t>
  </si>
  <si>
    <t>4470099</t>
  </si>
  <si>
    <t>4470100</t>
  </si>
  <si>
    <t>4470103</t>
  </si>
  <si>
    <t>4470110</t>
  </si>
  <si>
    <t>4470115</t>
  </si>
  <si>
    <t>4470116</t>
  </si>
  <si>
    <t>4470126</t>
  </si>
  <si>
    <t>4470131</t>
  </si>
  <si>
    <t>4470150</t>
  </si>
  <si>
    <t>4470151</t>
  </si>
  <si>
    <t>4470175</t>
  </si>
  <si>
    <t>4470176</t>
  </si>
  <si>
    <t>4470206</t>
  </si>
  <si>
    <t>4470209</t>
  </si>
  <si>
    <t>4470215</t>
  </si>
  <si>
    <t>4470220</t>
  </si>
  <si>
    <t>4470221</t>
  </si>
  <si>
    <t>4491002</t>
  </si>
  <si>
    <t>4491003</t>
  </si>
  <si>
    <t>4491004</t>
  </si>
  <si>
    <t>4491005</t>
  </si>
  <si>
    <t>4491006</t>
  </si>
  <si>
    <t>4491007</t>
  </si>
  <si>
    <t>4500000</t>
  </si>
  <si>
    <t>4510001</t>
  </si>
  <si>
    <t>4540001</t>
  </si>
  <si>
    <t>4540002</t>
  </si>
  <si>
    <t>4540004</t>
  </si>
  <si>
    <t>4540005</t>
  </si>
  <si>
    <t>4560001</t>
  </si>
  <si>
    <t>4560007</t>
  </si>
  <si>
    <t>4560012</t>
  </si>
  <si>
    <t>4560015</t>
  </si>
  <si>
    <t>4560041</t>
  </si>
  <si>
    <t>4560043</t>
  </si>
  <si>
    <t>4560180</t>
  </si>
  <si>
    <t>4561005</t>
  </si>
  <si>
    <t>4561006</t>
  </si>
  <si>
    <t>4561007</t>
  </si>
  <si>
    <t>4561019</t>
  </si>
  <si>
    <t>4561027</t>
  </si>
  <si>
    <t>4561028</t>
  </si>
  <si>
    <t>4561029</t>
  </si>
  <si>
    <t>4561030</t>
  </si>
  <si>
    <t>4561033</t>
  </si>
  <si>
    <t>4561034</t>
  </si>
  <si>
    <t>4561035</t>
  </si>
  <si>
    <t>4561036</t>
  </si>
  <si>
    <t>4561045</t>
  </si>
  <si>
    <t>4561058</t>
  </si>
  <si>
    <t>4561059</t>
  </si>
  <si>
    <t>4561060</t>
  </si>
  <si>
    <t>4561061</t>
  </si>
  <si>
    <t>4561062</t>
  </si>
  <si>
    <t>4561063</t>
  </si>
  <si>
    <t>4561064</t>
  </si>
  <si>
    <t>4561065</t>
  </si>
  <si>
    <t>4561075</t>
  </si>
  <si>
    <t>5010000</t>
  </si>
  <si>
    <t>5010001</t>
  </si>
  <si>
    <t>5010003</t>
  </si>
  <si>
    <t>5010005</t>
  </si>
  <si>
    <t>5010012</t>
  </si>
  <si>
    <t>5010013</t>
  </si>
  <si>
    <t>5010019</t>
  </si>
  <si>
    <t>5010020</t>
  </si>
  <si>
    <t>5010021</t>
  </si>
  <si>
    <t>5010027</t>
  </si>
  <si>
    <t>5010028</t>
  </si>
  <si>
    <t>5010034</t>
  </si>
  <si>
    <t>5010040</t>
  </si>
  <si>
    <t>5000000</t>
  </si>
  <si>
    <t>5000005</t>
  </si>
  <si>
    <t>5020000</t>
  </si>
  <si>
    <t>5020002</t>
  </si>
  <si>
    <t>5020003</t>
  </si>
  <si>
    <t>5020004</t>
  </si>
  <si>
    <t>5020005</t>
  </si>
  <si>
    <t>5050000</t>
  </si>
  <si>
    <t>5060000</t>
  </si>
  <si>
    <t>5060002</t>
  </si>
  <si>
    <t>5060004</t>
  </si>
  <si>
    <t>5060011</t>
  </si>
  <si>
    <t>5070006</t>
  </si>
  <si>
    <t>5080017</t>
  </si>
  <si>
    <t>5090000</t>
  </si>
  <si>
    <t>5090001</t>
  </si>
  <si>
    <t>5090009</t>
  </si>
  <si>
    <t>5490000</t>
  </si>
  <si>
    <t>8140000</t>
  </si>
  <si>
    <t>5550001</t>
  </si>
  <si>
    <t>5550004</t>
  </si>
  <si>
    <t>5550023</t>
  </si>
  <si>
    <t>5550029</t>
  </si>
  <si>
    <t>5550039</t>
  </si>
  <si>
    <t>5550040</t>
  </si>
  <si>
    <t>5550074</t>
  </si>
  <si>
    <t>5550075</t>
  </si>
  <si>
    <t>5550076</t>
  </si>
  <si>
    <t>5550078</t>
  </si>
  <si>
    <t>5550079</t>
  </si>
  <si>
    <t>5550080</t>
  </si>
  <si>
    <t>5550083</t>
  </si>
  <si>
    <t>5550084</t>
  </si>
  <si>
    <t>5550094</t>
  </si>
  <si>
    <t>5550123</t>
  </si>
  <si>
    <t>5550124</t>
  </si>
  <si>
    <t>5550132</t>
  </si>
  <si>
    <t>5550137</t>
  </si>
  <si>
    <t>5550139</t>
  </si>
  <si>
    <t>5550153</t>
  </si>
  <si>
    <t>5550326</t>
  </si>
  <si>
    <t>5550327</t>
  </si>
  <si>
    <t>5550328</t>
  </si>
  <si>
    <t>5560000</t>
  </si>
  <si>
    <t>5570000</t>
  </si>
  <si>
    <t>5570007</t>
  </si>
  <si>
    <t>5570009</t>
  </si>
  <si>
    <t>5570010</t>
  </si>
  <si>
    <t>5570025</t>
  </si>
  <si>
    <t>5581000</t>
  </si>
  <si>
    <t>5581300</t>
  </si>
  <si>
    <t>5581400</t>
  </si>
  <si>
    <t>5581601</t>
  </si>
  <si>
    <t>5582000</t>
  </si>
  <si>
    <t>5600000</t>
  </si>
  <si>
    <t>5612000</t>
  </si>
  <si>
    <t>5613000</t>
  </si>
  <si>
    <t>5614000</t>
  </si>
  <si>
    <t>5614001</t>
  </si>
  <si>
    <t>5614008</t>
  </si>
  <si>
    <t>5614009</t>
  </si>
  <si>
    <t>5615000</t>
  </si>
  <si>
    <t>5618000</t>
  </si>
  <si>
    <t>5618001</t>
  </si>
  <si>
    <t>5620001</t>
  </si>
  <si>
    <t>5630000</t>
  </si>
  <si>
    <t>5640000</t>
  </si>
  <si>
    <t>5650002</t>
  </si>
  <si>
    <t>5650007</t>
  </si>
  <si>
    <t>5650012</t>
  </si>
  <si>
    <t>5650015</t>
  </si>
  <si>
    <t>5650016</t>
  </si>
  <si>
    <t>5650019</t>
  </si>
  <si>
    <t>5650020</t>
  </si>
  <si>
    <t>5650021</t>
  </si>
  <si>
    <t>5650023</t>
  </si>
  <si>
    <t>5660000</t>
  </si>
  <si>
    <t>5660009</t>
  </si>
  <si>
    <t>5660011</t>
  </si>
  <si>
    <t>5670001</t>
  </si>
  <si>
    <t>5670002</t>
  </si>
  <si>
    <t>5757000</t>
  </si>
  <si>
    <t>5757001</t>
  </si>
  <si>
    <t>5775000</t>
  </si>
  <si>
    <t>5800000</t>
  </si>
  <si>
    <t>5810000</t>
  </si>
  <si>
    <t>5820000</t>
  </si>
  <si>
    <t>5830000</t>
  </si>
  <si>
    <t>5840000</t>
  </si>
  <si>
    <t>5850000</t>
  </si>
  <si>
    <t>5860000</t>
  </si>
  <si>
    <t>5870000</t>
  </si>
  <si>
    <t>5880000</t>
  </si>
  <si>
    <t>5890001</t>
  </si>
  <si>
    <t>5890002</t>
  </si>
  <si>
    <t>9010000</t>
  </si>
  <si>
    <t>9020000</t>
  </si>
  <si>
    <t>9020002</t>
  </si>
  <si>
    <t>9020003</t>
  </si>
  <si>
    <t>9030000</t>
  </si>
  <si>
    <t>9030001</t>
  </si>
  <si>
    <t>9030002</t>
  </si>
  <si>
    <t>9030003</t>
  </si>
  <si>
    <t>9030004</t>
  </si>
  <si>
    <t>9030005</t>
  </si>
  <si>
    <t>9030006</t>
  </si>
  <si>
    <t>9030007</t>
  </si>
  <si>
    <t>9030009</t>
  </si>
  <si>
    <t>9040000</t>
  </si>
  <si>
    <t>9040007</t>
  </si>
  <si>
    <t>9050000</t>
  </si>
  <si>
    <t>9070000</t>
  </si>
  <si>
    <t>9070001</t>
  </si>
  <si>
    <t>9080000</t>
  </si>
  <si>
    <t>9080004</t>
  </si>
  <si>
    <t>9080009</t>
  </si>
  <si>
    <t>9100000</t>
  </si>
  <si>
    <t>9100001</t>
  </si>
  <si>
    <t>9120000</t>
  </si>
  <si>
    <t>9120003</t>
  </si>
  <si>
    <t>9130001</t>
  </si>
  <si>
    <t>9200000</t>
  </si>
  <si>
    <t>9200003</t>
  </si>
  <si>
    <t>9210001</t>
  </si>
  <si>
    <t>9210003</t>
  </si>
  <si>
    <t>9210004</t>
  </si>
  <si>
    <t>9210005</t>
  </si>
  <si>
    <t>9210006</t>
  </si>
  <si>
    <t>9210020</t>
  </si>
  <si>
    <t>9210021</t>
  </si>
  <si>
    <t>9210022</t>
  </si>
  <si>
    <t>9210023</t>
  </si>
  <si>
    <t>9210024</t>
  </si>
  <si>
    <t>9210025</t>
  </si>
  <si>
    <t>9210026</t>
  </si>
  <si>
    <t>9210027</t>
  </si>
  <si>
    <t>9210028</t>
  </si>
  <si>
    <t>9210030</t>
  </si>
  <si>
    <t>9210031</t>
  </si>
  <si>
    <t>9210032</t>
  </si>
  <si>
    <t>9210033</t>
  </si>
  <si>
    <t>9210034</t>
  </si>
  <si>
    <t>9210037</t>
  </si>
  <si>
    <t>9210040</t>
  </si>
  <si>
    <t>9210041</t>
  </si>
  <si>
    <t>9220000</t>
  </si>
  <si>
    <t>9220001</t>
  </si>
  <si>
    <t>9220002</t>
  </si>
  <si>
    <t>9220004</t>
  </si>
  <si>
    <t>9220005</t>
  </si>
  <si>
    <t>9230001</t>
  </si>
  <si>
    <t>9230003</t>
  </si>
  <si>
    <t>9230023</t>
  </si>
  <si>
    <t>9230024</t>
  </si>
  <si>
    <t>9230031</t>
  </si>
  <si>
    <t>9230034</t>
  </si>
  <si>
    <t>9230035</t>
  </si>
  <si>
    <t>9230064</t>
  </si>
  <si>
    <t>9240000</t>
  </si>
  <si>
    <t>9250000</t>
  </si>
  <si>
    <t>9250001</t>
  </si>
  <si>
    <t>9250002</t>
  </si>
  <si>
    <t>9250006</t>
  </si>
  <si>
    <t>9250007</t>
  </si>
  <si>
    <t>9250010</t>
  </si>
  <si>
    <t>9260000</t>
  </si>
  <si>
    <t>9260001</t>
  </si>
  <si>
    <t>9260002</t>
  </si>
  <si>
    <t>9260003</t>
  </si>
  <si>
    <t>9260004</t>
  </si>
  <si>
    <t>9260005</t>
  </si>
  <si>
    <t>9260006</t>
  </si>
  <si>
    <t>9260007</t>
  </si>
  <si>
    <t>9260009</t>
  </si>
  <si>
    <t>9260010</t>
  </si>
  <si>
    <t>9260012</t>
  </si>
  <si>
    <t>9260021</t>
  </si>
  <si>
    <t>9260027</t>
  </si>
  <si>
    <t>9260036</t>
  </si>
  <si>
    <t>9260037</t>
  </si>
  <si>
    <t>9260042</t>
  </si>
  <si>
    <t>9260043</t>
  </si>
  <si>
    <t>9260050</t>
  </si>
  <si>
    <t>9260051</t>
  </si>
  <si>
    <t>9260052</t>
  </si>
  <si>
    <t>9260053</t>
  </si>
  <si>
    <t>9260055</t>
  </si>
  <si>
    <t>9260058</t>
  </si>
  <si>
    <t>9260060</t>
  </si>
  <si>
    <t>9260062</t>
  </si>
  <si>
    <t>9260064</t>
  </si>
  <si>
    <t>9270000</t>
  </si>
  <si>
    <t>9280000</t>
  </si>
  <si>
    <t>9280001</t>
  </si>
  <si>
    <t>9280002</t>
  </si>
  <si>
    <t>9280005</t>
  </si>
  <si>
    <t>9280006</t>
  </si>
  <si>
    <t>9301000</t>
  </si>
  <si>
    <t>9301001</t>
  </si>
  <si>
    <t>9301003</t>
  </si>
  <si>
    <t>9301006</t>
  </si>
  <si>
    <t>9301007</t>
  </si>
  <si>
    <t>9301010</t>
  </si>
  <si>
    <t>9301012</t>
  </si>
  <si>
    <t>9301015</t>
  </si>
  <si>
    <t>9302000</t>
  </si>
  <si>
    <t>9302003</t>
  </si>
  <si>
    <t>9302004</t>
  </si>
  <si>
    <t>9302006</t>
  </si>
  <si>
    <t>9302007</t>
  </si>
  <si>
    <t>9310001</t>
  </si>
  <si>
    <t>9310002</t>
  </si>
  <si>
    <t>5100000</t>
  </si>
  <si>
    <t>5110000</t>
  </si>
  <si>
    <t>5120000</t>
  </si>
  <si>
    <t>5120025</t>
  </si>
  <si>
    <t>5120034</t>
  </si>
  <si>
    <t>5120037</t>
  </si>
  <si>
    <t>5130000</t>
  </si>
  <si>
    <t>5132000</t>
  </si>
  <si>
    <t>5133000</t>
  </si>
  <si>
    <t>5140000</t>
  </si>
  <si>
    <t>5140025</t>
  </si>
  <si>
    <t>5312000</t>
  </si>
  <si>
    <t>5680000</t>
  </si>
  <si>
    <t>5690000</t>
  </si>
  <si>
    <t>5691000</t>
  </si>
  <si>
    <t>5692000</t>
  </si>
  <si>
    <t>5693000</t>
  </si>
  <si>
    <t>5700000</t>
  </si>
  <si>
    <t>5710000</t>
  </si>
  <si>
    <t>5720000</t>
  </si>
  <si>
    <t>5730000</t>
  </si>
  <si>
    <t>5581900</t>
  </si>
  <si>
    <t>5587000</t>
  </si>
  <si>
    <t>5900000</t>
  </si>
  <si>
    <t>5910000</t>
  </si>
  <si>
    <t>5920000</t>
  </si>
  <si>
    <t>5923000</t>
  </si>
  <si>
    <t>5924000</t>
  </si>
  <si>
    <t>5930000</t>
  </si>
  <si>
    <t>5930001</t>
  </si>
  <si>
    <t>5940000</t>
  </si>
  <si>
    <t>5950000</t>
  </si>
  <si>
    <t>5960000</t>
  </si>
  <si>
    <t>5970000</t>
  </si>
  <si>
    <t>5980000</t>
  </si>
  <si>
    <t>9350000</t>
  </si>
  <si>
    <t>9350001</t>
  </si>
  <si>
    <t>9350002</t>
  </si>
  <si>
    <t>9350012</t>
  </si>
  <si>
    <t>9350013</t>
  </si>
  <si>
    <t>9350015</t>
  </si>
  <si>
    <t>9350016</t>
  </si>
  <si>
    <t>9350019</t>
  </si>
  <si>
    <t>9350023</t>
  </si>
  <si>
    <t>9350024</t>
  </si>
  <si>
    <t>9351000</t>
  </si>
  <si>
    <t>9352000</t>
  </si>
  <si>
    <t>9353000</t>
  </si>
  <si>
    <t>4030001</t>
  </si>
  <si>
    <t>4030029</t>
  </si>
  <si>
    <t>4030046</t>
  </si>
  <si>
    <t>4030047</t>
  </si>
  <si>
    <t>4031001</t>
  </si>
  <si>
    <t>4040001</t>
  </si>
  <si>
    <t>4040007</t>
  </si>
  <si>
    <t>4060001</t>
  </si>
  <si>
    <t>4073000</t>
  </si>
  <si>
    <t>4073014</t>
  </si>
  <si>
    <t>4073036</t>
  </si>
  <si>
    <t>4074000</t>
  </si>
  <si>
    <t>4074025</t>
  </si>
  <si>
    <t>4081002</t>
  </si>
  <si>
    <t>4081003</t>
  </si>
  <si>
    <t>408100519</t>
  </si>
  <si>
    <t>408100520</t>
  </si>
  <si>
    <t>408100521</t>
  </si>
  <si>
    <t>408100522</t>
  </si>
  <si>
    <t>408100523</t>
  </si>
  <si>
    <t>408100524</t>
  </si>
  <si>
    <t>408100622</t>
  </si>
  <si>
    <t>408100623</t>
  </si>
  <si>
    <t>408100624</t>
  </si>
  <si>
    <t>408100625</t>
  </si>
  <si>
    <t>4081007</t>
  </si>
  <si>
    <t>408101423</t>
  </si>
  <si>
    <t>408101424</t>
  </si>
  <si>
    <t>408101425</t>
  </si>
  <si>
    <t>408101923</t>
  </si>
  <si>
    <t>408101924</t>
  </si>
  <si>
    <t>408101925</t>
  </si>
  <si>
    <t>408102021</t>
  </si>
  <si>
    <t>408102022</t>
  </si>
  <si>
    <t>408102023</t>
  </si>
  <si>
    <t>408102024</t>
  </si>
  <si>
    <t>408102025</t>
  </si>
  <si>
    <t>408102920</t>
  </si>
  <si>
    <t>408102921</t>
  </si>
  <si>
    <t>408102922</t>
  </si>
  <si>
    <t>408102923</t>
  </si>
  <si>
    <t>408102924</t>
  </si>
  <si>
    <t>408102925</t>
  </si>
  <si>
    <t>4081033</t>
  </si>
  <si>
    <t>4081034</t>
  </si>
  <si>
    <t>4081035</t>
  </si>
  <si>
    <t>408103623</t>
  </si>
  <si>
    <t>408103624</t>
  </si>
  <si>
    <t>408103625</t>
  </si>
  <si>
    <t>4091001</t>
  </si>
  <si>
    <t>4265009</t>
  </si>
  <si>
    <t>4265010</t>
  </si>
  <si>
    <t>4091002</t>
  </si>
  <si>
    <t>409100222</t>
  </si>
  <si>
    <t>409100223</t>
  </si>
  <si>
    <t>4101001</t>
  </si>
  <si>
    <t>4101002</t>
  </si>
  <si>
    <t>4111001</t>
  </si>
  <si>
    <t>4111002</t>
  </si>
  <si>
    <t>4116000</t>
  </si>
  <si>
    <t>4118002</t>
  </si>
  <si>
    <t>4118003</t>
  </si>
  <si>
    <t>4111005</t>
  </si>
  <si>
    <t>4170004</t>
  </si>
  <si>
    <t>4171006</t>
  </si>
  <si>
    <t>4171009</t>
  </si>
  <si>
    <t>4180001</t>
  </si>
  <si>
    <t>4180005</t>
  </si>
  <si>
    <t>4190002</t>
  </si>
  <si>
    <t>4190005</t>
  </si>
  <si>
    <t>4191000</t>
  </si>
  <si>
    <t>4210002</t>
  </si>
  <si>
    <t>4210007</t>
  </si>
  <si>
    <t>4210009</t>
  </si>
  <si>
    <t>4210099</t>
  </si>
  <si>
    <t>4211000</t>
  </si>
  <si>
    <t>4212000</t>
  </si>
  <si>
    <t>4261000</t>
  </si>
  <si>
    <t>4263001</t>
  </si>
  <si>
    <t>4263003</t>
  </si>
  <si>
    <t>4264000</t>
  </si>
  <si>
    <t>4264001</t>
  </si>
  <si>
    <t>4265002</t>
  </si>
  <si>
    <t>4265004</t>
  </si>
  <si>
    <t>4265007</t>
  </si>
  <si>
    <t>408200522</t>
  </si>
  <si>
    <t>408200523</t>
  </si>
  <si>
    <t>408200524</t>
  </si>
  <si>
    <t>408200525</t>
  </si>
  <si>
    <t>4092001</t>
  </si>
  <si>
    <t>4092002</t>
  </si>
  <si>
    <t>409200222</t>
  </si>
  <si>
    <t>409200223</t>
  </si>
  <si>
    <t>4102001</t>
  </si>
  <si>
    <t>4102002</t>
  </si>
  <si>
    <t>4112001</t>
  </si>
  <si>
    <t>4270002</t>
  </si>
  <si>
    <t>4270005</t>
  </si>
  <si>
    <t>4270006</t>
  </si>
  <si>
    <t>4280002</t>
  </si>
  <si>
    <t>4280003</t>
  </si>
  <si>
    <t>4280006</t>
  </si>
  <si>
    <t>4281004</t>
  </si>
  <si>
    <t>4300001</t>
  </si>
  <si>
    <t>4300003</t>
  </si>
  <si>
    <t>4310001</t>
  </si>
  <si>
    <t>4310002</t>
  </si>
  <si>
    <t>4310007</t>
  </si>
  <si>
    <t>4320000</t>
  </si>
  <si>
    <t>Residential Sales-W/Space Htg</t>
  </si>
  <si>
    <t>Residential Sales-W/O Space Ht</t>
  </si>
  <si>
    <t>Residential Fuel Rev</t>
  </si>
  <si>
    <t>Industrial Sales (Excl Mines)</t>
  </si>
  <si>
    <t>Ind Sales-NonAffil(Incl Mines)</t>
  </si>
  <si>
    <t>Sales to Pub Auth - Schools</t>
  </si>
  <si>
    <t>Sales to Pub Auth - Ex Schools</t>
  </si>
  <si>
    <t>Commercial Fuel Rev</t>
  </si>
  <si>
    <t>Industrial Fuel Rev</t>
  </si>
  <si>
    <t>Public Street/Highway Lighting</t>
  </si>
  <si>
    <t>Public St &amp; Hwy Light Fuel Rev</t>
  </si>
  <si>
    <t>Sales for Resale-Bookout Purch</t>
  </si>
  <si>
    <t>Whsal/Muni/Pb Ath Fuel Rev</t>
  </si>
  <si>
    <t>Whsal/Muni/Pub Auth Base Rev</t>
  </si>
  <si>
    <t>Sale for Resale-Aff-Trnf Price</t>
  </si>
  <si>
    <t>Financial Electric Realized</t>
  </si>
  <si>
    <t>PJM Energy Sales Margin</t>
  </si>
  <si>
    <t>PJM Oper.Reserve Rev-OSS</t>
  </si>
  <si>
    <t>Capacity Cr. Net Sales</t>
  </si>
  <si>
    <t>PJM FTR Revenue-OSS</t>
  </si>
  <si>
    <t>PJM Energy Sales Cost</t>
  </si>
  <si>
    <t>PJM TO Admin. Exp.-NonAff.</t>
  </si>
  <si>
    <t>PJM Meter Corrections-OSS</t>
  </si>
  <si>
    <t>PJM Meter Corrections-LSE</t>
  </si>
  <si>
    <t>PJM Incremental Imp Cong-OSS</t>
  </si>
  <si>
    <t>Non-Trading Bookout Purch-OSS</t>
  </si>
  <si>
    <t>Transm. Rev.-Dedic. Whlsl/Muni</t>
  </si>
  <si>
    <t>Trading Auction Sales Affil</t>
  </si>
  <si>
    <t>OSS Sharing Reclass - Retail</t>
  </si>
  <si>
    <t>OSS Sharing Reclass-Reduction</t>
  </si>
  <si>
    <t>PJM Trans loss credits-OSS</t>
  </si>
  <si>
    <t>PJM transm loss charges-OSS</t>
  </si>
  <si>
    <t>PJM 30m Suppl Reserve CH OSS</t>
  </si>
  <si>
    <t>PJM Regulation - OSS</t>
  </si>
  <si>
    <t>PJM Spinning Reserve - OSS</t>
  </si>
  <si>
    <t>Non-Tran Prov Rate Ref Whlsale</t>
  </si>
  <si>
    <t>Non-Tran Prov Rate Ref Retail</t>
  </si>
  <si>
    <t>Prov Rate Refund - Affiliated</t>
  </si>
  <si>
    <t>Tran Prov Trans Ref NonAffil</t>
  </si>
  <si>
    <t>Tran Prov Trans Ref Frml Rate</t>
  </si>
  <si>
    <t>Trans Prov Trans Refunds Affil</t>
  </si>
  <si>
    <t>Forfeited Discounts</t>
  </si>
  <si>
    <t>Misc Service Rev - Nonaffil</t>
  </si>
  <si>
    <t>Rent From Elect Property - Af</t>
  </si>
  <si>
    <t>Rent From Elect Property-NAC</t>
  </si>
  <si>
    <t>Rent From Elect Prop-ABD-Nonaf</t>
  </si>
  <si>
    <t>Rent from Elec Prop-Pole Attch</t>
  </si>
  <si>
    <t>Oth Elect Rev - Affiliated</t>
  </si>
  <si>
    <t>Oth Elect Rev - DSM Program</t>
  </si>
  <si>
    <t>Oth Elect Rev - Nonaffiliated</t>
  </si>
  <si>
    <t>Other Electric Revenues - ABD</t>
  </si>
  <si>
    <t>Miscellaneous Revenue-NonAffil</t>
  </si>
  <si>
    <t>Oth Elec Rv-Trn-Aff-Trnf Price</t>
  </si>
  <si>
    <t>Amort of Defer Equity Inc</t>
  </si>
  <si>
    <t>PJM Point to Point Trans Svc</t>
  </si>
  <si>
    <t>PJM Trans Owner Admin Rev</t>
  </si>
  <si>
    <t>PJM Network Integ Trans Svc</t>
  </si>
  <si>
    <t>Oth Elec Rev Trans Non Affil</t>
  </si>
  <si>
    <t>PJM Transm Dist/Meter - NonAff</t>
  </si>
  <si>
    <t>PJM Pow Fac Cre Rev Whsl Cu-NA</t>
  </si>
  <si>
    <t>PJM NITS Revenue Whsl Cus-NAff</t>
  </si>
  <si>
    <t>PJM TO Serv Rev Whls Cus-NAff</t>
  </si>
  <si>
    <t>PJM NITS Revenue - Affiliated</t>
  </si>
  <si>
    <t>PJM TO Adm. Serv Rev - Aff</t>
  </si>
  <si>
    <t>PJM Affiliated Trans NITS Cost</t>
  </si>
  <si>
    <t>PJM Affiliated Trans TO Cost</t>
  </si>
  <si>
    <t>PJM Non-Aff Gen IPP Rev</t>
  </si>
  <si>
    <t>NonAffil PJM Trans Enhncmt Rev</t>
  </si>
  <si>
    <t>Affil PJM Trans Enhancmnt Rev</t>
  </si>
  <si>
    <t>Affil PJM Trans Enhancmnt Cost</t>
  </si>
  <si>
    <t>NAff PJM RTEP Rev for Whsl-FR</t>
  </si>
  <si>
    <t>PROVISION RTO Tran Cost Affi</t>
  </si>
  <si>
    <t>PROVISION RTO Tran Rev Aff</t>
  </si>
  <si>
    <t>PROVISION RTO Tran Rv Frml Rts</t>
  </si>
  <si>
    <t>PROVISION RTO Tran Rev NonAff</t>
  </si>
  <si>
    <t>PJM-Nonaff Power Factor Credit</t>
  </si>
  <si>
    <t>Fuel</t>
  </si>
  <si>
    <t>Fuel Consumed</t>
  </si>
  <si>
    <t>Fuel - Procure Unload &amp; Handle</t>
  </si>
  <si>
    <t>Fuel - Deferred</t>
  </si>
  <si>
    <t>Ash Sales Proceeds</t>
  </si>
  <si>
    <t>Fuel Survey Activity</t>
  </si>
  <si>
    <t>Fuel Oil Consumed</t>
  </si>
  <si>
    <t>Nat Gas Consumed Steam</t>
  </si>
  <si>
    <t>Transp Gas Consumed Steam</t>
  </si>
  <si>
    <t>Gypsum handling/disposal costs</t>
  </si>
  <si>
    <t>Gypsum Sales Proceeds</t>
  </si>
  <si>
    <t>Gas Transp Res Fees-Steam</t>
  </si>
  <si>
    <t>Gas Procuremnt Sales Net</t>
  </si>
  <si>
    <t>Oper Supervision &amp; Engineering</t>
  </si>
  <si>
    <t>Deferred OM - 20% Non FMR</t>
  </si>
  <si>
    <t>Steam Expenses</t>
  </si>
  <si>
    <t>Urea Expense</t>
  </si>
  <si>
    <t>Trona Expense</t>
  </si>
  <si>
    <t>Lime-Related Expenses</t>
  </si>
  <si>
    <t>Polymer expense</t>
  </si>
  <si>
    <t>Electric Expenses</t>
  </si>
  <si>
    <t>Misc Steam Power Expenses</t>
  </si>
  <si>
    <t>Misc Steam Power Exp-Assoc</t>
  </si>
  <si>
    <t>NSR Settlement Expense</t>
  </si>
  <si>
    <t>BSRR O/U Recovery-Oper Costs</t>
  </si>
  <si>
    <t>Rents - Associated</t>
  </si>
  <si>
    <t>IPP Oper - Training/Travel</t>
  </si>
  <si>
    <t>Allow Consum Title IV SO2</t>
  </si>
  <si>
    <t>Allowance Consumption - NOx</t>
  </si>
  <si>
    <t>Allow Consumpt CSAPR SO2</t>
  </si>
  <si>
    <t>Misc Other Pwer Generation Exp</t>
  </si>
  <si>
    <t>Underground Storage Expenses</t>
  </si>
  <si>
    <t>Purch Pwr-NonTrading-Nonassoc</t>
  </si>
  <si>
    <t>Purchased Power-Pool Capacity</t>
  </si>
  <si>
    <t>Purch Power Capacity -NA</t>
  </si>
  <si>
    <t>Purch Power-Assoc-Trnsfr Price</t>
  </si>
  <si>
    <t>PJM Inadvertent Mtr Res-OSS</t>
  </si>
  <si>
    <t>PJM Inadvertent Mtr Res-LSE</t>
  </si>
  <si>
    <t>PJM Reactive-Charge</t>
  </si>
  <si>
    <t>PJM Reactive-Credit</t>
  </si>
  <si>
    <t>PJM Black Start-Charge</t>
  </si>
  <si>
    <t>PJM Regulation-Charge</t>
  </si>
  <si>
    <t>PJM Regulation-Credit</t>
  </si>
  <si>
    <t>PJM Hourly Net Purch.-FERC</t>
  </si>
  <si>
    <t>PJM Sync &amp; Non Sync-Charge</t>
  </si>
  <si>
    <t>PJM Sync &amp; Non Sync-Credit</t>
  </si>
  <si>
    <t>Purchased Power - Fuel</t>
  </si>
  <si>
    <t>PJM OpRes-LSE-Charge</t>
  </si>
  <si>
    <t>PJM Implicit Congestion-LSE</t>
  </si>
  <si>
    <t>PJM FTR Revenue-LSE</t>
  </si>
  <si>
    <t>PJM OpRes-LSE-Credit</t>
  </si>
  <si>
    <t>Generation Deactivation expens</t>
  </si>
  <si>
    <t>PurchPower-Rockport Def-NonAff</t>
  </si>
  <si>
    <t>PJM Transm Loss Charges - LSE</t>
  </si>
  <si>
    <t>PJM Transm Loss Credits-LSE</t>
  </si>
  <si>
    <t>PJM FC Penalty Credit</t>
  </si>
  <si>
    <t>Sys Control &amp; Load Dispatching</t>
  </si>
  <si>
    <t>Other Expenses</t>
  </si>
  <si>
    <t>Other Pwr Exp - Wholesale RECs</t>
  </si>
  <si>
    <t>Other Pwr Exp- REC's - RETAIL</t>
  </si>
  <si>
    <t>OH Auction Exp - Incremental</t>
  </si>
  <si>
    <t>MATL-SAFETY</t>
  </si>
  <si>
    <t>Wind Turb Gen&amp;Oth Plnt Op-Mjr</t>
  </si>
  <si>
    <t>Wind - Variable Production Exp</t>
  </si>
  <si>
    <t>Solar Panel Gen&amp;Oth Plt Op-Mjr</t>
  </si>
  <si>
    <t>Load Dispatch-Mntr&amp;Op TransSys</t>
  </si>
  <si>
    <t>Load Dispatch-Trans Srvc&amp;Sched</t>
  </si>
  <si>
    <t>PJM Admin-SSC&amp;DS-OSS</t>
  </si>
  <si>
    <t>PJM Admin-SSC&amp;DS-Internal</t>
  </si>
  <si>
    <t>PJM Admin Defaults OSS</t>
  </si>
  <si>
    <t>GreenHat Settlement</t>
  </si>
  <si>
    <t>Reliability,Plng&amp;Stds Develop</t>
  </si>
  <si>
    <t>PJM Admin-RP&amp;SDS-OSS</t>
  </si>
  <si>
    <t>PJM Admin-RP&amp;SDS- Internal</t>
  </si>
  <si>
    <t>Station Expenses - Nonassoc</t>
  </si>
  <si>
    <t>Overhead Line Expenses</t>
  </si>
  <si>
    <t>Underground Line Expenses</t>
  </si>
  <si>
    <t>Transmssn Elec by Others-NAC</t>
  </si>
  <si>
    <t>Tran Elec by Oth-Aff-Trn Price</t>
  </si>
  <si>
    <t>PJM Trans Enhancement Charge</t>
  </si>
  <si>
    <t>PJM TO Serv Exp - Aff</t>
  </si>
  <si>
    <t>PJM NITS Expense - Affiliated</t>
  </si>
  <si>
    <t>Affil PJM Trans Enhncement Exp</t>
  </si>
  <si>
    <t>PROVISION RTO Affl Tran Expnse</t>
  </si>
  <si>
    <t>PJM NITS Expense - Non-Affilia</t>
  </si>
  <si>
    <t>Amort of PROVISION RTO Expense</t>
  </si>
  <si>
    <t>Misc Transmission Expenses</t>
  </si>
  <si>
    <t>PJM OATT LSE Over-Under Adjust</t>
  </si>
  <si>
    <t>Misc Transm Exp - Affiliate</t>
  </si>
  <si>
    <t>Rents - Nonassociated</t>
  </si>
  <si>
    <t>PJM Admin-MAM&amp;SC- OSS</t>
  </si>
  <si>
    <t>PJM Admin-MAM&amp;SC- Internal</t>
  </si>
  <si>
    <t>Oper Supplies and Expense NMjr</t>
  </si>
  <si>
    <t>Load Dispatching</t>
  </si>
  <si>
    <t>Station Expenses</t>
  </si>
  <si>
    <t>Street Lighting &amp; Signal Sys E</t>
  </si>
  <si>
    <t>Meter Expenses</t>
  </si>
  <si>
    <t>Customer Installations Exp</t>
  </si>
  <si>
    <t>Miscellaneous Distribution Exp</t>
  </si>
  <si>
    <t>Supervision - Customer Accts</t>
  </si>
  <si>
    <t>Meter Reading Expenses</t>
  </si>
  <si>
    <t>Meter Reading - Regular</t>
  </si>
  <si>
    <t>Meter Reading - Large Power</t>
  </si>
  <si>
    <t>Cust Records &amp; Collection Exp</t>
  </si>
  <si>
    <t>Customer Orders &amp; Inquiries</t>
  </si>
  <si>
    <t>Manual Billing</t>
  </si>
  <si>
    <t>Postage - Customer Bills</t>
  </si>
  <si>
    <t>Cashiering</t>
  </si>
  <si>
    <t>Collection Agents Fees &amp; Exp</t>
  </si>
  <si>
    <t>Credit &amp; Oth Collection Activi</t>
  </si>
  <si>
    <t>Collectors</t>
  </si>
  <si>
    <t>Data Processing</t>
  </si>
  <si>
    <t>Uncollectible Accounts</t>
  </si>
  <si>
    <t>Uncoll Accts - Misc Receivable</t>
  </si>
  <si>
    <t>Misc Customer Accounts Exp</t>
  </si>
  <si>
    <t>Supervision - Customer Service</t>
  </si>
  <si>
    <t>Supervision - DSM</t>
  </si>
  <si>
    <t>Customer Assistance Expenses</t>
  </si>
  <si>
    <t>Cust Assistnce Exp - DSM - Ind</t>
  </si>
  <si>
    <t>Cust Assistance Expense - DSM</t>
  </si>
  <si>
    <t>Misc Cust Svc&amp;Informational Ex</t>
  </si>
  <si>
    <t>Misc Cust Svc &amp; Info Exp - RCS</t>
  </si>
  <si>
    <t>Demonstrating &amp; Selling Exp</t>
  </si>
  <si>
    <t>Demo &amp; Selling Exp - Area Dev</t>
  </si>
  <si>
    <t>Advertising Exp - Residential</t>
  </si>
  <si>
    <t>Administrative &amp; Gen Salaries</t>
  </si>
  <si>
    <t>Admin &amp; Gen Salaries Trnsfr</t>
  </si>
  <si>
    <t>Off Supl &amp; Exp - Nonassociated</t>
  </si>
  <si>
    <t>Office Supplies &amp; Exp - Trnsf</t>
  </si>
  <si>
    <t>Office Utilites</t>
  </si>
  <si>
    <t>Cellular Phones and Pagers</t>
  </si>
  <si>
    <t>O&amp;M Reconciliation</t>
  </si>
  <si>
    <t>EMP RECOG - Over 100 Dollars</t>
  </si>
  <si>
    <t>EMP TRAVEL - Airfare</t>
  </si>
  <si>
    <t>MEALS &amp; ENT-100 Pct DEDUCTIBLE</t>
  </si>
  <si>
    <t>EMP TRAVEL-MILEAGE</t>
  </si>
  <si>
    <t>EMP TRAVEL-PARKING</t>
  </si>
  <si>
    <t>MEALS &amp; ENT-50 Pct DEDUCTIBLE</t>
  </si>
  <si>
    <t>EMP TRAVEL-CAR RENTAL</t>
  </si>
  <si>
    <t>EMP TRAVEL-TAXI AND SHUTTLE</t>
  </si>
  <si>
    <t>EMP TRAVEL-HOTEL &amp; LODGING</t>
  </si>
  <si>
    <t>EMP TRAVEL-OTHER</t>
  </si>
  <si>
    <t>SAFETY EQUIPMENT AND SUPPLIES</t>
  </si>
  <si>
    <t>FUEL</t>
  </si>
  <si>
    <t>FOOD SERVICE-CATERING</t>
  </si>
  <si>
    <t>In-House Training &amp; Seminars</t>
  </si>
  <si>
    <t>OEM/TECHNICAL TRAINING</t>
  </si>
  <si>
    <t>DUES-BUSINESS/PROFESSIONAL</t>
  </si>
  <si>
    <t>VEHICLE-LICENSE FEES</t>
  </si>
  <si>
    <t>Administrative Exp Trnsf - Cr</t>
  </si>
  <si>
    <t>Admin Exp Trnsf to Cnstrction</t>
  </si>
  <si>
    <t>Admin Exp Trnsf Const-Mngerial</t>
  </si>
  <si>
    <t>Admin Exp Trnsf to ABD</t>
  </si>
  <si>
    <t>Overhead Loadings</t>
  </si>
  <si>
    <t>Outside Svcs Empl - Nonassoc</t>
  </si>
  <si>
    <t>AEPSC Billed to Client Co</t>
  </si>
  <si>
    <t>SRV-TEMPORARY AGENCY LABOR</t>
  </si>
  <si>
    <t>SRV-MAIL/MESSENGER-POSTAGE</t>
  </si>
  <si>
    <t>SRV-OUTSIDE SERVICES (TECH)</t>
  </si>
  <si>
    <t>SRV-SOFTWARE LICENSING</t>
  </si>
  <si>
    <t>Development Project Expense</t>
  </si>
  <si>
    <t>Def AEPSC Pension Settlement</t>
  </si>
  <si>
    <t>Property Insurance</t>
  </si>
  <si>
    <t>Injuries and Damages</t>
  </si>
  <si>
    <t>Safety Dinners and Awards</t>
  </si>
  <si>
    <t>Emp Accdent Prvntion-Adm Exp</t>
  </si>
  <si>
    <t>Wrkrs Cmpnstn Pre&amp;Slf Ins Prv</t>
  </si>
  <si>
    <t>Prsnal Injries&amp;Prop Dmage-Pub</t>
  </si>
  <si>
    <t>Frg Ben Loading - Workers Comp</t>
  </si>
  <si>
    <t>Employee Pensions &amp; Benefits</t>
  </si>
  <si>
    <t>Edit &amp; Print Empl Pub-Salaries</t>
  </si>
  <si>
    <t>Pension &amp; Group Ins Admin</t>
  </si>
  <si>
    <t>Pension Plan</t>
  </si>
  <si>
    <t>Group Life Insurance Premiums</t>
  </si>
  <si>
    <t>Group Medical Ins Premiums</t>
  </si>
  <si>
    <t>Physical Examinations</t>
  </si>
  <si>
    <t>Group L-T Disability Ins Prem</t>
  </si>
  <si>
    <t>Group Dental Insurance Prem</t>
  </si>
  <si>
    <t>Training Administration Exp</t>
  </si>
  <si>
    <t>Employee Activities</t>
  </si>
  <si>
    <t>Postretirement Benefits - OPEB</t>
  </si>
  <si>
    <t>Savings Plan Contributions</t>
  </si>
  <si>
    <t>Deferred Compensation</t>
  </si>
  <si>
    <t>Supplemental Pension</t>
  </si>
  <si>
    <t>SERP Pension  - Non-Service</t>
  </si>
  <si>
    <t>OPEB - Non-Service</t>
  </si>
  <si>
    <t>Frg Ben Loading - Pension</t>
  </si>
  <si>
    <t>Frg Ben Loading - Grp Ins</t>
  </si>
  <si>
    <t>Frg Ben Loading - Savings</t>
  </si>
  <si>
    <t>Frg Ben Loading - OPEB</t>
  </si>
  <si>
    <t>IntercoFringeOffset- Don't Use</t>
  </si>
  <si>
    <t>Frg Ben Loading - Accrual</t>
  </si>
  <si>
    <t>Amort-Post Retirerment Benefit</t>
  </si>
  <si>
    <t>Pension Plan - Non-Service</t>
  </si>
  <si>
    <t>Franchise Requirements</t>
  </si>
  <si>
    <t>Regulatory Commission Exp</t>
  </si>
  <si>
    <t>Regulatory Commission Exp-Adm</t>
  </si>
  <si>
    <t>Regulatory Commission Exp-Case</t>
  </si>
  <si>
    <t>Reg Com Exp-FERC Trans Cases</t>
  </si>
  <si>
    <t>State Publ Serv CommissionFees</t>
  </si>
  <si>
    <t>General Advertising Expenses</t>
  </si>
  <si>
    <t>Newspaper Advertising Space</t>
  </si>
  <si>
    <t>TV Station Advertising Time</t>
  </si>
  <si>
    <t>Spec Corporate Comm Info Proj</t>
  </si>
  <si>
    <t>Special Adv Space &amp; Prod Exp</t>
  </si>
  <si>
    <t>Publicity</t>
  </si>
  <si>
    <t>Public Opinion Surveys</t>
  </si>
  <si>
    <t>Other Corporate Comm Exp</t>
  </si>
  <si>
    <t>Misc General Expenses</t>
  </si>
  <si>
    <t>Corporate &amp; Fiscal Expenses</t>
  </si>
  <si>
    <t>Research, Develop&amp;Demonstr Exp</t>
  </si>
  <si>
    <t>Assoc Bus Dev - Materials Sold</t>
  </si>
  <si>
    <t>Assoc Business Development Exp</t>
  </si>
  <si>
    <t>Rents - Real Property</t>
  </si>
  <si>
    <t>Rents - Personal Property</t>
  </si>
  <si>
    <t>Maint Supv &amp; Engineering</t>
  </si>
  <si>
    <t>Maintenance of Structures</t>
  </si>
  <si>
    <t>Maintenance of Boiler Plant</t>
  </si>
  <si>
    <t>Maint of Blr Plt Environmental</t>
  </si>
  <si>
    <t>BSDR O/U Recovery - Maint Cost</t>
  </si>
  <si>
    <t>KY Steam Maint O/U</t>
  </si>
  <si>
    <t>Maintenance of Electric Plant</t>
  </si>
  <si>
    <t>Maint of Computer Software-Mjr</t>
  </si>
  <si>
    <t>Maint of Comm Equipmt-Mjr</t>
  </si>
  <si>
    <t>Maintenance of Misc Steam Plt</t>
  </si>
  <si>
    <t>Maint MiscStmPlt Environmental</t>
  </si>
  <si>
    <t>Maint of Computer Software</t>
  </si>
  <si>
    <t>Maint of Computer Hardware</t>
  </si>
  <si>
    <t>Maint of Communication Equip</t>
  </si>
  <si>
    <t>Maint of Station Equipment</t>
  </si>
  <si>
    <t>Maintenance of Overhead Lines</t>
  </si>
  <si>
    <t>Maint of Underground Lines</t>
  </si>
  <si>
    <t>Maint of Misc Trnsmssion Plt</t>
  </si>
  <si>
    <t>Maint Wind Turb Struct&amp;Eq-Mjr</t>
  </si>
  <si>
    <t>Maint Solar Pnl Strct &amp; Eq-Mjr</t>
  </si>
  <si>
    <t>Tree and Brush Control</t>
  </si>
  <si>
    <t>Maint of Lne Trnf,Rglators&amp;Dvi</t>
  </si>
  <si>
    <t>Maint of Strt Lghtng &amp; Sgnal S</t>
  </si>
  <si>
    <t>Maintenance of Meters</t>
  </si>
  <si>
    <t>Maint of Misc Distribution Plt</t>
  </si>
  <si>
    <t>Maintenance of General Plant</t>
  </si>
  <si>
    <t>Maint of Structures - Owned</t>
  </si>
  <si>
    <t>Maint of Structures - Leased</t>
  </si>
  <si>
    <t>Maint of Data Equipment</t>
  </si>
  <si>
    <t>Maint of Cmmncation Eq-Unall</t>
  </si>
  <si>
    <t>Maint of Office Furniture &amp; Eq</t>
  </si>
  <si>
    <t>Maintenance of Video Equipment</t>
  </si>
  <si>
    <t>Maint of Gen Plant-SCADA Equ</t>
  </si>
  <si>
    <t>Site Communications Services</t>
  </si>
  <si>
    <t>Maint of DA-AMI Comm Equip</t>
  </si>
  <si>
    <t>Maint of Comm Equipmt</t>
  </si>
  <si>
    <t>Depreciation Exp</t>
  </si>
  <si>
    <t>Over/Undr Depr Exp Var Riders</t>
  </si>
  <si>
    <t>Capitalized Software Depr Exp</t>
  </si>
  <si>
    <t>Depr Exp - Cloud Computing</t>
  </si>
  <si>
    <t>Depr - Asset Retirement Oblig</t>
  </si>
  <si>
    <t>Amort. of Plant</t>
  </si>
  <si>
    <t>Cloud Implement - Amort Plant</t>
  </si>
  <si>
    <t>Amort of Plt Acq Adj</t>
  </si>
  <si>
    <t>Regulatory Debits</t>
  </si>
  <si>
    <t>Regulatory Debit - BSDR</t>
  </si>
  <si>
    <t>Reg Debit - ADFIT Ben NonDR</t>
  </si>
  <si>
    <t>Regulatory Credits</t>
  </si>
  <si>
    <t>PPA RIDER Over/Under</t>
  </si>
  <si>
    <t>FICA</t>
  </si>
  <si>
    <t>Federal Unemployment Tax</t>
  </si>
  <si>
    <t>Real Personal Property Taxes</t>
  </si>
  <si>
    <t>State Gross Receipts Tax</t>
  </si>
  <si>
    <t>State Unemployment Tax</t>
  </si>
  <si>
    <t>Federal Excise Taxes</t>
  </si>
  <si>
    <t>State Sales and Use Taxes</t>
  </si>
  <si>
    <t>State Business Occup Taxes</t>
  </si>
  <si>
    <t>Real-Pers Prop Tax-Cap Leases</t>
  </si>
  <si>
    <t>Fringe Benefit Loading - FICA</t>
  </si>
  <si>
    <t>Fringe Benefit Loading - FUT</t>
  </si>
  <si>
    <t>Fringe Benefit Loading - SUT</t>
  </si>
  <si>
    <t>Real Prop Tax-Cap Leases</t>
  </si>
  <si>
    <t>Income Taxes, UOI - Federal</t>
  </si>
  <si>
    <t>Factored Cust A/R Exp - Affil</t>
  </si>
  <si>
    <t>Fact Cust A/R-Bad Debts-Affil</t>
  </si>
  <si>
    <t>Income Taxes, UOI - State</t>
  </si>
  <si>
    <t>Income Taxes UOI - State</t>
  </si>
  <si>
    <t>Prov Def I/T Util Op Inc-Fed</t>
  </si>
  <si>
    <t>Prov Def I/T Util Op Inc-State</t>
  </si>
  <si>
    <t>Prv Def I/T-Cr Util Op Inc-Fed</t>
  </si>
  <si>
    <t>Prv Def I/T-Cr UtilOpInc-State</t>
  </si>
  <si>
    <t>Gain From Disposition of Plant</t>
  </si>
  <si>
    <t>Comp. Allow Gains Title IV SO2</t>
  </si>
  <si>
    <t>Comp. Allow. Gains-Seas NOx</t>
  </si>
  <si>
    <t>Accretion Expense</t>
  </si>
  <si>
    <t>Rev from Non-Util Oper NonAfil</t>
  </si>
  <si>
    <t>Outside Services - Other</t>
  </si>
  <si>
    <t>Office Supplies &amp; Expense</t>
  </si>
  <si>
    <t>Non-Operatng Rental Income</t>
  </si>
  <si>
    <t>Non-Opratng Rntal Inc-Depr</t>
  </si>
  <si>
    <t>Int &amp; Dividend Inc - Nonassoc</t>
  </si>
  <si>
    <t>Interest Income - Assoc CBP</t>
  </si>
  <si>
    <t>Allw Oth Fnds Usd Drng Cnstr</t>
  </si>
  <si>
    <t>Misc Non-Op Inc-NonAsc-Rents</t>
  </si>
  <si>
    <t>Misc Non-Op Inc - NonAsc - Oth</t>
  </si>
  <si>
    <t>Misc Non-Op Exp - NonAssoc</t>
  </si>
  <si>
    <t>Prv Def I/T-Cr Oth I&amp;D-Fed</t>
  </si>
  <si>
    <t>Gain on Dspsition of Property</t>
  </si>
  <si>
    <t>Loss on Dspsition of Property</t>
  </si>
  <si>
    <t>Donations</t>
  </si>
  <si>
    <t>Penalties</t>
  </si>
  <si>
    <t>Penalties - Quality of Service</t>
  </si>
  <si>
    <t>Civic and Political Activity</t>
  </si>
  <si>
    <t>Non-deduct Lobbying per IRS</t>
  </si>
  <si>
    <t>Other Deductions - Nonassoc</t>
  </si>
  <si>
    <t>Social &amp; Service Club Dues</t>
  </si>
  <si>
    <t>Regulatory Expenses</t>
  </si>
  <si>
    <t>Inc Tax, Oth Inc&amp;Ded-Federal</t>
  </si>
  <si>
    <t>Inc Tax, Oth Inc &amp; Ded - State</t>
  </si>
  <si>
    <t>Inc Tax Oth Inc  Ded - State</t>
  </si>
  <si>
    <t>Prov Def I/T Oth I&amp;D - Federal</t>
  </si>
  <si>
    <t>Prov Def I/T Oth I&amp;D - State</t>
  </si>
  <si>
    <t>Int on LTD - Install Pur Contr</t>
  </si>
  <si>
    <t>Int on LTD - Other LTD</t>
  </si>
  <si>
    <t>Int on LTD - Sen Unsec Notes</t>
  </si>
  <si>
    <t>Amrtz Debt Dscnt&amp;Exp-Instl Pur</t>
  </si>
  <si>
    <t>Amrtz Debt Dscnt&amp;Exp-N/P</t>
  </si>
  <si>
    <t>Amrtz Dscnt&amp;Exp-Sn Unsec Note</t>
  </si>
  <si>
    <t>Amrtz Loss Rcquired Debt-Dbnt</t>
  </si>
  <si>
    <t>Interest Exp - Assoc Non-CBP</t>
  </si>
  <si>
    <t>Int to Assoc Co - CBP</t>
  </si>
  <si>
    <t>Other Interest Expense</t>
  </si>
  <si>
    <t>Interest on Customer Deposits</t>
  </si>
  <si>
    <t>Lines Of Credit</t>
  </si>
  <si>
    <t>Allw Brrwed Fnds Used Cnstr-Cr</t>
  </si>
  <si>
    <t>2025-07-31</t>
  </si>
  <si>
    <t>S231357</t>
  </si>
  <si>
    <t>FERC_IS1</t>
  </si>
  <si>
    <t>Error</t>
  </si>
  <si>
    <t>Kentucky Power Integrated Elim</t>
  </si>
  <si>
    <t>X992</t>
  </si>
  <si>
    <t>GLR6283P</t>
  </si>
  <si>
    <t>KYP CORP CONSOLIDATED</t>
  </si>
  <si>
    <t>Kentucky Power Corp Consol</t>
  </si>
  <si>
    <t>KYP_CORP_CONSOL</t>
  </si>
  <si>
    <t>GL_PRPT_CONS</t>
  </si>
  <si>
    <t>July 2025</t>
  </si>
  <si>
    <t>As of: Jul 2025</t>
  </si>
  <si>
    <t>Run Date: 08/12/2025  11:01 AM</t>
  </si>
  <si>
    <t>Rpt ID: FERC_IS1      Layout: FERC_IS1</t>
  </si>
  <si>
    <t>V2099-01-01 Acct: GL_FERC_ACCT      BU: GL_PRPT_CONS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</si>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</sst>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0.00%_);[Red]\(0.00%\)"/>
    <numFmt numFmtId="165" formatCode="_(* #,##0_);_(* \(#,##0\);_(* &quot;-&quot;??_);_(@_)"/>
    <numFmt numFmtId="166" formatCode="&quot;ID: &quot;\ #,##0"/>
    <numFmt numFmtId="167" formatCode="0.0%;[Red]\(0.0\)%"/>
    <numFmt numFmtId="168" formatCode="0_);\(0\)"/>
    <numFmt numFmtId="169" formatCode="0%;\(0%\)"/>
    <numFmt numFmtId="170" formatCode="#,##0.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indexed="33"/>
      <name val="Arial"/>
      <family val="2"/>
    </font>
    <font>
      <b/>
      <u/>
      <sz val="10"/>
      <color indexed="9"/>
      <name val="Arial"/>
      <family val="2"/>
    </font>
    <font>
      <u/>
      <sz val="10"/>
      <color indexed="8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2" borderId="0" applyNumberFormat="0" applyFont="0" applyBorder="0" applyAlignment="0" applyProtection="0"/>
  </cellStyleXfs>
  <cellXfs count="351">
    <xf numFmtId="0" fontId="0" fillId="0" borderId="0" xfId="0"/>
    <xf numFmtId="0" fontId="0" fillId="0" borderId="0" xfId="0" applyAlignment="1">
      <alignment vertical="top" wrapText="1"/>
    </xf>
    <xf numFmtId="0" fontId="0" fillId="3" borderId="2" xfId="0" applyFill="1" applyBorder="1" applyAlignment="1">
      <alignment horizontal="left" vertical="top" wrapText="1"/>
    </xf>
    <xf numFmtId="14" fontId="0" fillId="3" borderId="2" xfId="0" applyNumberFormat="1" applyFill="1" applyBorder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3" fontId="6" fillId="0" borderId="3" xfId="0" applyNumberFormat="1" applyFont="1" applyBorder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40" fontId="3" fillId="0" borderId="0" xfId="0" applyNumberFormat="1" applyFont="1"/>
    <xf numFmtId="3" fontId="6" fillId="0" borderId="3" xfId="0" applyNumberFormat="1" applyFont="1" applyBorder="1" applyAlignment="1">
      <alignment horizontal="left"/>
    </xf>
    <xf numFmtId="166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center"/>
    </xf>
    <xf numFmtId="3" fontId="6" fillId="0" borderId="1" xfId="0" applyNumberFormat="1" applyFont="1" applyBorder="1" applyAlignment="1">
      <alignment horizontal="left"/>
    </xf>
    <xf numFmtId="39" fontId="4" fillId="0" borderId="3" xfId="0" applyNumberFormat="1" applyFont="1" applyFill="1" applyBorder="1" applyAlignment="1">
      <alignment horizontal="center"/>
    </xf>
    <xf numFmtId="39" fontId="4" fillId="0" borderId="0" xfId="0" applyNumberFormat="1" applyFont="1" applyAlignment="1">
      <alignment horizontal="centerContinuous"/>
    </xf>
    <xf numFmtId="39" fontId="4" fillId="0" borderId="3" xfId="0" applyNumberFormat="1" applyFont="1" applyBorder="1" applyAlignment="1">
      <alignment horizontal="center"/>
    </xf>
    <xf numFmtId="39" fontId="3" fillId="0" borderId="0" xfId="0" applyNumberFormat="1" applyFont="1"/>
    <xf numFmtId="39" fontId="4" fillId="0" borderId="0" xfId="0" applyNumberFormat="1" applyFont="1" applyAlignment="1">
      <alignment horizontal="left" indent="14"/>
    </xf>
    <xf numFmtId="0" fontId="4" fillId="0" borderId="0" xfId="0" applyFont="1" applyAlignment="1">
      <alignment horizontal="center"/>
    </xf>
    <xf numFmtId="3" fontId="3" fillId="0" borderId="0" xfId="0" applyNumberFormat="1" applyFont="1" applyFill="1" applyBorder="1" applyAlignment="1">
      <alignment horizontal="left"/>
    </xf>
    <xf numFmtId="40" fontId="9" fillId="4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40" fontId="9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40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40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5"/>
    </xf>
    <xf numFmtId="3" fontId="4" fillId="0" borderId="0" xfId="0" applyNumberFormat="1" applyFont="1" applyFill="1" applyBorder="1" applyAlignment="1">
      <alignment horizontal="left" indent="3"/>
    </xf>
    <xf numFmtId="40" fontId="10" fillId="0" borderId="0" xfId="0" applyNumberFormat="1" applyFont="1" applyBorder="1" applyAlignment="1">
      <alignment horizontal="right"/>
    </xf>
    <xf numFmtId="40" fontId="9" fillId="0" borderId="4" xfId="0" applyNumberFormat="1" applyFont="1" applyBorder="1" applyAlignment="1">
      <alignment horizontal="right"/>
    </xf>
    <xf numFmtId="40" fontId="9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left" indent="2"/>
    </xf>
    <xf numFmtId="3" fontId="4" fillId="0" borderId="0" xfId="0" applyNumberFormat="1" applyFont="1" applyFill="1" applyBorder="1" applyAlignment="1">
      <alignment horizontal="left" indent="1"/>
    </xf>
    <xf numFmtId="3" fontId="3" fillId="0" borderId="3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2" fillId="0" borderId="0" xfId="0" applyNumberFormat="1" applyFont="1"/>
    <xf numFmtId="39" fontId="1" fillId="0" borderId="0" xfId="0" applyNumberFormat="1" applyFont="1" applyAlignment="1">
      <alignment horizontal="left" indent="11"/>
    </xf>
    <xf numFmtId="40" fontId="2" fillId="0" borderId="0" xfId="0" applyNumberFormat="1" applyFont="1"/>
    <xf numFmtId="3" fontId="2" fillId="0" borderId="0" xfId="0" applyNumberFormat="1" applyFont="1" applyFill="1"/>
    <xf numFmtId="40" fontId="2" fillId="0" borderId="0" xfId="0" applyNumberFormat="1" applyFont="1" applyFill="1" applyBorder="1"/>
    <xf numFmtId="38" fontId="2" fillId="0" borderId="0" xfId="0" applyNumberFormat="1" applyFont="1" applyFill="1"/>
    <xf numFmtId="3" fontId="4" fillId="0" borderId="0" xfId="0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0" fontId="2" fillId="0" borderId="0" xfId="0" applyNumberFormat="1" applyFont="1" applyFill="1"/>
    <xf numFmtId="3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indent="5"/>
    </xf>
    <xf numFmtId="3" fontId="2" fillId="0" borderId="0" xfId="0" applyNumberFormat="1" applyFont="1" applyFill="1" applyBorder="1" applyAlignment="1">
      <alignment horizontal="left" indent="4"/>
    </xf>
    <xf numFmtId="3" fontId="2" fillId="0" borderId="4" xfId="0" applyNumberFormat="1" applyFont="1" applyFill="1" applyBorder="1" applyAlignment="1">
      <alignment horizontal="left" indent="4"/>
    </xf>
    <xf numFmtId="3" fontId="2" fillId="0" borderId="0" xfId="0" applyNumberFormat="1" applyFont="1" applyFill="1" applyBorder="1" applyAlignment="1">
      <alignment horizontal="left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3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left" indent="1"/>
    </xf>
    <xf numFmtId="3" fontId="2" fillId="0" borderId="0" xfId="0" applyNumberFormat="1" applyFont="1" applyFill="1" applyAlignment="1">
      <alignment horizontal="left" indent="2"/>
    </xf>
    <xf numFmtId="3" fontId="2" fillId="0" borderId="0" xfId="0" applyNumberFormat="1" applyFont="1" applyFill="1" applyAlignment="1">
      <alignment horizontal="left" indent="3"/>
    </xf>
    <xf numFmtId="3" fontId="2" fillId="0" borderId="0" xfId="0" applyNumberFormat="1" applyFont="1" applyFill="1" applyAlignment="1">
      <alignment horizontal="left" indent="4"/>
    </xf>
    <xf numFmtId="3" fontId="2" fillId="6" borderId="0" xfId="0" applyNumberFormat="1" applyFont="1" applyFill="1"/>
    <xf numFmtId="40" fontId="3" fillId="6" borderId="0" xfId="0" applyNumberFormat="1" applyFont="1" applyFill="1" applyAlignment="1">
      <alignment horizontal="left" indent="1"/>
    </xf>
    <xf numFmtId="40" fontId="3" fillId="6" borderId="0" xfId="0" applyNumberFormat="1" applyFont="1" applyFill="1" applyAlignment="1">
      <alignment horizontal="left" indent="6"/>
    </xf>
    <xf numFmtId="0" fontId="3" fillId="6" borderId="0" xfId="0" applyNumberFormat="1" applyFont="1" applyFill="1" applyAlignment="1">
      <alignment horizontal="left" indent="6"/>
    </xf>
    <xf numFmtId="37" fontId="2" fillId="6" borderId="0" xfId="0" applyNumberFormat="1" applyFont="1" applyFill="1" applyBorder="1"/>
    <xf numFmtId="3" fontId="3" fillId="6" borderId="0" xfId="0" applyNumberFormat="1" applyFont="1" applyFill="1"/>
    <xf numFmtId="40" fontId="1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0" fontId="2" fillId="0" borderId="4" xfId="0" applyNumberFormat="1" applyFont="1" applyFill="1" applyBorder="1"/>
    <xf numFmtId="40" fontId="12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/>
    </xf>
    <xf numFmtId="40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 applyProtection="1">
      <alignment horizontal="centerContinuous"/>
      <protection hidden="1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left"/>
    </xf>
    <xf numFmtId="167" fontId="2" fillId="0" borderId="5" xfId="2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indent="1"/>
    </xf>
    <xf numFmtId="49" fontId="2" fillId="0" borderId="0" xfId="0" applyNumberFormat="1" applyFont="1" applyFill="1" applyAlignment="1">
      <alignment horizontal="left" indent="2"/>
    </xf>
    <xf numFmtId="49" fontId="2" fillId="0" borderId="0" xfId="0" applyNumberFormat="1" applyFont="1" applyAlignment="1">
      <alignment horizontal="left" indent="1"/>
    </xf>
    <xf numFmtId="49" fontId="2" fillId="0" borderId="0" xfId="0" applyNumberFormat="1" applyFont="1" applyAlignment="1">
      <alignment horizontal="left" indent="2"/>
    </xf>
    <xf numFmtId="167" fontId="2" fillId="7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167" fontId="2" fillId="0" borderId="0" xfId="0" applyNumberFormat="1" applyFont="1" applyFill="1" applyBorder="1" applyAlignment="1">
      <alignment horizontal="centerContinuous"/>
    </xf>
    <xf numFmtId="167" fontId="4" fillId="0" borderId="3" xfId="0" applyNumberFormat="1" applyFont="1" applyFill="1" applyBorder="1" applyAlignment="1">
      <alignment horizontal="right"/>
    </xf>
    <xf numFmtId="167" fontId="4" fillId="0" borderId="3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4" xfId="1" applyFont="1" applyFill="1" applyBorder="1"/>
    <xf numFmtId="43" fontId="2" fillId="0" borderId="0" xfId="1" applyFont="1"/>
    <xf numFmtId="3" fontId="2" fillId="0" borderId="4" xfId="0" applyNumberFormat="1" applyFont="1" applyFill="1" applyBorder="1"/>
    <xf numFmtId="3" fontId="4" fillId="0" borderId="4" xfId="0" applyNumberFormat="1" applyFont="1" applyFill="1" applyBorder="1"/>
    <xf numFmtId="3" fontId="2" fillId="8" borderId="0" xfId="0" applyNumberFormat="1" applyFont="1" applyFill="1"/>
    <xf numFmtId="3" fontId="2" fillId="8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left"/>
    </xf>
    <xf numFmtId="3" fontId="2" fillId="8" borderId="0" xfId="0" applyNumberFormat="1" applyFont="1" applyFill="1" applyAlignment="1">
      <alignment horizontal="left"/>
    </xf>
    <xf numFmtId="40" fontId="2" fillId="8" borderId="0" xfId="0" applyNumberFormat="1" applyFont="1" applyFill="1"/>
    <xf numFmtId="0" fontId="0" fillId="8" borderId="0" xfId="0" applyFill="1"/>
    <xf numFmtId="40" fontId="14" fillId="8" borderId="0" xfId="0" applyNumberFormat="1" applyFont="1" applyFill="1" applyAlignment="1">
      <alignment horizontal="center"/>
    </xf>
    <xf numFmtId="3" fontId="2" fillId="8" borderId="0" xfId="0" applyNumberFormat="1" applyFont="1" applyFill="1" applyAlignment="1" applyProtection="1">
      <alignment horizontal="centerContinuous"/>
      <protection hidden="1"/>
    </xf>
    <xf numFmtId="40" fontId="12" fillId="8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left" indent="1"/>
    </xf>
    <xf numFmtId="0" fontId="2" fillId="8" borderId="0" xfId="0" applyFont="1" applyFill="1"/>
    <xf numFmtId="49" fontId="2" fillId="8" borderId="0" xfId="0" applyNumberFormat="1" applyFont="1" applyFill="1" applyAlignment="1">
      <alignment horizontal="left" indent="2"/>
    </xf>
    <xf numFmtId="3" fontId="2" fillId="0" borderId="4" xfId="0" applyNumberFormat="1" applyFont="1" applyFill="1" applyBorder="1" applyAlignment="1">
      <alignment horizontal="left" indent="3"/>
    </xf>
    <xf numFmtId="3" fontId="2" fillId="0" borderId="4" xfId="0" applyNumberFormat="1" applyFont="1" applyFill="1" applyBorder="1" applyAlignment="1">
      <alignment horizontal="left" indent="2"/>
    </xf>
    <xf numFmtId="167" fontId="2" fillId="0" borderId="0" xfId="2" applyNumberFormat="1" applyFont="1" applyFill="1" applyBorder="1" applyAlignment="1">
      <alignment horizontal="right"/>
    </xf>
    <xf numFmtId="167" fontId="2" fillId="0" borderId="4" xfId="2" applyNumberFormat="1" applyFont="1" applyFill="1" applyBorder="1" applyAlignment="1">
      <alignment horizontal="right"/>
    </xf>
    <xf numFmtId="167" fontId="2" fillId="8" borderId="0" xfId="2" applyNumberFormat="1" applyFont="1" applyFill="1" applyBorder="1" applyAlignment="1">
      <alignment horizontal="right"/>
    </xf>
    <xf numFmtId="40" fontId="2" fillId="0" borderId="0" xfId="0" applyNumberFormat="1" applyFont="1" applyFill="1" applyBorder="1" applyAlignment="1">
      <alignment horizontal="center"/>
    </xf>
    <xf numFmtId="167" fontId="2" fillId="8" borderId="0" xfId="0" applyNumberFormat="1" applyFont="1" applyFill="1" applyBorder="1" applyAlignment="1">
      <alignment horizontal="right"/>
    </xf>
    <xf numFmtId="3" fontId="2" fillId="9" borderId="0" xfId="0" applyNumberFormat="1" applyFont="1" applyFill="1" applyAlignment="1">
      <alignment horizontal="center"/>
    </xf>
    <xf numFmtId="43" fontId="0" fillId="0" borderId="0" xfId="1" applyFont="1"/>
    <xf numFmtId="40" fontId="2" fillId="0" borderId="0" xfId="0" applyNumberFormat="1" applyFont="1" applyAlignment="1"/>
    <xf numFmtId="40" fontId="2" fillId="0" borderId="0" xfId="0" applyNumberFormat="1" applyFont="1" applyFill="1" applyAlignment="1"/>
    <xf numFmtId="8" fontId="4" fillId="0" borderId="0" xfId="0" applyNumberFormat="1" applyFont="1" applyFill="1"/>
    <xf numFmtId="3" fontId="5" fillId="0" borderId="0" xfId="0" applyNumberFormat="1" applyFont="1" applyAlignment="1">
      <alignment horizontal="center"/>
    </xf>
    <xf numFmtId="40" fontId="4" fillId="0" borderId="0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left"/>
    </xf>
    <xf numFmtId="40" fontId="2" fillId="0" borderId="7" xfId="0" applyNumberFormat="1" applyFont="1" applyFill="1" applyBorder="1"/>
    <xf numFmtId="8" fontId="2" fillId="0" borderId="0" xfId="0" applyNumberFormat="1" applyFont="1" applyFill="1" applyBorder="1"/>
    <xf numFmtId="8" fontId="4" fillId="0" borderId="0" xfId="0" applyNumberFormat="1" applyFont="1" applyFill="1" applyBorder="1"/>
    <xf numFmtId="8" fontId="2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/>
    <xf numFmtId="165" fontId="2" fillId="0" borderId="0" xfId="1" applyNumberFormat="1" applyFont="1" applyFill="1" applyBorder="1"/>
    <xf numFmtId="165" fontId="2" fillId="0" borderId="4" xfId="1" applyNumberFormat="1" applyFont="1" applyFill="1" applyBorder="1"/>
    <xf numFmtId="165" fontId="2" fillId="0" borderId="0" xfId="1" applyNumberFormat="1" applyFont="1"/>
    <xf numFmtId="165" fontId="2" fillId="0" borderId="0" xfId="1" applyNumberFormat="1" applyFont="1" applyFill="1" applyAlignment="1"/>
    <xf numFmtId="165" fontId="2" fillId="0" borderId="0" xfId="1" applyNumberFormat="1" applyFont="1" applyFill="1"/>
    <xf numFmtId="165" fontId="2" fillId="0" borderId="0" xfId="0" applyNumberFormat="1" applyFont="1"/>
    <xf numFmtId="41" fontId="2" fillId="7" borderId="0" xfId="0" applyNumberFormat="1" applyFont="1" applyFill="1"/>
    <xf numFmtId="41" fontId="4" fillId="0" borderId="0" xfId="0" applyNumberFormat="1" applyFont="1" applyAlignment="1"/>
    <xf numFmtId="41" fontId="4" fillId="0" borderId="0" xfId="0" applyNumberFormat="1" applyFont="1" applyAlignment="1">
      <alignment horizontal="left" indent="14"/>
    </xf>
    <xf numFmtId="41" fontId="4" fillId="0" borderId="0" xfId="0" applyNumberFormat="1" applyFont="1" applyAlignment="1">
      <alignment horizontal="center"/>
    </xf>
    <xf numFmtId="41" fontId="2" fillId="0" borderId="0" xfId="0" applyNumberFormat="1" applyFont="1" applyFill="1" applyAlignment="1">
      <alignment horizontal="centerContinuous"/>
    </xf>
    <xf numFmtId="41" fontId="4" fillId="0" borderId="3" xfId="0" applyNumberFormat="1" applyFont="1" applyFill="1" applyBorder="1" applyAlignment="1">
      <alignment horizontal="center"/>
    </xf>
    <xf numFmtId="41" fontId="4" fillId="0" borderId="3" xfId="0" applyNumberFormat="1" applyFont="1" applyFill="1" applyBorder="1" applyAlignment="1"/>
    <xf numFmtId="41" fontId="4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41" fontId="4" fillId="0" borderId="3" xfId="0" applyNumberFormat="1" applyFont="1" applyBorder="1" applyAlignment="1">
      <alignment horizontal="center"/>
    </xf>
    <xf numFmtId="41" fontId="2" fillId="0" borderId="0" xfId="0" applyNumberFormat="1" applyFont="1"/>
    <xf numFmtId="41" fontId="4" fillId="0" borderId="0" xfId="0" applyNumberFormat="1" applyFont="1" applyFill="1"/>
    <xf numFmtId="41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/>
    <xf numFmtId="41" fontId="2" fillId="0" borderId="0" xfId="0" applyNumberFormat="1" applyFont="1" applyFill="1"/>
    <xf numFmtId="41" fontId="2" fillId="7" borderId="8" xfId="0" applyNumberFormat="1" applyFont="1" applyFill="1" applyBorder="1"/>
    <xf numFmtId="41" fontId="4" fillId="0" borderId="8" xfId="0" applyNumberFormat="1" applyFont="1" applyBorder="1" applyAlignment="1"/>
    <xf numFmtId="41" fontId="2" fillId="0" borderId="8" xfId="0" applyNumberFormat="1" applyFont="1" applyFill="1" applyBorder="1"/>
    <xf numFmtId="41" fontId="4" fillId="0" borderId="9" xfId="0" applyNumberFormat="1" applyFont="1" applyFill="1" applyBorder="1"/>
    <xf numFmtId="41" fontId="2" fillId="0" borderId="8" xfId="0" applyNumberFormat="1" applyFont="1" applyFill="1" applyBorder="1" applyAlignment="1">
      <alignment horizontal="centerContinuous"/>
    </xf>
    <xf numFmtId="41" fontId="4" fillId="0" borderId="9" xfId="0" applyNumberFormat="1" applyFont="1" applyFill="1" applyBorder="1" applyAlignment="1">
      <alignment horizontal="center"/>
    </xf>
    <xf numFmtId="41" fontId="4" fillId="0" borderId="8" xfId="0" applyNumberFormat="1" applyFont="1" applyFill="1" applyBorder="1"/>
    <xf numFmtId="41" fontId="4" fillId="0" borderId="8" xfId="0" applyNumberFormat="1" applyFont="1" applyFill="1" applyBorder="1" applyAlignment="1">
      <alignment horizontal="right"/>
    </xf>
    <xf numFmtId="41" fontId="2" fillId="0" borderId="8" xfId="0" applyNumberFormat="1" applyFont="1" applyBorder="1"/>
    <xf numFmtId="41" fontId="2" fillId="8" borderId="8" xfId="0" applyNumberFormat="1" applyFont="1" applyFill="1" applyBorder="1"/>
    <xf numFmtId="41" fontId="2" fillId="0" borderId="0" xfId="0" applyNumberFormat="1" applyFont="1" applyFill="1" applyBorder="1"/>
    <xf numFmtId="41" fontId="4" fillId="0" borderId="0" xfId="0" applyNumberFormat="1" applyFont="1" applyAlignment="1">
      <alignment horizontal="left"/>
    </xf>
    <xf numFmtId="41" fontId="4" fillId="0" borderId="0" xfId="0" applyNumberFormat="1" applyFont="1" applyBorder="1" applyAlignment="1">
      <alignment horizontal="center"/>
    </xf>
    <xf numFmtId="40" fontId="2" fillId="0" borderId="0" xfId="0" applyNumberFormat="1" applyFont="1" applyFill="1" applyBorder="1" applyAlignment="1">
      <alignment horizontal="centerContinuous"/>
    </xf>
    <xf numFmtId="40" fontId="4" fillId="0" borderId="3" xfId="0" applyNumberFormat="1" applyFont="1" applyFill="1" applyBorder="1" applyAlignment="1"/>
    <xf numFmtId="9" fontId="2" fillId="0" borderId="0" xfId="2" applyFont="1" applyFill="1" applyBorder="1" applyAlignment="1">
      <alignment horizontal="centerContinuous"/>
    </xf>
    <xf numFmtId="9" fontId="4" fillId="0" borderId="0" xfId="2" applyFont="1" applyBorder="1" applyAlignment="1">
      <alignment horizontal="center"/>
    </xf>
    <xf numFmtId="9" fontId="2" fillId="0" borderId="0" xfId="2" applyFont="1" applyFill="1" applyBorder="1"/>
    <xf numFmtId="9" fontId="2" fillId="0" borderId="0" xfId="2" applyFont="1"/>
    <xf numFmtId="168" fontId="4" fillId="0" borderId="0" xfId="0" applyNumberFormat="1" applyFont="1" applyBorder="1" applyAlignment="1">
      <alignment horizontal="center"/>
    </xf>
    <xf numFmtId="41" fontId="4" fillId="10" borderId="0" xfId="0" applyNumberFormat="1" applyFont="1" applyFill="1" applyAlignment="1">
      <alignment horizontal="left"/>
    </xf>
    <xf numFmtId="40" fontId="2" fillId="10" borderId="0" xfId="0" applyNumberFormat="1" applyFont="1" applyFill="1" applyBorder="1" applyAlignment="1">
      <alignment horizontal="center"/>
    </xf>
    <xf numFmtId="40" fontId="4" fillId="0" borderId="0" xfId="0" applyNumberFormat="1" applyFont="1" applyFill="1" applyBorder="1"/>
    <xf numFmtId="168" fontId="4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10" fontId="2" fillId="0" borderId="0" xfId="2" applyNumberFormat="1" applyFont="1" applyFill="1"/>
    <xf numFmtId="3" fontId="2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Fill="1" applyAlignment="1">
      <alignment horizontal="center"/>
    </xf>
    <xf numFmtId="40" fontId="0" fillId="0" borderId="0" xfId="0" applyNumberFormat="1" applyFill="1"/>
    <xf numFmtId="38" fontId="19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left" indent="3"/>
    </xf>
    <xf numFmtId="38" fontId="9" fillId="0" borderId="0" xfId="0" quotePrefix="1" applyNumberFormat="1" applyFont="1" applyFill="1" applyBorder="1" applyAlignment="1">
      <alignment horizontal="center"/>
    </xf>
    <xf numFmtId="167" fontId="9" fillId="0" borderId="5" xfId="0" applyNumberFormat="1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center"/>
    </xf>
    <xf numFmtId="3" fontId="2" fillId="5" borderId="0" xfId="0" applyNumberFormat="1" applyFont="1" applyFill="1" applyBorder="1"/>
    <xf numFmtId="3" fontId="2" fillId="5" borderId="0" xfId="0" applyNumberFormat="1" applyFont="1" applyFill="1" applyBorder="1" applyAlignment="1">
      <alignment horizontal="left"/>
    </xf>
    <xf numFmtId="3" fontId="2" fillId="5" borderId="0" xfId="0" applyNumberFormat="1" applyFont="1" applyFill="1" applyBorder="1" applyAlignment="1">
      <alignment horizontal="left" indent="5"/>
    </xf>
    <xf numFmtId="38" fontId="9" fillId="5" borderId="0" xfId="0" applyNumberFormat="1" applyFont="1" applyFill="1" applyBorder="1" applyAlignment="1">
      <alignment horizontal="center"/>
    </xf>
    <xf numFmtId="40" fontId="9" fillId="5" borderId="0" xfId="0" applyNumberFormat="1" applyFont="1" applyFill="1" applyBorder="1" applyAlignment="1">
      <alignment horizontal="right"/>
    </xf>
    <xf numFmtId="40" fontId="2" fillId="5" borderId="0" xfId="0" applyNumberFormat="1" applyFont="1" applyFill="1" applyBorder="1"/>
    <xf numFmtId="3" fontId="2" fillId="5" borderId="0" xfId="0" applyNumberFormat="1" applyFont="1" applyFill="1" applyBorder="1" applyAlignment="1">
      <alignment horizontal="left" indent="7"/>
    </xf>
    <xf numFmtId="38" fontId="9" fillId="0" borderId="4" xfId="0" applyNumberFormat="1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left" indent="3"/>
    </xf>
    <xf numFmtId="38" fontId="9" fillId="4" borderId="0" xfId="0" applyNumberFormat="1" applyFont="1" applyFill="1" applyBorder="1" applyAlignment="1">
      <alignment horizontal="center"/>
    </xf>
    <xf numFmtId="3" fontId="2" fillId="5" borderId="0" xfId="0" applyNumberFormat="1" applyFont="1" applyFill="1" applyBorder="1" applyAlignment="1">
      <alignment horizontal="left" indent="4"/>
    </xf>
    <xf numFmtId="3" fontId="2" fillId="4" borderId="0" xfId="0" applyNumberFormat="1" applyFont="1" applyFill="1" applyBorder="1" applyAlignment="1">
      <alignment horizontal="left" indent="2"/>
    </xf>
    <xf numFmtId="3" fontId="2" fillId="0" borderId="0" xfId="0" applyNumberFormat="1" applyFont="1" applyFill="1" applyBorder="1" applyAlignment="1">
      <alignment horizontal="left" indent="2"/>
    </xf>
    <xf numFmtId="40" fontId="2" fillId="0" borderId="0" xfId="0" applyNumberFormat="1" applyFont="1" applyFill="1" applyBorder="1" applyAlignment="1">
      <alignment horizontal="right"/>
    </xf>
    <xf numFmtId="0" fontId="17" fillId="0" borderId="8" xfId="0" quotePrefix="1" applyNumberFormat="1" applyFont="1" applyFill="1" applyBorder="1" applyAlignment="1">
      <alignment horizontal="left"/>
    </xf>
    <xf numFmtId="8" fontId="4" fillId="0" borderId="8" xfId="0" applyNumberFormat="1" applyFont="1" applyFill="1" applyBorder="1"/>
    <xf numFmtId="0" fontId="17" fillId="0" borderId="10" xfId="0" quotePrefix="1" applyNumberFormat="1" applyFont="1" applyFill="1" applyBorder="1" applyAlignment="1">
      <alignment horizontal="left"/>
    </xf>
    <xf numFmtId="8" fontId="2" fillId="0" borderId="8" xfId="0" applyNumberFormat="1" applyFont="1" applyFill="1" applyBorder="1"/>
    <xf numFmtId="8" fontId="2" fillId="0" borderId="10" xfId="0" applyNumberFormat="1" applyFont="1" applyFill="1" applyBorder="1"/>
    <xf numFmtId="40" fontId="12" fillId="0" borderId="8" xfId="0" applyNumberFormat="1" applyFont="1" applyFill="1" applyBorder="1" applyAlignment="1">
      <alignment horizontal="center"/>
    </xf>
    <xf numFmtId="164" fontId="9" fillId="4" borderId="8" xfId="0" applyNumberFormat="1" applyFont="1" applyFill="1" applyBorder="1" applyAlignment="1">
      <alignment horizontal="right"/>
    </xf>
    <xf numFmtId="3" fontId="4" fillId="5" borderId="0" xfId="0" applyNumberFormat="1" applyFont="1" applyFill="1" applyBorder="1"/>
    <xf numFmtId="8" fontId="4" fillId="5" borderId="8" xfId="0" applyNumberFormat="1" applyFont="1" applyFill="1" applyBorder="1"/>
    <xf numFmtId="8" fontId="2" fillId="5" borderId="8" xfId="0" applyNumberFormat="1" applyFont="1" applyFill="1" applyBorder="1"/>
    <xf numFmtId="164" fontId="9" fillId="0" borderId="8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8" fontId="2" fillId="5" borderId="0" xfId="0" applyNumberFormat="1" applyFont="1" applyFill="1" applyBorder="1"/>
    <xf numFmtId="8" fontId="4" fillId="5" borderId="0" xfId="0" applyNumberFormat="1" applyFont="1" applyFill="1" applyBorder="1"/>
    <xf numFmtId="8" fontId="2" fillId="0" borderId="4" xfId="0" applyNumberFormat="1" applyFont="1" applyFill="1" applyBorder="1"/>
    <xf numFmtId="0" fontId="17" fillId="0" borderId="0" xfId="0" quotePrefix="1" applyNumberFormat="1" applyFont="1" applyFill="1" applyBorder="1" applyAlignment="1">
      <alignment horizontal="left"/>
    </xf>
    <xf numFmtId="40" fontId="12" fillId="0" borderId="0" xfId="0" applyNumberFormat="1" applyFont="1" applyFill="1" applyBorder="1" applyAlignment="1">
      <alignment horizontal="center"/>
    </xf>
    <xf numFmtId="0" fontId="17" fillId="0" borderId="4" xfId="0" quotePrefix="1" applyNumberFormat="1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3" fontId="11" fillId="11" borderId="0" xfId="0" applyNumberFormat="1" applyFont="1" applyFill="1" applyBorder="1" applyAlignment="1">
      <alignment horizontal="left" indent="2"/>
    </xf>
    <xf numFmtId="38" fontId="18" fillId="11" borderId="0" xfId="0" applyNumberFormat="1" applyFont="1" applyFill="1" applyBorder="1" applyAlignment="1">
      <alignment horizontal="center"/>
    </xf>
    <xf numFmtId="40" fontId="11" fillId="11" borderId="0" xfId="0" applyNumberFormat="1" applyFont="1" applyFill="1" applyBorder="1" applyAlignment="1">
      <alignment horizontal="right"/>
    </xf>
    <xf numFmtId="164" fontId="11" fillId="11" borderId="0" xfId="0" applyNumberFormat="1" applyFont="1" applyFill="1" applyBorder="1" applyAlignment="1">
      <alignment horizontal="right"/>
    </xf>
    <xf numFmtId="167" fontId="11" fillId="11" borderId="0" xfId="0" applyNumberFormat="1" applyFont="1" applyFill="1" applyBorder="1" applyAlignment="1">
      <alignment horizontal="right"/>
    </xf>
    <xf numFmtId="167" fontId="2" fillId="5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7" fontId="9" fillId="4" borderId="0" xfId="0" applyNumberFormat="1" applyFont="1" applyFill="1" applyBorder="1" applyAlignment="1">
      <alignment horizontal="right"/>
    </xf>
    <xf numFmtId="3" fontId="20" fillId="12" borderId="0" xfId="0" applyNumberFormat="1" applyFont="1" applyFill="1"/>
    <xf numFmtId="40" fontId="20" fillId="12" borderId="0" xfId="0" applyNumberFormat="1" applyFont="1" applyFill="1"/>
    <xf numFmtId="40" fontId="20" fillId="12" borderId="0" xfId="0" applyNumberFormat="1" applyFont="1" applyFill="1" applyAlignment="1"/>
    <xf numFmtId="41" fontId="2" fillId="12" borderId="0" xfId="0" applyNumberFormat="1" applyFont="1" applyFill="1"/>
    <xf numFmtId="3" fontId="21" fillId="12" borderId="0" xfId="0" applyNumberFormat="1" applyFont="1" applyFill="1" applyBorder="1"/>
    <xf numFmtId="0" fontId="0" fillId="13" borderId="0" xfId="0" applyFill="1"/>
    <xf numFmtId="40" fontId="2" fillId="13" borderId="0" xfId="0" applyNumberFormat="1" applyFont="1" applyFill="1"/>
    <xf numFmtId="0" fontId="4" fillId="0" borderId="0" xfId="0" applyFont="1" applyBorder="1" applyAlignment="1">
      <alignment horizontal="left"/>
    </xf>
    <xf numFmtId="167" fontId="2" fillId="0" borderId="0" xfId="0" applyNumberFormat="1" applyFont="1" applyFill="1" applyBorder="1" applyAlignment="1">
      <alignment horizontal="left"/>
    </xf>
    <xf numFmtId="167" fontId="4" fillId="0" borderId="3" xfId="0" applyNumberFormat="1" applyFont="1" applyFill="1" applyBorder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40" fontId="4" fillId="0" borderId="0" xfId="0" applyNumberFormat="1" applyFont="1" applyFill="1" applyBorder="1" applyAlignment="1">
      <alignment horizontal="left"/>
    </xf>
    <xf numFmtId="167" fontId="2" fillId="8" borderId="0" xfId="0" applyNumberFormat="1" applyFont="1" applyFill="1" applyBorder="1" applyAlignment="1">
      <alignment horizontal="left"/>
    </xf>
    <xf numFmtId="167" fontId="2" fillId="0" borderId="0" xfId="2" applyNumberFormat="1" applyFont="1" applyFill="1" applyBorder="1" applyAlignment="1">
      <alignment horizontal="left"/>
    </xf>
    <xf numFmtId="167" fontId="2" fillId="8" borderId="0" xfId="2" applyNumberFormat="1" applyFont="1" applyFill="1" applyBorder="1" applyAlignment="1">
      <alignment horizontal="left"/>
    </xf>
    <xf numFmtId="3" fontId="4" fillId="0" borderId="8" xfId="0" applyNumberFormat="1" applyFont="1" applyBorder="1"/>
    <xf numFmtId="3" fontId="2" fillId="0" borderId="8" xfId="0" applyNumberFormat="1" applyFont="1" applyFill="1" applyBorder="1"/>
    <xf numFmtId="164" fontId="11" fillId="11" borderId="8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1" fillId="0" borderId="8" xfId="0" applyNumberFormat="1" applyFont="1" applyFill="1" applyBorder="1"/>
    <xf numFmtId="3" fontId="4" fillId="0" borderId="10" xfId="0" applyNumberFormat="1" applyFont="1" applyFill="1" applyBorder="1"/>
    <xf numFmtId="40" fontId="2" fillId="0" borderId="8" xfId="0" applyNumberFormat="1" applyFont="1" applyFill="1" applyBorder="1"/>
    <xf numFmtId="3" fontId="2" fillId="0" borderId="8" xfId="0" applyNumberFormat="1" applyFont="1" applyBorder="1"/>
    <xf numFmtId="40" fontId="2" fillId="0" borderId="10" xfId="0" applyNumberFormat="1" applyFont="1" applyFill="1" applyBorder="1"/>
    <xf numFmtId="40" fontId="2" fillId="0" borderId="8" xfId="0" applyNumberFormat="1" applyFont="1" applyFill="1" applyBorder="1" applyAlignment="1"/>
    <xf numFmtId="167" fontId="2" fillId="7" borderId="0" xfId="0" applyNumberFormat="1" applyFont="1" applyFill="1" applyBorder="1" applyAlignment="1">
      <alignment horizontal="left"/>
    </xf>
    <xf numFmtId="0" fontId="0" fillId="0" borderId="8" xfId="0" applyBorder="1"/>
    <xf numFmtId="167" fontId="9" fillId="0" borderId="0" xfId="0" applyNumberFormat="1" applyFont="1" applyFill="1" applyBorder="1" applyAlignment="1">
      <alignment horizontal="right"/>
    </xf>
    <xf numFmtId="10" fontId="2" fillId="0" borderId="8" xfId="2" applyNumberFormat="1" applyFont="1" applyFill="1" applyBorder="1"/>
    <xf numFmtId="3" fontId="4" fillId="5" borderId="8" xfId="0" applyNumberFormat="1" applyFont="1" applyFill="1" applyBorder="1"/>
    <xf numFmtId="41" fontId="2" fillId="12" borderId="8" xfId="0" applyNumberFormat="1" applyFont="1" applyFill="1" applyBorder="1"/>
    <xf numFmtId="10" fontId="2" fillId="13" borderId="0" xfId="2" applyNumberFormat="1" applyFont="1" applyFill="1"/>
    <xf numFmtId="40" fontId="2" fillId="13" borderId="8" xfId="0" applyNumberFormat="1" applyFont="1" applyFill="1" applyBorder="1"/>
    <xf numFmtId="10" fontId="2" fillId="13" borderId="8" xfId="2" applyNumberFormat="1" applyFont="1" applyFill="1" applyBorder="1"/>
    <xf numFmtId="165" fontId="2" fillId="0" borderId="0" xfId="0" applyNumberFormat="1" applyFont="1" applyFill="1" applyBorder="1"/>
    <xf numFmtId="169" fontId="2" fillId="0" borderId="0" xfId="2" applyNumberFormat="1" applyFont="1" applyFill="1" applyAlignment="1"/>
    <xf numFmtId="9" fontId="2" fillId="14" borderId="0" xfId="2" applyFont="1" applyFill="1"/>
    <xf numFmtId="9" fontId="4" fillId="0" borderId="3" xfId="2" applyFont="1" applyFill="1" applyBorder="1" applyAlignment="1"/>
    <xf numFmtId="169" fontId="2" fillId="0" borderId="0" xfId="2" applyNumberFormat="1" applyFont="1" applyFill="1"/>
    <xf numFmtId="169" fontId="2" fillId="0" borderId="0" xfId="2" applyNumberFormat="1" applyFont="1" applyFill="1" applyBorder="1"/>
    <xf numFmtId="169" fontId="2" fillId="0" borderId="4" xfId="2" applyNumberFormat="1" applyFont="1" applyFill="1" applyBorder="1"/>
    <xf numFmtId="169" fontId="2" fillId="0" borderId="7" xfId="2" applyNumberFormat="1" applyFont="1" applyFill="1" applyBorder="1"/>
    <xf numFmtId="41" fontId="2" fillId="14" borderId="8" xfId="0" applyNumberFormat="1" applyFont="1" applyFill="1" applyBorder="1"/>
    <xf numFmtId="8" fontId="4" fillId="0" borderId="9" xfId="0" applyNumberFormat="1" applyFont="1" applyFill="1" applyBorder="1" applyAlignment="1"/>
    <xf numFmtId="1" fontId="2" fillId="0" borderId="8" xfId="0" applyNumberFormat="1" applyFont="1" applyFill="1" applyBorder="1" applyAlignment="1">
      <alignment horizontal="centerContinuous"/>
    </xf>
    <xf numFmtId="0" fontId="2" fillId="0" borderId="8" xfId="0" applyFont="1" applyBorder="1"/>
    <xf numFmtId="3" fontId="2" fillId="0" borderId="11" xfId="0" applyNumberFormat="1" applyFont="1" applyFill="1" applyBorder="1"/>
    <xf numFmtId="8" fontId="4" fillId="0" borderId="9" xfId="0" applyNumberFormat="1" applyFont="1" applyFill="1" applyBorder="1"/>
    <xf numFmtId="43" fontId="2" fillId="14" borderId="0" xfId="1" applyFont="1" applyFill="1"/>
    <xf numFmtId="43" fontId="2" fillId="12" borderId="0" xfId="1" applyFont="1" applyFill="1"/>
    <xf numFmtId="43" fontId="2" fillId="0" borderId="0" xfId="1" applyFont="1" applyFill="1"/>
    <xf numFmtId="43" fontId="2" fillId="0" borderId="0" xfId="1" applyFont="1" applyFill="1" applyAlignment="1"/>
    <xf numFmtId="43" fontId="2" fillId="0" borderId="7" xfId="1" applyFont="1" applyFill="1" applyBorder="1"/>
    <xf numFmtId="165" fontId="2" fillId="12" borderId="0" xfId="1" applyNumberFormat="1" applyFont="1" applyFill="1"/>
    <xf numFmtId="165" fontId="2" fillId="0" borderId="7" xfId="1" applyNumberFormat="1" applyFont="1" applyFill="1" applyBorder="1"/>
    <xf numFmtId="165" fontId="2" fillId="12" borderId="0" xfId="0" applyNumberFormat="1" applyFont="1" applyFill="1"/>
    <xf numFmtId="165" fontId="2" fillId="0" borderId="0" xfId="2" applyNumberFormat="1" applyFont="1" applyFill="1"/>
    <xf numFmtId="165" fontId="2" fillId="0" borderId="0" xfId="2" applyNumberFormat="1" applyFont="1" applyFill="1" applyBorder="1"/>
    <xf numFmtId="165" fontId="2" fillId="0" borderId="4" xfId="2" applyNumberFormat="1" applyFont="1" applyFill="1" applyBorder="1"/>
    <xf numFmtId="165" fontId="2" fillId="0" borderId="0" xfId="2" applyNumberFormat="1" applyFont="1" applyFill="1" applyAlignment="1"/>
    <xf numFmtId="165" fontId="2" fillId="14" borderId="0" xfId="1" applyNumberFormat="1" applyFont="1" applyFill="1"/>
    <xf numFmtId="165" fontId="4" fillId="0" borderId="0" xfId="0" applyNumberFormat="1" applyFont="1" applyAlignment="1">
      <alignment horizontal="left"/>
    </xf>
    <xf numFmtId="165" fontId="4" fillId="10" borderId="0" xfId="0" applyNumberFormat="1" applyFont="1" applyFill="1" applyAlignment="1">
      <alignment horizontal="left"/>
    </xf>
    <xf numFmtId="165" fontId="4" fillId="0" borderId="3" xfId="0" applyNumberFormat="1" applyFont="1" applyFill="1" applyBorder="1" applyAlignment="1"/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Continuous"/>
    </xf>
    <xf numFmtId="165" fontId="2" fillId="10" borderId="0" xfId="0" applyNumberFormat="1" applyFont="1" applyFill="1" applyBorder="1" applyAlignment="1">
      <alignment horizontal="center"/>
    </xf>
    <xf numFmtId="43" fontId="2" fillId="0" borderId="0" xfId="1" applyFont="1" applyFill="1" applyAlignment="1">
      <alignment horizontal="right"/>
    </xf>
    <xf numFmtId="43" fontId="4" fillId="0" borderId="0" xfId="1" applyFont="1" applyFill="1"/>
    <xf numFmtId="43" fontId="2" fillId="8" borderId="0" xfId="1" applyFont="1" applyFill="1"/>
    <xf numFmtId="43" fontId="2" fillId="8" borderId="0" xfId="1" applyFont="1" applyFill="1" applyBorder="1"/>
    <xf numFmtId="43" fontId="12" fillId="0" borderId="0" xfId="1" applyFont="1" applyFill="1" applyAlignment="1">
      <alignment horizontal="center"/>
    </xf>
    <xf numFmtId="43" fontId="2" fillId="13" borderId="0" xfId="1" applyFont="1" applyFill="1"/>
    <xf numFmtId="43" fontId="5" fillId="0" borderId="0" xfId="1" applyFont="1" applyFill="1" applyAlignment="1"/>
    <xf numFmtId="43" fontId="2" fillId="7" borderId="0" xfId="1" applyFont="1" applyFill="1"/>
    <xf numFmtId="41" fontId="2" fillId="14" borderId="0" xfId="1" applyNumberFormat="1" applyFont="1" applyFill="1"/>
    <xf numFmtId="0" fontId="6" fillId="9" borderId="0" xfId="0" applyFont="1" applyFill="1" applyAlignment="1">
      <alignment vertical="center" wrapText="1"/>
    </xf>
    <xf numFmtId="0" fontId="22" fillId="9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indent="6"/>
    </xf>
    <xf numFmtId="37" fontId="2" fillId="0" borderId="0" xfId="0" applyNumberFormat="1" applyFont="1"/>
    <xf numFmtId="43" fontId="23" fillId="0" borderId="0" xfId="1" applyFont="1" applyFill="1"/>
    <xf numFmtId="0" fontId="22" fillId="9" borderId="0" xfId="0" applyFont="1" applyFill="1" applyAlignment="1">
      <alignment horizontal="center" vertical="center" wrapText="1"/>
    </xf>
    <xf numFmtId="3" fontId="2" fillId="9" borderId="0" xfId="0" applyNumberFormat="1" applyFont="1" applyFill="1"/>
    <xf numFmtId="170" fontId="2" fillId="8" borderId="0" xfId="0" applyNumberFormat="1" applyFont="1" applyFill="1" applyAlignment="1">
      <alignment horizontal="center"/>
    </xf>
    <xf numFmtId="4" fontId="2" fillId="8" borderId="0" xfId="0" applyNumberFormat="1" applyFont="1" applyFill="1" applyAlignment="1">
      <alignment horizontal="center"/>
    </xf>
    <xf numFmtId="49" fontId="2" fillId="0" borderId="0" xfId="0" applyNumberFormat="1" applyFont="1" applyFill="1" applyAlignment="1" applyProtection="1">
      <alignment horizontal="left" indent="1"/>
      <protection hidden="1"/>
    </xf>
    <xf numFmtId="49" fontId="2" fillId="0" borderId="0" xfId="0" applyNumberFormat="1" applyFont="1" applyAlignment="1" applyProtection="1">
      <alignment horizontal="left" indent="1"/>
      <protection hidden="1"/>
    </xf>
    <xf numFmtId="49" fontId="2" fillId="9" borderId="0" xfId="0" applyNumberFormat="1" applyFont="1" applyFill="1" applyAlignment="1">
      <alignment horizontal="left" indent="2"/>
    </xf>
    <xf numFmtId="3" fontId="2" fillId="9" borderId="0" xfId="0" applyNumberFormat="1" applyFont="1" applyFill="1" applyAlignment="1">
      <alignment horizontal="right"/>
    </xf>
    <xf numFmtId="170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 indent="6"/>
    </xf>
    <xf numFmtId="170" fontId="2" fillId="0" borderId="0" xfId="0" applyNumberFormat="1" applyFont="1"/>
    <xf numFmtId="170" fontId="2" fillId="0" borderId="0" xfId="0" applyNumberFormat="1" applyFont="1" applyFill="1"/>
    <xf numFmtId="4" fontId="2" fillId="0" borderId="0" xfId="0" applyNumberFormat="1" applyFont="1" applyAlignment="1">
      <alignment horizontal="center"/>
    </xf>
    <xf numFmtId="41" fontId="2" fillId="0" borderId="0" xfId="1" applyNumberFormat="1" applyFont="1" applyFill="1" applyBorder="1"/>
    <xf numFmtId="41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right"/>
    </xf>
    <xf numFmtId="41" fontId="1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left"/>
    </xf>
    <xf numFmtId="8" fontId="1" fillId="0" borderId="0" xfId="0" applyNumberFormat="1" applyFont="1" applyFill="1" applyBorder="1"/>
    <xf numFmtId="168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Continuous"/>
    </xf>
    <xf numFmtId="9" fontId="1" fillId="0" borderId="0" xfId="2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 applyProtection="1">
      <alignment horizontal="right"/>
      <protection hidden="1"/>
    </xf>
    <xf numFmtId="43" fontId="3" fillId="0" borderId="0" xfId="1" applyFont="1" applyFill="1" applyBorder="1"/>
    <xf numFmtId="3" fontId="3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left"/>
    </xf>
    <xf numFmtId="38" fontId="9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/>
    <xf numFmtId="40" fontId="3" fillId="0" borderId="0" xfId="0" applyNumberFormat="1" applyFont="1" applyFill="1" applyBorder="1"/>
    <xf numFmtId="3" fontId="3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39" fontId="3" fillId="0" borderId="0" xfId="0" applyNumberFormat="1" applyFont="1" applyFill="1"/>
  </cellXfs>
  <cellStyles count="9">
    <cellStyle name="Comma" xfId="1" builtinId="3"/>
    <cellStyle name="Normal" xfId="0" builtinId="0"/>
    <cellStyle name="Percent" xfId="2" builtinId="5"/>
    <cellStyle name="PSChar" xfId="3" xr:uid="{00000000-0005-0000-0000-000003000000}"/>
    <cellStyle name="PSDate" xfId="4" xr:uid="{00000000-0005-0000-0000-000004000000}"/>
    <cellStyle name="PSDec" xfId="5" xr:uid="{00000000-0005-0000-0000-000005000000}"/>
    <cellStyle name="PSHeading" xfId="6" xr:uid="{00000000-0005-0000-0000-000006000000}"/>
    <cellStyle name="PSInt" xfId="7" xr:uid="{00000000-0005-0000-0000-000007000000}"/>
    <cellStyle name="PSSpacer" xfId="8" xr:uid="{00000000-0005-0000-0000-000008000000}"/>
  </cellStyles>
  <dxfs count="5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8D0F7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8E3"/>
      <rgbColor rgb="00CC99FF"/>
      <rgbColor rgb="00FFE5CB"/>
      <rgbColor rgb="003366FF"/>
      <rgbColor rgb="0033CCCC"/>
      <rgbColor rgb="00FFFFCC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E8E3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2333625</xdr:colOff>
      <xdr:row>2</xdr:row>
      <xdr:rowOff>104775</xdr:rowOff>
    </xdr:from>
    <xdr:to>
      <xdr:col>5</xdr:col>
      <xdr:colOff>742950</xdr:colOff>
      <xdr:row>4</xdr:row>
      <xdr:rowOff>152400</xdr:rowOff>
    </xdr:to>
    <xdr:sp macro="KWH_Print" textlink="">
      <xdr:nvSpPr>
        <xdr:cNvPr id="2" name="Beve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181350" y="266700"/>
          <a:ext cx="1047750" cy="381000"/>
        </a:xfrm>
        <a:prstGeom prst="bevel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indent="0" algn="l"/>
          <a:r>
            <a:rPr lang="en-US" sz="11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Print KWH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  <pageSetUpPr fitToPage="1"/>
  </sheetPr>
  <dimension ref="A1:T721"/>
  <sheetViews>
    <sheetView tabSelected="1" zoomScaleNormal="100" zoomScaleSheetLayoutView="100" workbookViewId="0">
      <pane xSplit="4" ySplit="6" topLeftCell="G7" activePane="bottomRight" state="frozen"/>
      <selection activeCell="A2" sqref="A2"/>
      <selection pane="topRight" activeCell="E2" sqref="E2"/>
      <selection pane="bottomLeft" activeCell="A8" sqref="A8"/>
      <selection pane="bottomRight" activeCell="A699" sqref="A699:XFD721"/>
    </sheetView>
  </sheetViews>
  <sheetFormatPr defaultColWidth="9.1796875" defaultRowHeight="12.5" outlineLevelRow="2" outlineLevelCol="1" x14ac:dyDescent="0.25"/>
  <cols>
    <col min="1" max="1" width="132.453125" style="7" hidden="1" customWidth="1"/>
    <col min="2" max="2" width="12.7265625" style="7" customWidth="1"/>
    <col min="3" max="3" width="35.26953125" style="7" customWidth="1"/>
    <col min="4" max="4" width="3.1796875" style="55" customWidth="1"/>
    <col min="5" max="5" width="1.1796875" style="17" customWidth="1"/>
    <col min="6" max="7" width="21" style="152" customWidth="1"/>
    <col min="8" max="8" width="19.26953125" style="156" customWidth="1" collapsed="1"/>
    <col min="9" max="9" width="12.7265625" style="96" hidden="1" customWidth="1" outlineLevel="1"/>
    <col min="10" max="10" width="2.7265625" style="159" customWidth="1"/>
    <col min="11" max="11" width="19.54296875" style="152" customWidth="1"/>
    <col min="12" max="12" width="18.54296875" style="152" customWidth="1"/>
    <col min="13" max="13" width="19.26953125" style="156" customWidth="1" collapsed="1"/>
    <col min="14" max="14" width="12.7265625" style="96" hidden="1" customWidth="1" outlineLevel="1"/>
    <col min="15" max="15" width="40.26953125" style="241" hidden="1" customWidth="1" outlineLevel="1"/>
    <col min="16" max="16" width="2.7265625" style="159" customWidth="1"/>
    <col min="17" max="18" width="21" style="152" customWidth="1"/>
    <col min="19" max="19" width="19.26953125" style="156" customWidth="1" collapsed="1"/>
    <col min="20" max="20" width="12.7265625" style="96" hidden="1" customWidth="1" outlineLevel="1"/>
    <col min="21" max="16384" width="9.1796875" style="7"/>
  </cols>
  <sheetData>
    <row r="1" spans="1:20" s="68" customFormat="1" ht="11.25" hidden="1" customHeight="1" x14ac:dyDescent="0.25">
      <c r="A1" s="63" t="s">
        <v>265</v>
      </c>
      <c r="B1" s="64" t="s">
        <v>0</v>
      </c>
      <c r="C1" s="65" t="s">
        <v>1</v>
      </c>
      <c r="D1" s="66"/>
      <c r="E1" s="67"/>
      <c r="F1" s="307" t="s">
        <v>571</v>
      </c>
      <c r="G1" s="307" t="s">
        <v>572</v>
      </c>
      <c r="H1" s="142" t="s">
        <v>573</v>
      </c>
      <c r="I1" s="91" t="s">
        <v>573</v>
      </c>
      <c r="J1" s="157"/>
      <c r="K1" s="307" t="s">
        <v>574</v>
      </c>
      <c r="L1" s="307" t="s">
        <v>575</v>
      </c>
      <c r="M1" s="142" t="s">
        <v>573</v>
      </c>
      <c r="N1" s="91" t="s">
        <v>573</v>
      </c>
      <c r="O1" s="258"/>
      <c r="P1" s="157"/>
      <c r="Q1" s="307" t="s">
        <v>576</v>
      </c>
      <c r="R1" s="307" t="s">
        <v>577</v>
      </c>
      <c r="S1" s="142" t="s">
        <v>573</v>
      </c>
      <c r="T1" s="91" t="s">
        <v>573</v>
      </c>
    </row>
    <row r="2" spans="1:20" ht="13" x14ac:dyDescent="0.3">
      <c r="C2" s="19" t="str">
        <f>IF($C$709="Error",$C$714,IF($C$715="Error",$C$711&amp;" - "&amp;$C$710,IF($C$715 = $C$714, "BU"&amp; $C$715&amp;" -" &amp; $C$709,$C$715&amp;" - "&amp;$C$714)))</f>
        <v>Kentucky Power Corp Consol</v>
      </c>
      <c r="D2" s="54"/>
      <c r="E2" s="39"/>
      <c r="F2" s="143"/>
      <c r="G2" s="143" t="str">
        <f>+C2</f>
        <v>Kentucky Power Corp Consol</v>
      </c>
      <c r="H2" s="143"/>
      <c r="I2" s="92"/>
      <c r="J2" s="158"/>
      <c r="K2" s="143"/>
      <c r="L2" s="143" t="s">
        <v>2575</v>
      </c>
      <c r="M2" s="143"/>
      <c r="N2" s="92"/>
      <c r="O2" s="240"/>
      <c r="P2" s="158"/>
      <c r="Q2" s="143"/>
      <c r="R2" s="143" t="str">
        <f>+L2</f>
        <v>Kentucky Power Corp Consol</v>
      </c>
      <c r="S2" s="143"/>
      <c r="T2" s="92"/>
    </row>
    <row r="3" spans="1:20" ht="13" x14ac:dyDescent="0.3">
      <c r="C3" s="19" t="str">
        <f>TEXT(+$C$699,"MMMM YYYY")</f>
        <v>July 2025</v>
      </c>
      <c r="E3" s="18"/>
      <c r="F3" s="144"/>
      <c r="G3" s="145" t="str">
        <f>+"As of: "&amp; TEXT(+$C$699,"MMM YYYY")</f>
        <v>As of: Jul 2025</v>
      </c>
      <c r="H3" s="146"/>
      <c r="I3" s="93"/>
      <c r="K3" s="144"/>
      <c r="L3" s="145" t="s">
        <v>2579</v>
      </c>
      <c r="M3" s="146"/>
      <c r="N3" s="93"/>
      <c r="Q3" s="144"/>
      <c r="R3" s="145" t="str">
        <f>+L3</f>
        <v>As of: Jul 2025</v>
      </c>
      <c r="S3" s="146"/>
      <c r="T3" s="93"/>
    </row>
    <row r="4" spans="1:20" ht="13.5" thickBot="1" x14ac:dyDescent="0.35">
      <c r="B4" s="13" t="str">
        <f>"Run Date: "&amp; TEXT(NvsEndTime,"MM/DD/YYYY  hh:mm AM/PM;@")</f>
        <v>Run Date: 08/12/2025  11:01 AM</v>
      </c>
      <c r="C4" s="36"/>
      <c r="D4" s="56"/>
      <c r="E4" s="14"/>
      <c r="F4" s="147"/>
      <c r="G4" s="147"/>
      <c r="H4" s="148"/>
      <c r="I4" s="94"/>
      <c r="J4" s="160"/>
      <c r="K4" s="147"/>
      <c r="L4" s="147"/>
      <c r="M4" s="148"/>
      <c r="N4" s="94"/>
      <c r="O4" s="242"/>
      <c r="P4" s="160"/>
      <c r="Q4" s="147"/>
      <c r="R4" s="147"/>
      <c r="S4" s="148"/>
      <c r="T4" s="94"/>
    </row>
    <row r="5" spans="1:20" ht="13" x14ac:dyDescent="0.3">
      <c r="B5" s="11" t="str">
        <f>IF(C712&lt;&gt;"Error",C712,"")</f>
        <v>GLR6283P</v>
      </c>
      <c r="C5" s="12" t="str">
        <f>"Rpt ID: "&amp; C707&amp; "      Layout: "&amp;C708</f>
        <v>Rpt ID: FERC_IS1      Layout: FERC_IS1</v>
      </c>
      <c r="E5" s="15"/>
      <c r="F5" s="149" t="s">
        <v>580</v>
      </c>
      <c r="G5" s="150"/>
      <c r="H5" s="145" t="s">
        <v>581</v>
      </c>
      <c r="I5" s="93"/>
      <c r="J5" s="161"/>
      <c r="K5" s="149" t="s">
        <v>582</v>
      </c>
      <c r="L5" s="150"/>
      <c r="M5" s="145" t="s">
        <v>581</v>
      </c>
      <c r="N5" s="93"/>
      <c r="P5" s="161"/>
      <c r="Q5" s="149" t="s">
        <v>583</v>
      </c>
      <c r="R5" s="150"/>
      <c r="S5" s="145" t="s">
        <v>581</v>
      </c>
      <c r="T5" s="93"/>
    </row>
    <row r="6" spans="1:20" s="8" customFormat="1" ht="13.5" thickBot="1" x14ac:dyDescent="0.35">
      <c r="A6" s="7"/>
      <c r="B6" s="10" t="str">
        <f>IF(C709="Error",""&amp;C715,IF(C715= "Error","" &amp; C711,"" &amp;C715))</f>
        <v>KYP_CORP_CONSOL</v>
      </c>
      <c r="C6" s="6" t="str">
        <f>IF($C$709="Error",NvsTreeASD &amp; " Acct: GL_FERC_ACCT      BU: "&amp;+$C$716,IF(C715="Error",NvsTreeASD &amp; " Acct: GL_FERC_ACCT     BU: "&amp;+$C$711,NvsTreeASD &amp; "  Acct: GL_FERC_ACCT    BU: "&amp;+$C$715))</f>
        <v>V2099-01-01 Acct: GL_FERC_ACCT      BU: GL_PRPT_CONS</v>
      </c>
      <c r="D6" s="56"/>
      <c r="E6" s="16"/>
      <c r="F6" s="151" t="str">
        <f>TEXT($C$699,"YYYY")</f>
        <v>2025</v>
      </c>
      <c r="G6" s="180">
        <f>+F6-1</f>
        <v>2024</v>
      </c>
      <c r="H6" s="147" t="s">
        <v>585</v>
      </c>
      <c r="I6" s="95" t="s">
        <v>586</v>
      </c>
      <c r="J6" s="162"/>
      <c r="K6" s="151" t="str">
        <f>TEXT($C$699,"YYYY")</f>
        <v>2025</v>
      </c>
      <c r="L6" s="180">
        <f>+K6-1</f>
        <v>2024</v>
      </c>
      <c r="M6" s="147" t="s">
        <v>585</v>
      </c>
      <c r="N6" s="95" t="s">
        <v>586</v>
      </c>
      <c r="O6" s="95" t="s">
        <v>587</v>
      </c>
      <c r="P6" s="162"/>
      <c r="Q6" s="151" t="str">
        <f>TEXT($C$699,"YYYY")</f>
        <v>2025</v>
      </c>
      <c r="R6" s="180">
        <f>+Q6-1</f>
        <v>2024</v>
      </c>
      <c r="S6" s="147" t="s">
        <v>585</v>
      </c>
      <c r="T6" s="95" t="s">
        <v>586</v>
      </c>
    </row>
    <row r="7" spans="1:20" ht="18.5" thickTop="1" x14ac:dyDescent="0.4">
      <c r="B7" s="38" t="s">
        <v>273</v>
      </c>
      <c r="C7" s="85" t="s">
        <v>570</v>
      </c>
      <c r="E7" s="9"/>
      <c r="H7" s="153"/>
      <c r="I7" s="97"/>
      <c r="J7" s="163"/>
      <c r="M7" s="153"/>
      <c r="N7" s="97"/>
      <c r="O7" s="243"/>
      <c r="P7" s="163"/>
      <c r="S7" s="153"/>
      <c r="T7" s="97"/>
    </row>
    <row r="8" spans="1:20" s="22" customFormat="1" ht="10.5" hidden="1" customHeight="1" outlineLevel="2" x14ac:dyDescent="0.3">
      <c r="B8" s="20"/>
      <c r="C8" s="29"/>
      <c r="D8" s="57"/>
      <c r="E8" s="26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1:20" s="22" customFormat="1" ht="13" collapsed="1" x14ac:dyDescent="0.3">
      <c r="B9" s="53" t="s">
        <v>43</v>
      </c>
      <c r="C9" s="225" t="s">
        <v>818</v>
      </c>
      <c r="D9" s="226"/>
      <c r="E9" s="226"/>
      <c r="F9" s="228"/>
      <c r="G9" s="228"/>
      <c r="H9" s="228"/>
      <c r="I9" s="228"/>
      <c r="J9" s="250"/>
      <c r="K9" s="227"/>
      <c r="L9" s="227"/>
      <c r="M9" s="227"/>
      <c r="N9" s="229"/>
      <c r="O9" s="228"/>
      <c r="P9" s="250"/>
      <c r="Q9" s="228"/>
      <c r="R9" s="228"/>
      <c r="S9" s="228"/>
      <c r="T9" s="228"/>
    </row>
    <row r="10" spans="1:20" s="22" customFormat="1" ht="0.75" hidden="1" customHeight="1" outlineLevel="2" x14ac:dyDescent="0.25">
      <c r="B10" s="53"/>
      <c r="C10" s="50"/>
      <c r="D10" s="186"/>
      <c r="E10" s="186"/>
      <c r="F10" s="26"/>
      <c r="G10" s="26"/>
      <c r="H10" s="26"/>
      <c r="I10" s="260"/>
      <c r="J10" s="249"/>
      <c r="K10" s="26"/>
      <c r="L10" s="26"/>
      <c r="M10" s="26"/>
      <c r="N10" s="86"/>
      <c r="O10" s="216"/>
      <c r="P10" s="216"/>
      <c r="Q10" s="26"/>
      <c r="R10" s="26"/>
      <c r="S10" s="26"/>
      <c r="T10" s="260"/>
    </row>
    <row r="11" spans="1:20" s="68" customFormat="1" hidden="1" outlineLevel="2" x14ac:dyDescent="0.25">
      <c r="A11" s="63" t="s">
        <v>1243</v>
      </c>
      <c r="B11" s="64" t="s">
        <v>1702</v>
      </c>
      <c r="C11" s="65" t="s">
        <v>2161</v>
      </c>
      <c r="D11" s="66"/>
      <c r="E11" s="67"/>
      <c r="F11" s="307">
        <v>12905113.720000001</v>
      </c>
      <c r="G11" s="307">
        <v>12659626.4</v>
      </c>
      <c r="H11" s="142">
        <f>+F11-G11</f>
        <v>245487.3200000003</v>
      </c>
      <c r="I11" s="91">
        <f>IF(G11&lt;0,IF(H11=0,0,IF(OR(G11=0,F11=0),"N.M.",IF(ABS(H11/G11)&gt;=10,"N.M.",H11/(-G11)))),IF(H11=0,0,IF(OR(G11=0,F11=0),"N.M.",IF(ABS(H11/G11)&gt;=10,"N.M.",H11/G11))))</f>
        <v>1.9391355814418053E-2</v>
      </c>
      <c r="J11" s="157"/>
      <c r="K11" s="307">
        <v>95128849.849999994</v>
      </c>
      <c r="L11" s="307">
        <v>84585919.560000002</v>
      </c>
      <c r="M11" s="142"/>
      <c r="N11" s="91"/>
      <c r="O11" s="258"/>
      <c r="P11" s="157"/>
      <c r="Q11" s="307">
        <v>31155186.699999999</v>
      </c>
      <c r="R11" s="307">
        <v>33418193.280000001</v>
      </c>
      <c r="S11" s="142"/>
      <c r="T11" s="91"/>
    </row>
    <row r="12" spans="1:20" s="68" customFormat="1" hidden="1" outlineLevel="2" x14ac:dyDescent="0.25">
      <c r="A12" s="63" t="s">
        <v>1244</v>
      </c>
      <c r="B12" s="64" t="s">
        <v>1703</v>
      </c>
      <c r="C12" s="65" t="s">
        <v>2162</v>
      </c>
      <c r="D12" s="66"/>
      <c r="E12" s="67"/>
      <c r="F12" s="307">
        <v>7940424.5300000003</v>
      </c>
      <c r="G12" s="307">
        <v>7181006.3499999996</v>
      </c>
      <c r="H12" s="142">
        <f>+F12-G12</f>
        <v>759418.18000000063</v>
      </c>
      <c r="I12" s="91">
        <f>IF(G12&lt;0,IF(H12=0,0,IF(OR(G12=0,F12=0),"N.M.",IF(ABS(H12/G12)&gt;=10,"N.M.",H12/(-G12)))),IF(H12=0,0,IF(OR(G12=0,F12=0),"N.M.",IF(ABS(H12/G12)&gt;=10,"N.M.",H12/G12))))</f>
        <v>0.10575372628656715</v>
      </c>
      <c r="J12" s="157"/>
      <c r="K12" s="307">
        <v>42081099.520000003</v>
      </c>
      <c r="L12" s="307">
        <v>37823273.539999999</v>
      </c>
      <c r="M12" s="142"/>
      <c r="N12" s="91"/>
      <c r="O12" s="258"/>
      <c r="P12" s="157"/>
      <c r="Q12" s="307">
        <v>17748034.260000002</v>
      </c>
      <c r="R12" s="307">
        <v>17850438.890000001</v>
      </c>
      <c r="S12" s="142"/>
      <c r="T12" s="91"/>
    </row>
    <row r="13" spans="1:20" s="68" customFormat="1" hidden="1" outlineLevel="2" x14ac:dyDescent="0.25">
      <c r="A13" s="63" t="s">
        <v>1245</v>
      </c>
      <c r="B13" s="64" t="s">
        <v>1704</v>
      </c>
      <c r="C13" s="65" t="s">
        <v>2163</v>
      </c>
      <c r="D13" s="66"/>
      <c r="E13" s="67"/>
      <c r="F13" s="307">
        <v>8097863.1299999999</v>
      </c>
      <c r="G13" s="307">
        <v>5890701.5600000005</v>
      </c>
      <c r="H13" s="142">
        <f>+F13-G13</f>
        <v>2207161.5699999994</v>
      </c>
      <c r="I13" s="91">
        <f>IF(G13&lt;0,IF(H13=0,0,IF(OR(G13=0,F13=0),"N.M.",IF(ABS(H13/G13)&gt;=10,"N.M.",H13/(-G13)))),IF(H13=0,0,IF(OR(G13=0,F13=0),"N.M.",IF(ABS(H13/G13)&gt;=10,"N.M.",H13/G13))))</f>
        <v>0.37468568854131512</v>
      </c>
      <c r="J13" s="157"/>
      <c r="K13" s="307">
        <v>51198027.43</v>
      </c>
      <c r="L13" s="307">
        <v>42991801.609999999</v>
      </c>
      <c r="M13" s="142"/>
      <c r="N13" s="91"/>
      <c r="O13" s="258"/>
      <c r="P13" s="157"/>
      <c r="Q13" s="307">
        <v>23365035.210000001</v>
      </c>
      <c r="R13" s="307">
        <v>14896714.039999999</v>
      </c>
      <c r="S13" s="142"/>
      <c r="T13" s="91"/>
    </row>
    <row r="14" spans="1:20" s="22" customFormat="1" hidden="1" outlineLevel="1" x14ac:dyDescent="0.25">
      <c r="A14" s="22" t="s">
        <v>258</v>
      </c>
      <c r="B14" s="53"/>
      <c r="C14" s="50" t="s">
        <v>819</v>
      </c>
      <c r="D14" s="186"/>
      <c r="E14" s="186"/>
      <c r="F14" s="26">
        <v>28943401.379999999</v>
      </c>
      <c r="G14" s="26">
        <v>25731334.310000002</v>
      </c>
      <c r="H14" s="42">
        <f>+F14-G14</f>
        <v>3212067.0699999966</v>
      </c>
      <c r="I14" s="117">
        <f>IF(G14&lt;0,IF(H14=0,0,IF(OR(G14=0,F14=0),"N.M.",IF(ABS(H14/G14)&gt;=10,"N.M.",H14/(-G14)))),IF(H14=0,0,IF(OR(G14=0,F14=0),"N.M.",IF(ABS(H14/G14)&gt;=10,"N.M.",H14/G14))))</f>
        <v>0.12483095634693482</v>
      </c>
      <c r="J14" s="249"/>
      <c r="K14" s="26">
        <v>188407976.80000001</v>
      </c>
      <c r="L14" s="26">
        <v>165400994.70999998</v>
      </c>
      <c r="M14" s="26"/>
      <c r="N14" s="86"/>
      <c r="O14" s="216"/>
      <c r="P14" s="216"/>
      <c r="Q14" s="26">
        <v>72268256.170000002</v>
      </c>
      <c r="R14" s="26">
        <v>66165346.210000001</v>
      </c>
      <c r="S14" s="26"/>
      <c r="T14" s="260"/>
    </row>
    <row r="15" spans="1:20" s="22" customFormat="1" ht="0.75" hidden="1" customHeight="1" outlineLevel="2" x14ac:dyDescent="0.25">
      <c r="B15" s="53"/>
      <c r="C15" s="50"/>
      <c r="D15" s="186"/>
      <c r="E15" s="186"/>
      <c r="F15" s="26"/>
      <c r="G15" s="26"/>
      <c r="H15" s="26"/>
      <c r="I15" s="260"/>
      <c r="J15" s="249"/>
      <c r="K15" s="26"/>
      <c r="L15" s="26"/>
      <c r="M15" s="26"/>
      <c r="N15" s="86"/>
      <c r="O15" s="216"/>
      <c r="P15" s="216"/>
      <c r="Q15" s="26"/>
      <c r="R15" s="26"/>
      <c r="S15" s="26"/>
      <c r="T15" s="260"/>
    </row>
    <row r="16" spans="1:20" s="68" customFormat="1" hidden="1" outlineLevel="2" x14ac:dyDescent="0.25">
      <c r="A16" s="63" t="s">
        <v>1246</v>
      </c>
      <c r="B16" s="64" t="s">
        <v>1705</v>
      </c>
      <c r="C16" s="65" t="s">
        <v>820</v>
      </c>
      <c r="D16" s="66"/>
      <c r="E16" s="67"/>
      <c r="F16" s="307">
        <v>8896994.4100000001</v>
      </c>
      <c r="G16" s="307">
        <v>9205926.1899999995</v>
      </c>
      <c r="H16" s="142">
        <f t="shared" ref="H16:H23" si="0">+F16-G16</f>
        <v>-308931.77999999933</v>
      </c>
      <c r="I16" s="91">
        <f t="shared" ref="I16:I23" si="1">IF(G16&lt;0,IF(H16=0,0,IF(OR(G16=0,F16=0),"N.M.",IF(ABS(H16/G16)&gt;=10,"N.M.",H16/(-G16)))),IF(H16=0,0,IF(OR(G16=0,F16=0),"N.M.",IF(ABS(H16/G16)&gt;=10,"N.M.",H16/G16))))</f>
        <v>-3.3557924930527748E-2</v>
      </c>
      <c r="J16" s="157"/>
      <c r="K16" s="307">
        <v>58633591.5</v>
      </c>
      <c r="L16" s="307">
        <v>57420053.939999998</v>
      </c>
      <c r="M16" s="142"/>
      <c r="N16" s="91"/>
      <c r="O16" s="258"/>
      <c r="P16" s="157"/>
      <c r="Q16" s="307">
        <v>24242527.550000001</v>
      </c>
      <c r="R16" s="307">
        <v>26837004.129999999</v>
      </c>
      <c r="S16" s="142"/>
      <c r="T16" s="91"/>
    </row>
    <row r="17" spans="1:20" s="68" customFormat="1" hidden="1" outlineLevel="2" x14ac:dyDescent="0.25">
      <c r="A17" s="63" t="s">
        <v>1247</v>
      </c>
      <c r="B17" s="64" t="s">
        <v>1706</v>
      </c>
      <c r="C17" s="65" t="s">
        <v>2164</v>
      </c>
      <c r="D17" s="66"/>
      <c r="E17" s="67"/>
      <c r="F17" s="307">
        <v>6195767.8600000003</v>
      </c>
      <c r="G17" s="307">
        <v>7539266.1399999997</v>
      </c>
      <c r="H17" s="142">
        <f t="shared" si="0"/>
        <v>-1343498.2799999993</v>
      </c>
      <c r="I17" s="91">
        <f t="shared" si="1"/>
        <v>-0.17820013978177449</v>
      </c>
      <c r="J17" s="157"/>
      <c r="K17" s="307">
        <v>41118346</v>
      </c>
      <c r="L17" s="307">
        <v>41761942.799999997</v>
      </c>
      <c r="M17" s="142"/>
      <c r="N17" s="91"/>
      <c r="O17" s="258"/>
      <c r="P17" s="157"/>
      <c r="Q17" s="307">
        <v>15350166.85</v>
      </c>
      <c r="R17" s="307">
        <v>19301715.010000002</v>
      </c>
      <c r="S17" s="142"/>
      <c r="T17" s="91"/>
    </row>
    <row r="18" spans="1:20" s="68" customFormat="1" hidden="1" outlineLevel="2" x14ac:dyDescent="0.25">
      <c r="A18" s="63" t="s">
        <v>1248</v>
      </c>
      <c r="B18" s="64" t="s">
        <v>1707</v>
      </c>
      <c r="C18" s="65" t="s">
        <v>2165</v>
      </c>
      <c r="D18" s="66"/>
      <c r="E18" s="67"/>
      <c r="F18" s="307">
        <v>1039373.23</v>
      </c>
      <c r="G18" s="307">
        <v>1393684.33</v>
      </c>
      <c r="H18" s="142">
        <f t="shared" si="0"/>
        <v>-354311.10000000009</v>
      </c>
      <c r="I18" s="91">
        <f t="shared" si="1"/>
        <v>-0.25422622065356798</v>
      </c>
      <c r="J18" s="157"/>
      <c r="K18" s="307">
        <v>9109773.4100000001</v>
      </c>
      <c r="L18" s="307">
        <v>10666466.869999999</v>
      </c>
      <c r="M18" s="142"/>
      <c r="N18" s="91"/>
      <c r="O18" s="258"/>
      <c r="P18" s="157"/>
      <c r="Q18" s="307">
        <v>3282909.7800000003</v>
      </c>
      <c r="R18" s="307">
        <v>4558299.9800000004</v>
      </c>
      <c r="S18" s="142"/>
      <c r="T18" s="91"/>
    </row>
    <row r="19" spans="1:20" s="68" customFormat="1" hidden="1" outlineLevel="2" x14ac:dyDescent="0.25">
      <c r="A19" s="63" t="s">
        <v>1249</v>
      </c>
      <c r="B19" s="64" t="s">
        <v>1708</v>
      </c>
      <c r="C19" s="65" t="s">
        <v>2166</v>
      </c>
      <c r="D19" s="66"/>
      <c r="E19" s="67"/>
      <c r="F19" s="307">
        <v>1052794.29</v>
      </c>
      <c r="G19" s="307">
        <v>1128956.25</v>
      </c>
      <c r="H19" s="142">
        <f t="shared" si="0"/>
        <v>-76161.959999999963</v>
      </c>
      <c r="I19" s="91">
        <f t="shared" si="1"/>
        <v>-6.7462277656906516E-2</v>
      </c>
      <c r="J19" s="157"/>
      <c r="K19" s="307">
        <v>9475073.4900000002</v>
      </c>
      <c r="L19" s="307">
        <v>9053170.6899999995</v>
      </c>
      <c r="M19" s="142"/>
      <c r="N19" s="91"/>
      <c r="O19" s="258"/>
      <c r="P19" s="157"/>
      <c r="Q19" s="307">
        <v>3652756.7</v>
      </c>
      <c r="R19" s="307">
        <v>3898186.59</v>
      </c>
      <c r="S19" s="142"/>
      <c r="T19" s="91"/>
    </row>
    <row r="20" spans="1:20" s="68" customFormat="1" hidden="1" outlineLevel="2" x14ac:dyDescent="0.25">
      <c r="A20" s="63" t="s">
        <v>1250</v>
      </c>
      <c r="B20" s="64" t="s">
        <v>1709</v>
      </c>
      <c r="C20" s="65" t="s">
        <v>2167</v>
      </c>
      <c r="D20" s="66"/>
      <c r="E20" s="67"/>
      <c r="F20" s="307">
        <v>1543791.29</v>
      </c>
      <c r="G20" s="307">
        <v>1710047.62</v>
      </c>
      <c r="H20" s="142">
        <f t="shared" si="0"/>
        <v>-166256.33000000007</v>
      </c>
      <c r="I20" s="91">
        <f t="shared" si="1"/>
        <v>-9.7223216509023339E-2</v>
      </c>
      <c r="J20" s="157"/>
      <c r="K20" s="307">
        <v>11640310.5</v>
      </c>
      <c r="L20" s="307">
        <v>11428004.1</v>
      </c>
      <c r="M20" s="142"/>
      <c r="N20" s="91"/>
      <c r="O20" s="258"/>
      <c r="P20" s="157"/>
      <c r="Q20" s="307">
        <v>4821406.8899999997</v>
      </c>
      <c r="R20" s="307">
        <v>5351961.87</v>
      </c>
      <c r="S20" s="142"/>
      <c r="T20" s="91"/>
    </row>
    <row r="21" spans="1:20" s="68" customFormat="1" hidden="1" outlineLevel="2" x14ac:dyDescent="0.25">
      <c r="A21" s="63" t="s">
        <v>1251</v>
      </c>
      <c r="B21" s="64" t="s">
        <v>1710</v>
      </c>
      <c r="C21" s="65" t="s">
        <v>2168</v>
      </c>
      <c r="D21" s="66"/>
      <c r="E21" s="67"/>
      <c r="F21" s="307">
        <v>5979493.2400000002</v>
      </c>
      <c r="G21" s="307">
        <v>4171264.46</v>
      </c>
      <c r="H21" s="142">
        <f t="shared" si="0"/>
        <v>1808228.7800000003</v>
      </c>
      <c r="I21" s="91">
        <f t="shared" si="1"/>
        <v>0.43349655658131064</v>
      </c>
      <c r="J21" s="157"/>
      <c r="K21" s="307">
        <v>36444793.640000001</v>
      </c>
      <c r="L21" s="307">
        <v>31653020.739999998</v>
      </c>
      <c r="M21" s="142"/>
      <c r="N21" s="91"/>
      <c r="O21" s="258"/>
      <c r="P21" s="157"/>
      <c r="Q21" s="307">
        <v>19209216.170000002</v>
      </c>
      <c r="R21" s="307">
        <v>13009732.460000001</v>
      </c>
      <c r="S21" s="142"/>
      <c r="T21" s="91"/>
    </row>
    <row r="22" spans="1:20" s="68" customFormat="1" hidden="1" outlineLevel="2" x14ac:dyDescent="0.25">
      <c r="A22" s="63" t="s">
        <v>1252</v>
      </c>
      <c r="B22" s="64" t="s">
        <v>1711</v>
      </c>
      <c r="C22" s="65" t="s">
        <v>2169</v>
      </c>
      <c r="D22" s="66"/>
      <c r="E22" s="67"/>
      <c r="F22" s="307">
        <v>6821319.9000000004</v>
      </c>
      <c r="G22" s="307">
        <v>5194685.0599999996</v>
      </c>
      <c r="H22" s="142">
        <f t="shared" si="0"/>
        <v>1626634.8400000008</v>
      </c>
      <c r="I22" s="91">
        <f t="shared" si="1"/>
        <v>0.31313444823159325</v>
      </c>
      <c r="J22" s="157"/>
      <c r="K22" s="307">
        <v>48734665.909999996</v>
      </c>
      <c r="L22" s="307">
        <v>43676231.210000001</v>
      </c>
      <c r="M22" s="142"/>
      <c r="N22" s="91"/>
      <c r="O22" s="258"/>
      <c r="P22" s="157"/>
      <c r="Q22" s="307">
        <v>25762926.960000001</v>
      </c>
      <c r="R22" s="307">
        <v>17717008.16</v>
      </c>
      <c r="S22" s="142"/>
      <c r="T22" s="91"/>
    </row>
    <row r="23" spans="1:20" s="22" customFormat="1" hidden="1" outlineLevel="1" x14ac:dyDescent="0.25">
      <c r="A23" s="22" t="s">
        <v>260</v>
      </c>
      <c r="B23" s="53"/>
      <c r="C23" s="50" t="s">
        <v>820</v>
      </c>
      <c r="D23" s="186"/>
      <c r="E23" s="186"/>
      <c r="F23" s="26">
        <v>31529534.219999999</v>
      </c>
      <c r="G23" s="26">
        <v>30343830.049999997</v>
      </c>
      <c r="H23" s="42">
        <f t="shared" si="0"/>
        <v>1185704.1700000018</v>
      </c>
      <c r="I23" s="117">
        <f t="shared" si="1"/>
        <v>3.9075626512744786E-2</v>
      </c>
      <c r="J23" s="249"/>
      <c r="K23" s="26">
        <v>215156554.44999999</v>
      </c>
      <c r="L23" s="26">
        <v>205658890.34999999</v>
      </c>
      <c r="M23" s="26"/>
      <c r="N23" s="86"/>
      <c r="O23" s="216"/>
      <c r="P23" s="216"/>
      <c r="Q23" s="26">
        <v>96321910.900000006</v>
      </c>
      <c r="R23" s="26">
        <v>90673908.200000003</v>
      </c>
      <c r="S23" s="26"/>
      <c r="T23" s="260"/>
    </row>
    <row r="24" spans="1:20" s="22" customFormat="1" ht="0.75" hidden="1" customHeight="1" outlineLevel="2" x14ac:dyDescent="0.25">
      <c r="B24" s="53"/>
      <c r="C24" s="50"/>
      <c r="D24" s="186"/>
      <c r="E24" s="186"/>
      <c r="F24" s="26"/>
      <c r="G24" s="26"/>
      <c r="H24" s="26"/>
      <c r="I24" s="260"/>
      <c r="J24" s="249"/>
      <c r="K24" s="26"/>
      <c r="L24" s="26"/>
      <c r="M24" s="26"/>
      <c r="N24" s="86"/>
      <c r="O24" s="216"/>
      <c r="P24" s="216"/>
      <c r="Q24" s="26"/>
      <c r="R24" s="26"/>
      <c r="S24" s="26"/>
      <c r="T24" s="260"/>
    </row>
    <row r="25" spans="1:20" s="68" customFormat="1" hidden="1" outlineLevel="2" x14ac:dyDescent="0.25">
      <c r="A25" s="63" t="s">
        <v>1253</v>
      </c>
      <c r="B25" s="64" t="s">
        <v>1712</v>
      </c>
      <c r="C25" s="65" t="s">
        <v>2170</v>
      </c>
      <c r="D25" s="66"/>
      <c r="E25" s="67"/>
      <c r="F25" s="307">
        <v>151057.82</v>
      </c>
      <c r="G25" s="307">
        <v>148594.26</v>
      </c>
      <c r="H25" s="142">
        <f>+F25-G25</f>
        <v>2463.5599999999977</v>
      </c>
      <c r="I25" s="91">
        <f>IF(G25&lt;0,IF(H25=0,0,IF(OR(G25=0,F25=0),"N.M.",IF(ABS(H25/G25)&gt;=10,"N.M.",H25/(-G25)))),IF(H25=0,0,IF(OR(G25=0,F25=0),"N.M.",IF(ABS(H25/G25)&gt;=10,"N.M.",H25/G25))))</f>
        <v>1.6579106083909282E-2</v>
      </c>
      <c r="J25" s="157"/>
      <c r="K25" s="307">
        <v>1074152.83</v>
      </c>
      <c r="L25" s="307">
        <v>1046386.12</v>
      </c>
      <c r="M25" s="142"/>
      <c r="N25" s="91"/>
      <c r="O25" s="258"/>
      <c r="P25" s="157"/>
      <c r="Q25" s="307">
        <v>446672.17</v>
      </c>
      <c r="R25" s="307">
        <v>457021.5</v>
      </c>
      <c r="S25" s="142"/>
      <c r="T25" s="91"/>
    </row>
    <row r="26" spans="1:20" s="68" customFormat="1" hidden="1" outlineLevel="2" x14ac:dyDescent="0.25">
      <c r="A26" s="63" t="s">
        <v>1254</v>
      </c>
      <c r="B26" s="64" t="s">
        <v>1713</v>
      </c>
      <c r="C26" s="65" t="s">
        <v>2171</v>
      </c>
      <c r="D26" s="66"/>
      <c r="E26" s="67"/>
      <c r="F26" s="307">
        <v>23661.31</v>
      </c>
      <c r="G26" s="307">
        <v>16831.28</v>
      </c>
      <c r="H26" s="142">
        <f>+F26-G26</f>
        <v>6830.0300000000025</v>
      </c>
      <c r="I26" s="91">
        <f>IF(G26&lt;0,IF(H26=0,0,IF(OR(G26=0,F26=0),"N.M.",IF(ABS(H26/G26)&gt;=10,"N.M.",H26/(-G26)))),IF(H26=0,0,IF(OR(G26=0,F26=0),"N.M.",IF(ABS(H26/G26)&gt;=10,"N.M.",H26/G26))))</f>
        <v>0.40579385525046241</v>
      </c>
      <c r="J26" s="157"/>
      <c r="K26" s="307">
        <v>196668.63</v>
      </c>
      <c r="L26" s="307">
        <v>186009.08000000002</v>
      </c>
      <c r="M26" s="142"/>
      <c r="N26" s="91"/>
      <c r="O26" s="258"/>
      <c r="P26" s="157"/>
      <c r="Q26" s="307">
        <v>89546.75</v>
      </c>
      <c r="R26" s="307">
        <v>59987.770000000004</v>
      </c>
      <c r="S26" s="142"/>
      <c r="T26" s="91"/>
    </row>
    <row r="27" spans="1:20" s="22" customFormat="1" hidden="1" outlineLevel="1" x14ac:dyDescent="0.25">
      <c r="A27" s="22" t="s">
        <v>180</v>
      </c>
      <c r="B27" s="53"/>
      <c r="C27" s="50" t="s">
        <v>821</v>
      </c>
      <c r="D27" s="186"/>
      <c r="E27" s="186"/>
      <c r="F27" s="26">
        <v>174719.13</v>
      </c>
      <c r="G27" s="26">
        <v>165425.54</v>
      </c>
      <c r="H27" s="42">
        <f>+F27-G27</f>
        <v>9293.5899999999965</v>
      </c>
      <c r="I27" s="117">
        <f>IF(G27&lt;0,IF(H27=0,0,IF(OR(G27=0,F27=0),"N.M.",IF(ABS(H27/G27)&gt;=10,"N.M.",H27/(-G27)))),IF(H27=0,0,IF(OR(G27=0,F27=0),"N.M.",IF(ABS(H27/G27)&gt;=10,"N.M.",H27/G27))))</f>
        <v>5.6179898218860255E-2</v>
      </c>
      <c r="J27" s="249"/>
      <c r="K27" s="26">
        <v>1270821.46</v>
      </c>
      <c r="L27" s="26">
        <v>1232395.2</v>
      </c>
      <c r="M27" s="26"/>
      <c r="N27" s="86"/>
      <c r="O27" s="216"/>
      <c r="P27" s="216"/>
      <c r="Q27" s="26">
        <v>536218.91999999993</v>
      </c>
      <c r="R27" s="26">
        <v>517009.27</v>
      </c>
      <c r="S27" s="26"/>
      <c r="T27" s="260"/>
    </row>
    <row r="28" spans="1:20" s="22" customFormat="1" ht="0.75" hidden="1" customHeight="1" outlineLevel="2" x14ac:dyDescent="0.25">
      <c r="B28" s="53"/>
      <c r="C28" s="50"/>
      <c r="D28" s="186"/>
      <c r="E28" s="186"/>
      <c r="F28" s="26"/>
      <c r="G28" s="26"/>
      <c r="H28" s="26"/>
      <c r="I28" s="260"/>
      <c r="J28" s="249"/>
      <c r="K28" s="26"/>
      <c r="L28" s="26"/>
      <c r="M28" s="26"/>
      <c r="N28" s="86"/>
      <c r="O28" s="216"/>
      <c r="P28" s="216"/>
      <c r="Q28" s="26"/>
      <c r="R28" s="26"/>
      <c r="S28" s="26"/>
      <c r="T28" s="260"/>
    </row>
    <row r="29" spans="1:20" s="68" customFormat="1" hidden="1" outlineLevel="2" x14ac:dyDescent="0.25">
      <c r="A29" s="63" t="s">
        <v>1255</v>
      </c>
      <c r="B29" s="64" t="s">
        <v>1714</v>
      </c>
      <c r="C29" s="65" t="s">
        <v>2172</v>
      </c>
      <c r="D29" s="66"/>
      <c r="E29" s="67"/>
      <c r="F29" s="307">
        <v>0</v>
      </c>
      <c r="G29" s="307">
        <v>0</v>
      </c>
      <c r="H29" s="142">
        <f t="shared" ref="H29:H61" si="2">+F29-G29</f>
        <v>0</v>
      </c>
      <c r="I29" s="91">
        <f t="shared" ref="I29:I61" si="3">IF(G29&lt;0,IF(H29=0,0,IF(OR(G29=0,F29=0),"N.M.",IF(ABS(H29/G29)&gt;=10,"N.M.",H29/(-G29)))),IF(H29=0,0,IF(OR(G29=0,F29=0),"N.M.",IF(ABS(H29/G29)&gt;=10,"N.M.",H29/G29))))</f>
        <v>0</v>
      </c>
      <c r="J29" s="157"/>
      <c r="K29" s="307">
        <v>0</v>
      </c>
      <c r="L29" s="307">
        <v>-18.93</v>
      </c>
      <c r="M29" s="142"/>
      <c r="N29" s="91"/>
      <c r="O29" s="258"/>
      <c r="P29" s="157"/>
      <c r="Q29" s="307">
        <v>0</v>
      </c>
      <c r="R29" s="307">
        <v>6.84</v>
      </c>
      <c r="S29" s="142"/>
      <c r="T29" s="91"/>
    </row>
    <row r="30" spans="1:20" s="68" customFormat="1" hidden="1" outlineLevel="2" x14ac:dyDescent="0.25">
      <c r="A30" s="63" t="s">
        <v>1256</v>
      </c>
      <c r="B30" s="64" t="s">
        <v>1715</v>
      </c>
      <c r="C30" s="65" t="s">
        <v>2173</v>
      </c>
      <c r="D30" s="66"/>
      <c r="E30" s="67"/>
      <c r="F30" s="307">
        <v>42966.73</v>
      </c>
      <c r="G30" s="307">
        <v>204696.31</v>
      </c>
      <c r="H30" s="142">
        <f t="shared" si="2"/>
        <v>-161729.57999999999</v>
      </c>
      <c r="I30" s="91">
        <f t="shared" si="3"/>
        <v>-0.7900952391374324</v>
      </c>
      <c r="J30" s="157"/>
      <c r="K30" s="307">
        <v>1561568.6600000001</v>
      </c>
      <c r="L30" s="307">
        <v>1507978.82</v>
      </c>
      <c r="M30" s="142"/>
      <c r="N30" s="91"/>
      <c r="O30" s="258"/>
      <c r="P30" s="157"/>
      <c r="Q30" s="307">
        <v>337179.19</v>
      </c>
      <c r="R30" s="307">
        <v>531190.4</v>
      </c>
      <c r="S30" s="142"/>
      <c r="T30" s="91"/>
    </row>
    <row r="31" spans="1:20" s="68" customFormat="1" hidden="1" outlineLevel="2" x14ac:dyDescent="0.25">
      <c r="A31" s="63" t="s">
        <v>1257</v>
      </c>
      <c r="B31" s="64" t="s">
        <v>1716</v>
      </c>
      <c r="C31" s="65" t="s">
        <v>2174</v>
      </c>
      <c r="D31" s="66"/>
      <c r="E31" s="67"/>
      <c r="F31" s="307">
        <v>0</v>
      </c>
      <c r="G31" s="307">
        <v>198670.67</v>
      </c>
      <c r="H31" s="142">
        <f t="shared" si="2"/>
        <v>-198670.67</v>
      </c>
      <c r="I31" s="91" t="str">
        <f t="shared" si="3"/>
        <v>N.M.</v>
      </c>
      <c r="J31" s="157"/>
      <c r="K31" s="307">
        <v>1325054.69</v>
      </c>
      <c r="L31" s="307">
        <v>973175.77</v>
      </c>
      <c r="M31" s="142"/>
      <c r="N31" s="91"/>
      <c r="O31" s="258"/>
      <c r="P31" s="157"/>
      <c r="Q31" s="307">
        <v>516253.98000000004</v>
      </c>
      <c r="R31" s="307">
        <v>144850.73000000001</v>
      </c>
      <c r="S31" s="142"/>
      <c r="T31" s="91"/>
    </row>
    <row r="32" spans="1:20" s="68" customFormat="1" hidden="1" outlineLevel="2" x14ac:dyDescent="0.25">
      <c r="A32" s="63" t="s">
        <v>1258</v>
      </c>
      <c r="B32" s="64" t="s">
        <v>1717</v>
      </c>
      <c r="C32" s="65" t="s">
        <v>2175</v>
      </c>
      <c r="D32" s="66"/>
      <c r="E32" s="67"/>
      <c r="F32" s="307">
        <v>0</v>
      </c>
      <c r="G32" s="307">
        <v>0</v>
      </c>
      <c r="H32" s="142">
        <f t="shared" si="2"/>
        <v>0</v>
      </c>
      <c r="I32" s="91">
        <f t="shared" si="3"/>
        <v>0</v>
      </c>
      <c r="J32" s="157"/>
      <c r="K32" s="307">
        <v>0</v>
      </c>
      <c r="L32" s="307">
        <v>0</v>
      </c>
      <c r="M32" s="142"/>
      <c r="N32" s="91"/>
      <c r="O32" s="258"/>
      <c r="P32" s="157"/>
      <c r="Q32" s="307">
        <v>0</v>
      </c>
      <c r="R32" s="307">
        <v>0</v>
      </c>
      <c r="S32" s="142"/>
      <c r="T32" s="91"/>
    </row>
    <row r="33" spans="1:20" s="68" customFormat="1" hidden="1" outlineLevel="2" x14ac:dyDescent="0.25">
      <c r="A33" s="63" t="s">
        <v>1259</v>
      </c>
      <c r="B33" s="64" t="s">
        <v>1718</v>
      </c>
      <c r="C33" s="65" t="s">
        <v>2176</v>
      </c>
      <c r="D33" s="66"/>
      <c r="E33" s="67"/>
      <c r="F33" s="307">
        <v>-297.09000000000003</v>
      </c>
      <c r="G33" s="307">
        <v>-195.99</v>
      </c>
      <c r="H33" s="142">
        <f t="shared" si="2"/>
        <v>-101.10000000000002</v>
      </c>
      <c r="I33" s="91">
        <f t="shared" si="3"/>
        <v>-0.51584264503290989</v>
      </c>
      <c r="J33" s="157"/>
      <c r="K33" s="307">
        <v>-2544.14</v>
      </c>
      <c r="L33" s="307">
        <v>-3298.07</v>
      </c>
      <c r="M33" s="142"/>
      <c r="N33" s="91"/>
      <c r="O33" s="258"/>
      <c r="P33" s="157"/>
      <c r="Q33" s="307">
        <v>-676.34</v>
      </c>
      <c r="R33" s="307">
        <v>-1671.22</v>
      </c>
      <c r="S33" s="142"/>
      <c r="T33" s="91"/>
    </row>
    <row r="34" spans="1:20" s="68" customFormat="1" hidden="1" outlineLevel="2" x14ac:dyDescent="0.25">
      <c r="A34" s="63" t="s">
        <v>1260</v>
      </c>
      <c r="B34" s="64" t="s">
        <v>1719</v>
      </c>
      <c r="C34" s="65" t="s">
        <v>2177</v>
      </c>
      <c r="D34" s="66"/>
      <c r="E34" s="67"/>
      <c r="F34" s="307">
        <v>-593030.27</v>
      </c>
      <c r="G34" s="307">
        <v>-84888.49</v>
      </c>
      <c r="H34" s="142">
        <f t="shared" si="2"/>
        <v>-508141.78</v>
      </c>
      <c r="I34" s="91">
        <f t="shared" si="3"/>
        <v>-5.9859915048553693</v>
      </c>
      <c r="J34" s="157"/>
      <c r="K34" s="307">
        <v>891465.67</v>
      </c>
      <c r="L34" s="307">
        <v>734466.67</v>
      </c>
      <c r="M34" s="142"/>
      <c r="N34" s="91"/>
      <c r="O34" s="258"/>
      <c r="P34" s="157"/>
      <c r="Q34" s="307">
        <v>629613.03</v>
      </c>
      <c r="R34" s="307">
        <v>706868.4</v>
      </c>
      <c r="S34" s="142"/>
      <c r="T34" s="91"/>
    </row>
    <row r="35" spans="1:20" s="68" customFormat="1" hidden="1" outlineLevel="2" x14ac:dyDescent="0.25">
      <c r="A35" s="63" t="s">
        <v>1261</v>
      </c>
      <c r="B35" s="64" t="s">
        <v>1720</v>
      </c>
      <c r="C35" s="65" t="s">
        <v>2178</v>
      </c>
      <c r="D35" s="66"/>
      <c r="E35" s="67"/>
      <c r="F35" s="307">
        <v>-14240.69</v>
      </c>
      <c r="G35" s="307">
        <v>-12961.6</v>
      </c>
      <c r="H35" s="142">
        <f t="shared" si="2"/>
        <v>-1279.0900000000001</v>
      </c>
      <c r="I35" s="91">
        <f t="shared" si="3"/>
        <v>-9.8683032958893968E-2</v>
      </c>
      <c r="J35" s="157"/>
      <c r="K35" s="307">
        <v>-47229.599999999999</v>
      </c>
      <c r="L35" s="307">
        <v>-27068.15</v>
      </c>
      <c r="M35" s="142"/>
      <c r="N35" s="91"/>
      <c r="O35" s="258"/>
      <c r="P35" s="157"/>
      <c r="Q35" s="307">
        <v>-21314.100000000002</v>
      </c>
      <c r="R35" s="307">
        <v>-26486.440000000002</v>
      </c>
      <c r="S35" s="142"/>
      <c r="T35" s="91"/>
    </row>
    <row r="36" spans="1:20" s="68" customFormat="1" hidden="1" outlineLevel="2" x14ac:dyDescent="0.25">
      <c r="A36" s="63" t="s">
        <v>1262</v>
      </c>
      <c r="B36" s="64" t="s">
        <v>1721</v>
      </c>
      <c r="C36" s="65" t="s">
        <v>2179</v>
      </c>
      <c r="D36" s="66"/>
      <c r="E36" s="67"/>
      <c r="F36" s="307">
        <v>0</v>
      </c>
      <c r="G36" s="307">
        <v>-20520.400000000001</v>
      </c>
      <c r="H36" s="142">
        <f t="shared" si="2"/>
        <v>20520.400000000001</v>
      </c>
      <c r="I36" s="91" t="str">
        <f t="shared" si="3"/>
        <v>N.M.</v>
      </c>
      <c r="J36" s="157"/>
      <c r="K36" s="307">
        <v>-50880.99</v>
      </c>
      <c r="L36" s="307">
        <v>-20520.400000000001</v>
      </c>
      <c r="M36" s="142"/>
      <c r="N36" s="91"/>
      <c r="O36" s="258"/>
      <c r="P36" s="157"/>
      <c r="Q36" s="307">
        <v>-10445.76</v>
      </c>
      <c r="R36" s="307">
        <v>-20520.400000000001</v>
      </c>
      <c r="S36" s="142"/>
      <c r="T36" s="91"/>
    </row>
    <row r="37" spans="1:20" s="68" customFormat="1" hidden="1" outlineLevel="2" x14ac:dyDescent="0.25">
      <c r="A37" s="63" t="s">
        <v>1263</v>
      </c>
      <c r="B37" s="64" t="s">
        <v>1722</v>
      </c>
      <c r="C37" s="65" t="s">
        <v>2180</v>
      </c>
      <c r="D37" s="66"/>
      <c r="E37" s="67"/>
      <c r="F37" s="307">
        <v>5023.71</v>
      </c>
      <c r="G37" s="307">
        <v>68307.100000000006</v>
      </c>
      <c r="H37" s="142">
        <f t="shared" si="2"/>
        <v>-63283.390000000007</v>
      </c>
      <c r="I37" s="91">
        <f t="shared" si="3"/>
        <v>-0.92645405821649585</v>
      </c>
      <c r="J37" s="157"/>
      <c r="K37" s="307">
        <v>55911.74</v>
      </c>
      <c r="L37" s="307">
        <v>139766.33000000002</v>
      </c>
      <c r="M37" s="142"/>
      <c r="N37" s="91"/>
      <c r="O37" s="258"/>
      <c r="P37" s="157"/>
      <c r="Q37" s="307">
        <v>8864.26</v>
      </c>
      <c r="R37" s="307">
        <v>88851.01</v>
      </c>
      <c r="S37" s="142"/>
      <c r="T37" s="91"/>
    </row>
    <row r="38" spans="1:20" s="68" customFormat="1" hidden="1" outlineLevel="2" x14ac:dyDescent="0.25">
      <c r="A38" s="63" t="s">
        <v>1264</v>
      </c>
      <c r="B38" s="64" t="s">
        <v>1723</v>
      </c>
      <c r="C38" s="65" t="s">
        <v>2181</v>
      </c>
      <c r="D38" s="66"/>
      <c r="E38" s="67"/>
      <c r="F38" s="307">
        <v>2877833.29</v>
      </c>
      <c r="G38" s="307">
        <v>2822146.42</v>
      </c>
      <c r="H38" s="142">
        <f t="shared" si="2"/>
        <v>55686.870000000112</v>
      </c>
      <c r="I38" s="91">
        <f t="shared" si="3"/>
        <v>1.9732098095746609E-2</v>
      </c>
      <c r="J38" s="157"/>
      <c r="K38" s="307">
        <v>12561485.050000001</v>
      </c>
      <c r="L38" s="307">
        <v>8037294.6799999997</v>
      </c>
      <c r="M38" s="142"/>
      <c r="N38" s="91"/>
      <c r="O38" s="258"/>
      <c r="P38" s="157"/>
      <c r="Q38" s="307">
        <v>8498602.0800000001</v>
      </c>
      <c r="R38" s="307">
        <v>6535916.0800000001</v>
      </c>
      <c r="S38" s="142"/>
      <c r="T38" s="91"/>
    </row>
    <row r="39" spans="1:20" s="68" customFormat="1" hidden="1" outlineLevel="2" x14ac:dyDescent="0.25">
      <c r="A39" s="63" t="s">
        <v>1265</v>
      </c>
      <c r="B39" s="64" t="s">
        <v>1724</v>
      </c>
      <c r="C39" s="65" t="s">
        <v>2182</v>
      </c>
      <c r="D39" s="66"/>
      <c r="E39" s="67"/>
      <c r="F39" s="307">
        <v>0</v>
      </c>
      <c r="G39" s="307">
        <v>0</v>
      </c>
      <c r="H39" s="142">
        <f t="shared" si="2"/>
        <v>0</v>
      </c>
      <c r="I39" s="91">
        <f t="shared" si="3"/>
        <v>0</v>
      </c>
      <c r="J39" s="157"/>
      <c r="K39" s="307">
        <v>0</v>
      </c>
      <c r="L39" s="307">
        <v>3.52</v>
      </c>
      <c r="M39" s="142"/>
      <c r="N39" s="91"/>
      <c r="O39" s="258"/>
      <c r="P39" s="157"/>
      <c r="Q39" s="307">
        <v>0</v>
      </c>
      <c r="R39" s="307">
        <v>0</v>
      </c>
      <c r="S39" s="142"/>
      <c r="T39" s="91"/>
    </row>
    <row r="40" spans="1:20" s="68" customFormat="1" hidden="1" outlineLevel="2" x14ac:dyDescent="0.25">
      <c r="A40" s="63" t="s">
        <v>1266</v>
      </c>
      <c r="B40" s="64" t="s">
        <v>1725</v>
      </c>
      <c r="C40" s="65" t="s">
        <v>2183</v>
      </c>
      <c r="D40" s="66"/>
      <c r="E40" s="67"/>
      <c r="F40" s="307">
        <v>-248051.39</v>
      </c>
      <c r="G40" s="307">
        <v>-91.69</v>
      </c>
      <c r="H40" s="142">
        <f t="shared" si="2"/>
        <v>-247959.7</v>
      </c>
      <c r="I40" s="91" t="str">
        <f t="shared" si="3"/>
        <v>N.M.</v>
      </c>
      <c r="J40" s="157"/>
      <c r="K40" s="307">
        <v>-251807</v>
      </c>
      <c r="L40" s="307">
        <v>-8788.7800000000007</v>
      </c>
      <c r="M40" s="142"/>
      <c r="N40" s="91"/>
      <c r="O40" s="258"/>
      <c r="P40" s="157"/>
      <c r="Q40" s="307">
        <v>-241837.31</v>
      </c>
      <c r="R40" s="307">
        <v>-4760.63</v>
      </c>
      <c r="S40" s="142"/>
      <c r="T40" s="91"/>
    </row>
    <row r="41" spans="1:20" s="68" customFormat="1" hidden="1" outlineLevel="2" x14ac:dyDescent="0.25">
      <c r="A41" s="63" t="s">
        <v>1267</v>
      </c>
      <c r="B41" s="64" t="s">
        <v>1726</v>
      </c>
      <c r="C41" s="65" t="s">
        <v>2184</v>
      </c>
      <c r="D41" s="66"/>
      <c r="E41" s="67"/>
      <c r="F41" s="307">
        <v>-1339418.95</v>
      </c>
      <c r="G41" s="307">
        <v>-722.26</v>
      </c>
      <c r="H41" s="142">
        <f t="shared" si="2"/>
        <v>-1338696.69</v>
      </c>
      <c r="I41" s="91" t="str">
        <f t="shared" si="3"/>
        <v>N.M.</v>
      </c>
      <c r="J41" s="157"/>
      <c r="K41" s="307">
        <v>-2178436</v>
      </c>
      <c r="L41" s="307">
        <v>-196550.62</v>
      </c>
      <c r="M41" s="142"/>
      <c r="N41" s="91"/>
      <c r="O41" s="258"/>
      <c r="P41" s="157"/>
      <c r="Q41" s="307">
        <v>-2012122.68</v>
      </c>
      <c r="R41" s="307">
        <v>-76616.62</v>
      </c>
      <c r="S41" s="142"/>
      <c r="T41" s="91"/>
    </row>
    <row r="42" spans="1:20" s="68" customFormat="1" hidden="1" outlineLevel="2" x14ac:dyDescent="0.25">
      <c r="A42" s="63" t="s">
        <v>1268</v>
      </c>
      <c r="B42" s="64" t="s">
        <v>1727</v>
      </c>
      <c r="C42" s="65" t="s">
        <v>2185</v>
      </c>
      <c r="D42" s="66"/>
      <c r="E42" s="67"/>
      <c r="F42" s="307">
        <v>-52487.18</v>
      </c>
      <c r="G42" s="307">
        <v>-210852.93</v>
      </c>
      <c r="H42" s="142">
        <f t="shared" si="2"/>
        <v>158365.75</v>
      </c>
      <c r="I42" s="91">
        <f t="shared" si="3"/>
        <v>0.75107208612182907</v>
      </c>
      <c r="J42" s="157"/>
      <c r="K42" s="307">
        <v>-371364.49</v>
      </c>
      <c r="L42" s="307">
        <v>-289677</v>
      </c>
      <c r="M42" s="142"/>
      <c r="N42" s="91"/>
      <c r="O42" s="258"/>
      <c r="P42" s="157"/>
      <c r="Q42" s="307">
        <v>-328859.78999999998</v>
      </c>
      <c r="R42" s="307">
        <v>-276068.42</v>
      </c>
      <c r="S42" s="142"/>
      <c r="T42" s="91"/>
    </row>
    <row r="43" spans="1:20" s="68" customFormat="1" hidden="1" outlineLevel="2" x14ac:dyDescent="0.25">
      <c r="A43" s="63" t="s">
        <v>1269</v>
      </c>
      <c r="B43" s="64" t="s">
        <v>1728</v>
      </c>
      <c r="C43" s="65" t="s">
        <v>2186</v>
      </c>
      <c r="D43" s="66"/>
      <c r="E43" s="67"/>
      <c r="F43" s="307">
        <v>0</v>
      </c>
      <c r="G43" s="307">
        <v>0</v>
      </c>
      <c r="H43" s="142">
        <f t="shared" si="2"/>
        <v>0</v>
      </c>
      <c r="I43" s="91">
        <f t="shared" si="3"/>
        <v>0</v>
      </c>
      <c r="J43" s="157"/>
      <c r="K43" s="307">
        <v>0</v>
      </c>
      <c r="L43" s="307">
        <v>0</v>
      </c>
      <c r="M43" s="142"/>
      <c r="N43" s="91"/>
      <c r="O43" s="258"/>
      <c r="P43" s="157"/>
      <c r="Q43" s="307">
        <v>0</v>
      </c>
      <c r="R43" s="307">
        <v>0</v>
      </c>
      <c r="S43" s="142"/>
      <c r="T43" s="91"/>
    </row>
    <row r="44" spans="1:20" s="68" customFormat="1" hidden="1" outlineLevel="2" x14ac:dyDescent="0.25">
      <c r="A44" s="63" t="s">
        <v>1270</v>
      </c>
      <c r="B44" s="64" t="s">
        <v>1729</v>
      </c>
      <c r="C44" s="65" t="s">
        <v>2187</v>
      </c>
      <c r="D44" s="66"/>
      <c r="E44" s="67"/>
      <c r="F44" s="307">
        <v>-8329</v>
      </c>
      <c r="G44" s="307">
        <v>8813.2100000000009</v>
      </c>
      <c r="H44" s="142">
        <f t="shared" si="2"/>
        <v>-17142.21</v>
      </c>
      <c r="I44" s="91">
        <f t="shared" si="3"/>
        <v>-1.9450586108807117</v>
      </c>
      <c r="J44" s="157"/>
      <c r="K44" s="307">
        <v>-18079.14</v>
      </c>
      <c r="L44" s="307">
        <v>107451.96</v>
      </c>
      <c r="M44" s="142"/>
      <c r="N44" s="91"/>
      <c r="O44" s="258"/>
      <c r="P44" s="157"/>
      <c r="Q44" s="307">
        <v>-11114.800000000001</v>
      </c>
      <c r="R44" s="307">
        <v>69055.67</v>
      </c>
      <c r="S44" s="142"/>
      <c r="T44" s="91"/>
    </row>
    <row r="45" spans="1:20" s="68" customFormat="1" hidden="1" outlineLevel="2" x14ac:dyDescent="0.25">
      <c r="A45" s="63" t="s">
        <v>1271</v>
      </c>
      <c r="B45" s="64" t="s">
        <v>1730</v>
      </c>
      <c r="C45" s="65" t="s">
        <v>2188</v>
      </c>
      <c r="D45" s="66"/>
      <c r="E45" s="67"/>
      <c r="F45" s="307">
        <v>0</v>
      </c>
      <c r="G45" s="307">
        <v>-114212.59</v>
      </c>
      <c r="H45" s="142">
        <f t="shared" si="2"/>
        <v>114212.59</v>
      </c>
      <c r="I45" s="91" t="str">
        <f t="shared" si="3"/>
        <v>N.M.</v>
      </c>
      <c r="J45" s="157"/>
      <c r="K45" s="307">
        <v>0</v>
      </c>
      <c r="L45" s="307">
        <v>0</v>
      </c>
      <c r="M45" s="142"/>
      <c r="N45" s="91"/>
      <c r="O45" s="258"/>
      <c r="P45" s="157"/>
      <c r="Q45" s="307">
        <v>0</v>
      </c>
      <c r="R45" s="307">
        <v>0</v>
      </c>
      <c r="S45" s="142"/>
      <c r="T45" s="91"/>
    </row>
    <row r="46" spans="1:20" s="68" customFormat="1" hidden="1" outlineLevel="2" x14ac:dyDescent="0.25">
      <c r="A46" s="63" t="s">
        <v>1272</v>
      </c>
      <c r="B46" s="64" t="s">
        <v>1731</v>
      </c>
      <c r="C46" s="65" t="s">
        <v>2189</v>
      </c>
      <c r="D46" s="66"/>
      <c r="E46" s="67"/>
      <c r="F46" s="307">
        <v>-503833.15</v>
      </c>
      <c r="G46" s="307">
        <v>158039.16</v>
      </c>
      <c r="H46" s="142">
        <f t="shared" si="2"/>
        <v>-661872.31000000006</v>
      </c>
      <c r="I46" s="91">
        <f t="shared" si="3"/>
        <v>-4.1880272585604734</v>
      </c>
      <c r="J46" s="157"/>
      <c r="K46" s="307">
        <v>3097424.27</v>
      </c>
      <c r="L46" s="307">
        <v>3302211.26</v>
      </c>
      <c r="M46" s="142"/>
      <c r="N46" s="91"/>
      <c r="O46" s="258"/>
      <c r="P46" s="157"/>
      <c r="Q46" s="307">
        <v>926710.48</v>
      </c>
      <c r="R46" s="307">
        <v>1623855.19</v>
      </c>
      <c r="S46" s="142"/>
      <c r="T46" s="91"/>
    </row>
    <row r="47" spans="1:20" s="68" customFormat="1" hidden="1" outlineLevel="2" x14ac:dyDescent="0.25">
      <c r="A47" s="63" t="s">
        <v>1273</v>
      </c>
      <c r="B47" s="64" t="s">
        <v>1732</v>
      </c>
      <c r="C47" s="65" t="s">
        <v>2190</v>
      </c>
      <c r="D47" s="66"/>
      <c r="E47" s="67"/>
      <c r="F47" s="307">
        <v>503833.15</v>
      </c>
      <c r="G47" s="307">
        <v>-158039.16</v>
      </c>
      <c r="H47" s="142">
        <f t="shared" si="2"/>
        <v>661872.31000000006</v>
      </c>
      <c r="I47" s="91">
        <f t="shared" si="3"/>
        <v>4.1880272585604734</v>
      </c>
      <c r="J47" s="157"/>
      <c r="K47" s="307">
        <v>-3097424.27</v>
      </c>
      <c r="L47" s="307">
        <v>-3302211.26</v>
      </c>
      <c r="M47" s="142"/>
      <c r="N47" s="91"/>
      <c r="O47" s="258"/>
      <c r="P47" s="157"/>
      <c r="Q47" s="307">
        <v>-926710.48</v>
      </c>
      <c r="R47" s="307">
        <v>-1623855.19</v>
      </c>
      <c r="S47" s="142"/>
      <c r="T47" s="91"/>
    </row>
    <row r="48" spans="1:20" s="68" customFormat="1" hidden="1" outlineLevel="2" x14ac:dyDescent="0.25">
      <c r="A48" s="63" t="s">
        <v>1274</v>
      </c>
      <c r="B48" s="64" t="s">
        <v>1733</v>
      </c>
      <c r="C48" s="65" t="s">
        <v>2191</v>
      </c>
      <c r="D48" s="66"/>
      <c r="E48" s="67"/>
      <c r="F48" s="307">
        <v>16496.54</v>
      </c>
      <c r="G48" s="307">
        <v>32435.38</v>
      </c>
      <c r="H48" s="142">
        <f t="shared" si="2"/>
        <v>-15938.84</v>
      </c>
      <c r="I48" s="91">
        <f t="shared" si="3"/>
        <v>-0.49140290633252948</v>
      </c>
      <c r="J48" s="157"/>
      <c r="K48" s="307">
        <v>104509.29000000001</v>
      </c>
      <c r="L48" s="307">
        <v>59126.3</v>
      </c>
      <c r="M48" s="142"/>
      <c r="N48" s="91"/>
      <c r="O48" s="258"/>
      <c r="P48" s="157"/>
      <c r="Q48" s="307">
        <v>58235.25</v>
      </c>
      <c r="R48" s="307">
        <v>43615.5</v>
      </c>
      <c r="S48" s="142"/>
      <c r="T48" s="91"/>
    </row>
    <row r="49" spans="1:20" s="68" customFormat="1" hidden="1" outlineLevel="2" x14ac:dyDescent="0.25">
      <c r="A49" s="63" t="s">
        <v>1275</v>
      </c>
      <c r="B49" s="64" t="s">
        <v>1734</v>
      </c>
      <c r="C49" s="65" t="s">
        <v>2192</v>
      </c>
      <c r="D49" s="66"/>
      <c r="E49" s="67"/>
      <c r="F49" s="307">
        <v>-59176.36</v>
      </c>
      <c r="G49" s="307">
        <v>-67435.240000000005</v>
      </c>
      <c r="H49" s="142">
        <f t="shared" si="2"/>
        <v>8258.8800000000047</v>
      </c>
      <c r="I49" s="91">
        <f t="shared" si="3"/>
        <v>0.12247127762872949</v>
      </c>
      <c r="J49" s="157"/>
      <c r="K49" s="307">
        <v>-222715.85</v>
      </c>
      <c r="L49" s="307">
        <v>-144513.89000000001</v>
      </c>
      <c r="M49" s="142"/>
      <c r="N49" s="91"/>
      <c r="O49" s="258"/>
      <c r="P49" s="157"/>
      <c r="Q49" s="307">
        <v>-150463.33000000002</v>
      </c>
      <c r="R49" s="307">
        <v>-109301.35</v>
      </c>
      <c r="S49" s="142"/>
      <c r="T49" s="91"/>
    </row>
    <row r="50" spans="1:20" s="68" customFormat="1" hidden="1" outlineLevel="2" x14ac:dyDescent="0.25">
      <c r="A50" s="63" t="s">
        <v>1276</v>
      </c>
      <c r="B50" s="64" t="s">
        <v>1735</v>
      </c>
      <c r="C50" s="65" t="s">
        <v>2193</v>
      </c>
      <c r="D50" s="66"/>
      <c r="E50" s="67"/>
      <c r="F50" s="307">
        <v>0</v>
      </c>
      <c r="G50" s="307">
        <v>0</v>
      </c>
      <c r="H50" s="142">
        <f t="shared" si="2"/>
        <v>0</v>
      </c>
      <c r="I50" s="91">
        <f t="shared" si="3"/>
        <v>0</v>
      </c>
      <c r="J50" s="157"/>
      <c r="K50" s="307">
        <v>0</v>
      </c>
      <c r="L50" s="307">
        <v>2730.93</v>
      </c>
      <c r="M50" s="142"/>
      <c r="N50" s="91"/>
      <c r="O50" s="258"/>
      <c r="P50" s="157"/>
      <c r="Q50" s="307">
        <v>0</v>
      </c>
      <c r="R50" s="307">
        <v>0</v>
      </c>
      <c r="S50" s="142"/>
      <c r="T50" s="91"/>
    </row>
    <row r="51" spans="1:20" s="68" customFormat="1" hidden="1" outlineLevel="2" x14ac:dyDescent="0.25">
      <c r="A51" s="63" t="s">
        <v>1277</v>
      </c>
      <c r="B51" s="64" t="s">
        <v>1736</v>
      </c>
      <c r="C51" s="65" t="s">
        <v>2194</v>
      </c>
      <c r="D51" s="66"/>
      <c r="E51" s="67"/>
      <c r="F51" s="307">
        <v>389802.64</v>
      </c>
      <c r="G51" s="307">
        <v>563751.85</v>
      </c>
      <c r="H51" s="142">
        <f t="shared" si="2"/>
        <v>-173949.20999999996</v>
      </c>
      <c r="I51" s="91">
        <f t="shared" si="3"/>
        <v>-0.30855634442707369</v>
      </c>
      <c r="J51" s="157"/>
      <c r="K51" s="307">
        <v>2901840.3</v>
      </c>
      <c r="L51" s="307">
        <v>2865799.24</v>
      </c>
      <c r="M51" s="142"/>
      <c r="N51" s="91"/>
      <c r="O51" s="258"/>
      <c r="P51" s="157"/>
      <c r="Q51" s="307">
        <v>914360.56</v>
      </c>
      <c r="R51" s="307">
        <v>1217204.02</v>
      </c>
      <c r="S51" s="142"/>
      <c r="T51" s="91"/>
    </row>
    <row r="52" spans="1:20" s="68" customFormat="1" hidden="1" outlineLevel="2" x14ac:dyDescent="0.25">
      <c r="A52" s="63" t="s">
        <v>1278</v>
      </c>
      <c r="B52" s="64" t="s">
        <v>1737</v>
      </c>
      <c r="C52" s="65" t="s">
        <v>2195</v>
      </c>
      <c r="D52" s="66"/>
      <c r="E52" s="67"/>
      <c r="F52" s="307">
        <v>52051.47</v>
      </c>
      <c r="G52" s="307">
        <v>9288.58</v>
      </c>
      <c r="H52" s="142">
        <f t="shared" si="2"/>
        <v>42762.89</v>
      </c>
      <c r="I52" s="91">
        <f t="shared" si="3"/>
        <v>4.603813500018302</v>
      </c>
      <c r="J52" s="157"/>
      <c r="K52" s="307">
        <v>116459.5</v>
      </c>
      <c r="L52" s="307">
        <v>32940.97</v>
      </c>
      <c r="M52" s="142"/>
      <c r="N52" s="91"/>
      <c r="O52" s="258"/>
      <c r="P52" s="157"/>
      <c r="Q52" s="307">
        <v>74401.540000000008</v>
      </c>
      <c r="R52" s="307">
        <v>27809.760000000002</v>
      </c>
      <c r="S52" s="142"/>
      <c r="T52" s="91"/>
    </row>
    <row r="53" spans="1:20" s="22" customFormat="1" hidden="1" outlineLevel="1" x14ac:dyDescent="0.25">
      <c r="A53" s="22" t="s">
        <v>181</v>
      </c>
      <c r="B53" s="53"/>
      <c r="C53" s="50" t="s">
        <v>822</v>
      </c>
      <c r="D53" s="186"/>
      <c r="E53" s="186"/>
      <c r="F53" s="26">
        <v>1069143.4500000002</v>
      </c>
      <c r="G53" s="26">
        <v>3396228.33</v>
      </c>
      <c r="H53" s="42">
        <f t="shared" si="2"/>
        <v>-2327084.88</v>
      </c>
      <c r="I53" s="117">
        <f t="shared" si="3"/>
        <v>-0.68519682832985496</v>
      </c>
      <c r="J53" s="249"/>
      <c r="K53" s="26">
        <v>16375237.689999998</v>
      </c>
      <c r="L53" s="26">
        <v>13770299.350000003</v>
      </c>
      <c r="M53" s="26"/>
      <c r="N53" s="86"/>
      <c r="O53" s="216"/>
      <c r="P53" s="216"/>
      <c r="Q53" s="26">
        <v>8260675.7800000003</v>
      </c>
      <c r="R53" s="26">
        <v>8849943.3300000001</v>
      </c>
      <c r="S53" s="26"/>
      <c r="T53" s="260"/>
    </row>
    <row r="54" spans="1:20" s="22" customFormat="1" ht="0.75" hidden="1" customHeight="1" outlineLevel="2" x14ac:dyDescent="0.25">
      <c r="B54" s="53"/>
      <c r="C54" s="51" t="s">
        <v>178</v>
      </c>
      <c r="D54" s="186"/>
      <c r="E54" s="186"/>
      <c r="F54" s="26" t="e">
        <f>+F53+F27+#REF!+F23</f>
        <v>#REF!</v>
      </c>
      <c r="G54" s="26" t="e">
        <f>+G53+G27+#REF!+G23</f>
        <v>#REF!</v>
      </c>
      <c r="H54" s="42" t="e">
        <f t="shared" si="2"/>
        <v>#REF!</v>
      </c>
      <c r="I54" s="117" t="e">
        <f t="shared" si="3"/>
        <v>#REF!</v>
      </c>
      <c r="J54" s="249"/>
      <c r="K54" s="26" t="e">
        <f>+K53+K27+#REF!+K23</f>
        <v>#REF!</v>
      </c>
      <c r="L54" s="26" t="e">
        <f>+L53+L27+#REF!+L23</f>
        <v>#REF!</v>
      </c>
      <c r="M54" s="42" t="e">
        <f t="shared" ref="M54:M61" si="4">+K54-L54</f>
        <v>#REF!</v>
      </c>
      <c r="N54" s="86" t="e">
        <f t="shared" ref="N54:N61" si="5">IF(L54&lt;0,IF(M54=0,0,IF(OR(L54=0,K54=0),"N.M.",IF(ABS(M54/L54)&gt;=10,"N.M.",M54/(-L54)))),IF(M54=0,0,IF(OR(L54=0,K54=0),"N.M.",IF(ABS(M54/L54)&gt;=10,"N.M.",M54/L54))))</f>
        <v>#REF!</v>
      </c>
      <c r="O54" s="216"/>
      <c r="P54" s="216"/>
      <c r="Q54" s="26" t="e">
        <f>+Q53+Q27+#REF!+Q23</f>
        <v>#REF!</v>
      </c>
      <c r="R54" s="26" t="e">
        <f>+R53+R27+#REF!+R23</f>
        <v>#REF!</v>
      </c>
      <c r="S54" s="42" t="e">
        <f t="shared" ref="S54:S61" si="6">+Q54-R54</f>
        <v>#REF!</v>
      </c>
      <c r="T54" s="117" t="e">
        <f t="shared" ref="T54:T61" si="7">IF(R54&lt;0,IF(S54=0,0,IF(OR(R54=0,Q54=0),"N.M.",IF(ABS(S54/R54)&gt;=10,"N.M.",S54/(-R54)))),IF(S54=0,0,IF(OR(R54=0,Q54=0),"N.M.",IF(ABS(S54/R54)&gt;=10,"N.M.",S54/R54))))</f>
        <v>#REF!</v>
      </c>
    </row>
    <row r="55" spans="1:20" s="68" customFormat="1" hidden="1" outlineLevel="2" x14ac:dyDescent="0.25">
      <c r="A55" s="63" t="s">
        <v>1279</v>
      </c>
      <c r="B55" s="64" t="s">
        <v>1738</v>
      </c>
      <c r="C55" s="65" t="s">
        <v>2196</v>
      </c>
      <c r="D55" s="66"/>
      <c r="E55" s="67"/>
      <c r="F55" s="307">
        <v>0</v>
      </c>
      <c r="G55" s="307">
        <v>49268</v>
      </c>
      <c r="H55" s="142">
        <f t="shared" si="2"/>
        <v>-49268</v>
      </c>
      <c r="I55" s="91" t="str">
        <f t="shared" si="3"/>
        <v>N.M.</v>
      </c>
      <c r="J55" s="157"/>
      <c r="K55" s="307">
        <v>0</v>
      </c>
      <c r="L55" s="307">
        <v>-52083</v>
      </c>
      <c r="M55" s="142">
        <f t="shared" si="4"/>
        <v>52083</v>
      </c>
      <c r="N55" s="91" t="str">
        <f t="shared" si="5"/>
        <v>N.M.</v>
      </c>
      <c r="O55" s="258"/>
      <c r="P55" s="157"/>
      <c r="Q55" s="307">
        <v>0</v>
      </c>
      <c r="R55" s="307">
        <v>-1789</v>
      </c>
      <c r="S55" s="142">
        <f t="shared" si="6"/>
        <v>1789</v>
      </c>
      <c r="T55" s="91" t="str">
        <f t="shared" si="7"/>
        <v>N.M.</v>
      </c>
    </row>
    <row r="56" spans="1:20" s="68" customFormat="1" hidden="1" outlineLevel="2" x14ac:dyDescent="0.25">
      <c r="A56" s="63" t="s">
        <v>1280</v>
      </c>
      <c r="B56" s="64" t="s">
        <v>1739</v>
      </c>
      <c r="C56" s="65" t="s">
        <v>2197</v>
      </c>
      <c r="D56" s="66"/>
      <c r="E56" s="67"/>
      <c r="F56" s="307">
        <v>0</v>
      </c>
      <c r="G56" s="307">
        <v>11914</v>
      </c>
      <c r="H56" s="142">
        <f t="shared" si="2"/>
        <v>-11914</v>
      </c>
      <c r="I56" s="91" t="str">
        <f t="shared" si="3"/>
        <v>N.M.</v>
      </c>
      <c r="J56" s="157"/>
      <c r="K56" s="307">
        <v>0</v>
      </c>
      <c r="L56" s="307">
        <v>-11165</v>
      </c>
      <c r="M56" s="142">
        <f t="shared" si="4"/>
        <v>11165</v>
      </c>
      <c r="N56" s="91" t="str">
        <f t="shared" si="5"/>
        <v>N.M.</v>
      </c>
      <c r="O56" s="258"/>
      <c r="P56" s="157"/>
      <c r="Q56" s="307">
        <v>0</v>
      </c>
      <c r="R56" s="307">
        <v>91</v>
      </c>
      <c r="S56" s="142">
        <f t="shared" si="6"/>
        <v>-91</v>
      </c>
      <c r="T56" s="91" t="str">
        <f t="shared" si="7"/>
        <v>N.M.</v>
      </c>
    </row>
    <row r="57" spans="1:20" s="68" customFormat="1" hidden="1" outlineLevel="2" x14ac:dyDescent="0.25">
      <c r="A57" s="63" t="s">
        <v>1281</v>
      </c>
      <c r="B57" s="64" t="s">
        <v>1740</v>
      </c>
      <c r="C57" s="65" t="s">
        <v>2198</v>
      </c>
      <c r="D57" s="66"/>
      <c r="E57" s="67"/>
      <c r="F57" s="307">
        <v>0</v>
      </c>
      <c r="G57" s="307">
        <v>353368</v>
      </c>
      <c r="H57" s="142">
        <f t="shared" si="2"/>
        <v>-353368</v>
      </c>
      <c r="I57" s="91" t="str">
        <f t="shared" si="3"/>
        <v>N.M.</v>
      </c>
      <c r="J57" s="157"/>
      <c r="K57" s="307">
        <v>0</v>
      </c>
      <c r="L57" s="307">
        <v>-326147</v>
      </c>
      <c r="M57" s="142">
        <f t="shared" si="4"/>
        <v>326147</v>
      </c>
      <c r="N57" s="91" t="str">
        <f t="shared" si="5"/>
        <v>N.M.</v>
      </c>
      <c r="O57" s="258"/>
      <c r="P57" s="157"/>
      <c r="Q57" s="307">
        <v>0</v>
      </c>
      <c r="R57" s="307">
        <v>8980</v>
      </c>
      <c r="S57" s="142">
        <f t="shared" si="6"/>
        <v>-8980</v>
      </c>
      <c r="T57" s="91" t="str">
        <f t="shared" si="7"/>
        <v>N.M.</v>
      </c>
    </row>
    <row r="58" spans="1:20" s="68" customFormat="1" hidden="1" outlineLevel="2" x14ac:dyDescent="0.25">
      <c r="A58" s="63" t="s">
        <v>1282</v>
      </c>
      <c r="B58" s="64" t="s">
        <v>1741</v>
      </c>
      <c r="C58" s="65" t="s">
        <v>2199</v>
      </c>
      <c r="D58" s="66"/>
      <c r="E58" s="67"/>
      <c r="F58" s="307">
        <v>-101</v>
      </c>
      <c r="G58" s="307">
        <v>0</v>
      </c>
      <c r="H58" s="142">
        <f t="shared" si="2"/>
        <v>-101</v>
      </c>
      <c r="I58" s="91" t="str">
        <f t="shared" si="3"/>
        <v>N.M.</v>
      </c>
      <c r="J58" s="157"/>
      <c r="K58" s="307">
        <v>524517</v>
      </c>
      <c r="L58" s="307">
        <v>0</v>
      </c>
      <c r="M58" s="142">
        <f t="shared" si="4"/>
        <v>524517</v>
      </c>
      <c r="N58" s="91" t="str">
        <f t="shared" si="5"/>
        <v>N.M.</v>
      </c>
      <c r="O58" s="258"/>
      <c r="P58" s="157"/>
      <c r="Q58" s="307">
        <v>604911</v>
      </c>
      <c r="R58" s="307">
        <v>0</v>
      </c>
      <c r="S58" s="142">
        <f t="shared" si="6"/>
        <v>604911</v>
      </c>
      <c r="T58" s="91" t="str">
        <f t="shared" si="7"/>
        <v>N.M.</v>
      </c>
    </row>
    <row r="59" spans="1:20" s="68" customFormat="1" hidden="1" outlineLevel="2" x14ac:dyDescent="0.25">
      <c r="A59" s="63" t="s">
        <v>1283</v>
      </c>
      <c r="B59" s="64" t="s">
        <v>1742</v>
      </c>
      <c r="C59" s="65" t="s">
        <v>2200</v>
      </c>
      <c r="D59" s="66"/>
      <c r="E59" s="67"/>
      <c r="F59" s="307">
        <v>-25</v>
      </c>
      <c r="G59" s="307">
        <v>0</v>
      </c>
      <c r="H59" s="142">
        <f t="shared" si="2"/>
        <v>-25</v>
      </c>
      <c r="I59" s="91" t="str">
        <f t="shared" si="3"/>
        <v>N.M.</v>
      </c>
      <c r="J59" s="157"/>
      <c r="K59" s="307">
        <v>101270</v>
      </c>
      <c r="L59" s="307">
        <v>0</v>
      </c>
      <c r="M59" s="142">
        <f t="shared" si="4"/>
        <v>101270</v>
      </c>
      <c r="N59" s="91" t="str">
        <f t="shared" si="5"/>
        <v>N.M.</v>
      </c>
      <c r="O59" s="258"/>
      <c r="P59" s="157"/>
      <c r="Q59" s="307">
        <v>119448</v>
      </c>
      <c r="R59" s="307">
        <v>0</v>
      </c>
      <c r="S59" s="142">
        <f t="shared" si="6"/>
        <v>119448</v>
      </c>
      <c r="T59" s="91" t="str">
        <f t="shared" si="7"/>
        <v>N.M.</v>
      </c>
    </row>
    <row r="60" spans="1:20" s="68" customFormat="1" hidden="1" outlineLevel="2" x14ac:dyDescent="0.25">
      <c r="A60" s="63" t="s">
        <v>1284</v>
      </c>
      <c r="B60" s="64" t="s">
        <v>1743</v>
      </c>
      <c r="C60" s="65" t="s">
        <v>2201</v>
      </c>
      <c r="D60" s="66"/>
      <c r="E60" s="67"/>
      <c r="F60" s="307">
        <v>-750</v>
      </c>
      <c r="G60" s="307">
        <v>0</v>
      </c>
      <c r="H60" s="142">
        <f t="shared" si="2"/>
        <v>-750</v>
      </c>
      <c r="I60" s="91" t="str">
        <f t="shared" si="3"/>
        <v>N.M.</v>
      </c>
      <c r="J60" s="157"/>
      <c r="K60" s="307">
        <v>2949195</v>
      </c>
      <c r="L60" s="307">
        <v>0</v>
      </c>
      <c r="M60" s="142">
        <f t="shared" si="4"/>
        <v>2949195</v>
      </c>
      <c r="N60" s="91" t="str">
        <f t="shared" si="5"/>
        <v>N.M.</v>
      </c>
      <c r="O60" s="258"/>
      <c r="P60" s="157"/>
      <c r="Q60" s="307">
        <v>3486906</v>
      </c>
      <c r="R60" s="307">
        <v>0</v>
      </c>
      <c r="S60" s="142">
        <f t="shared" si="6"/>
        <v>3486906</v>
      </c>
      <c r="T60" s="91" t="str">
        <f t="shared" si="7"/>
        <v>N.M.</v>
      </c>
    </row>
    <row r="61" spans="1:20" s="22" customFormat="1" hidden="1" outlineLevel="1" collapsed="1" x14ac:dyDescent="0.25">
      <c r="A61" s="22" t="s">
        <v>182</v>
      </c>
      <c r="B61" s="53"/>
      <c r="C61" s="51" t="s">
        <v>823</v>
      </c>
      <c r="D61" s="186"/>
      <c r="E61" s="186"/>
      <c r="F61" s="26">
        <v>-876</v>
      </c>
      <c r="G61" s="26">
        <v>414550</v>
      </c>
      <c r="H61" s="42">
        <f t="shared" si="2"/>
        <v>-415426</v>
      </c>
      <c r="I61" s="117">
        <f t="shared" si="3"/>
        <v>-1.0021131347243999</v>
      </c>
      <c r="J61" s="249"/>
      <c r="K61" s="26">
        <v>3574982</v>
      </c>
      <c r="L61" s="26">
        <v>-389395</v>
      </c>
      <c r="M61" s="42">
        <f t="shared" si="4"/>
        <v>3964377</v>
      </c>
      <c r="N61" s="86" t="str">
        <f t="shared" si="5"/>
        <v>N.M.</v>
      </c>
      <c r="O61" s="216"/>
      <c r="P61" s="216"/>
      <c r="Q61" s="26">
        <v>4211265</v>
      </c>
      <c r="R61" s="26">
        <v>7282</v>
      </c>
      <c r="S61" s="42">
        <f t="shared" si="6"/>
        <v>4203983</v>
      </c>
      <c r="T61" s="117" t="str">
        <f t="shared" si="7"/>
        <v>N.M.</v>
      </c>
    </row>
    <row r="62" spans="1:20" s="22" customFormat="1" ht="0.75" hidden="1" customHeight="1" outlineLevel="2" x14ac:dyDescent="0.25">
      <c r="B62" s="53"/>
      <c r="C62" s="51"/>
      <c r="D62" s="186"/>
      <c r="E62" s="186"/>
      <c r="F62" s="26"/>
      <c r="G62" s="26"/>
      <c r="H62" s="42"/>
      <c r="I62" s="117"/>
      <c r="J62" s="249"/>
      <c r="K62" s="26"/>
      <c r="L62" s="26"/>
      <c r="M62" s="42"/>
      <c r="N62" s="86"/>
      <c r="O62" s="216"/>
      <c r="P62" s="216"/>
      <c r="Q62" s="26"/>
      <c r="R62" s="26"/>
      <c r="S62" s="42"/>
      <c r="T62" s="117"/>
    </row>
    <row r="63" spans="1:20" s="68" customFormat="1" hidden="1" outlineLevel="2" x14ac:dyDescent="0.25">
      <c r="A63" s="63" t="s">
        <v>1285</v>
      </c>
      <c r="B63" s="64" t="s">
        <v>1744</v>
      </c>
      <c r="C63" s="65" t="s">
        <v>2202</v>
      </c>
      <c r="D63" s="66"/>
      <c r="E63" s="67"/>
      <c r="F63" s="307">
        <v>131497.47</v>
      </c>
      <c r="G63" s="307">
        <v>75557.09</v>
      </c>
      <c r="H63" s="142">
        <f t="shared" ref="H63:H99" si="8">+F63-G63</f>
        <v>55940.380000000005</v>
      </c>
      <c r="I63" s="91">
        <f t="shared" ref="I63:I99" si="9">IF(G63&lt;0,IF(H63=0,0,IF(OR(G63=0,F63=0),"N.M.",IF(ABS(H63/G63)&gt;=10,"N.M.",H63/(-G63)))),IF(H63=0,0,IF(OR(G63=0,F63=0),"N.M.",IF(ABS(H63/G63)&gt;=10,"N.M.",H63/G63))))</f>
        <v>0.74037234626161497</v>
      </c>
      <c r="J63" s="157"/>
      <c r="K63" s="307">
        <v>812260.69000000006</v>
      </c>
      <c r="L63" s="307">
        <v>488129.83</v>
      </c>
      <c r="M63" s="142">
        <f t="shared" ref="M63:M99" si="10">+K63-L63</f>
        <v>324130.86000000004</v>
      </c>
      <c r="N63" s="91">
        <f t="shared" ref="N63:N99" si="11">IF(L63&lt;0,IF(M63=0,0,IF(OR(L63=0,K63=0),"N.M.",IF(ABS(M63/L63)&gt;=10,"N.M.",M63/(-L63)))),IF(M63=0,0,IF(OR(L63=0,K63=0),"N.M.",IF(ABS(M63/L63)&gt;=10,"N.M.",M63/L63))))</f>
        <v>0.66402592113659609</v>
      </c>
      <c r="O63" s="258"/>
      <c r="P63" s="157"/>
      <c r="Q63" s="307">
        <v>375543</v>
      </c>
      <c r="R63" s="307">
        <v>198248.79</v>
      </c>
      <c r="S63" s="142">
        <f t="shared" ref="S63:S99" si="12">+Q63-R63</f>
        <v>177294.21</v>
      </c>
      <c r="T63" s="91">
        <f t="shared" ref="T63:T99" si="13">IF(R63&lt;0,IF(S63=0,0,IF(OR(R63=0,Q63=0),"N.M.",IF(ABS(S63/R63)&gt;=10,"N.M.",S63/(-R63)))),IF(S63=0,0,IF(OR(R63=0,Q63=0),"N.M.",IF(ABS(S63/R63)&gt;=10,"N.M.",S63/R63))))</f>
        <v>0.89430159952048127</v>
      </c>
    </row>
    <row r="64" spans="1:20" s="68" customFormat="1" hidden="1" outlineLevel="2" x14ac:dyDescent="0.25">
      <c r="A64" s="63" t="s">
        <v>1286</v>
      </c>
      <c r="B64" s="64" t="s">
        <v>1745</v>
      </c>
      <c r="C64" s="65" t="s">
        <v>2203</v>
      </c>
      <c r="D64" s="66"/>
      <c r="E64" s="67"/>
      <c r="F64" s="307">
        <v>12751.5</v>
      </c>
      <c r="G64" s="307">
        <v>12667.36</v>
      </c>
      <c r="H64" s="142">
        <f t="shared" si="8"/>
        <v>84.139999999999418</v>
      </c>
      <c r="I64" s="91">
        <f t="shared" si="9"/>
        <v>6.642268002172466E-3</v>
      </c>
      <c r="J64" s="157"/>
      <c r="K64" s="307">
        <v>61095.25</v>
      </c>
      <c r="L64" s="307">
        <v>87020.74</v>
      </c>
      <c r="M64" s="142">
        <f t="shared" si="10"/>
        <v>-25925.490000000005</v>
      </c>
      <c r="N64" s="91">
        <f t="shared" si="11"/>
        <v>-0.29792311579975078</v>
      </c>
      <c r="O64" s="258"/>
      <c r="P64" s="157"/>
      <c r="Q64" s="307">
        <v>33799.660000000003</v>
      </c>
      <c r="R64" s="307">
        <v>33981.83</v>
      </c>
      <c r="S64" s="142">
        <f t="shared" si="12"/>
        <v>-182.16999999999825</v>
      </c>
      <c r="T64" s="91">
        <f t="shared" si="13"/>
        <v>-5.3608060542942584E-3</v>
      </c>
    </row>
    <row r="65" spans="1:20" s="68" customFormat="1" hidden="1" outlineLevel="2" x14ac:dyDescent="0.25">
      <c r="A65" s="63" t="s">
        <v>1287</v>
      </c>
      <c r="B65" s="64" t="s">
        <v>1746</v>
      </c>
      <c r="C65" s="65" t="s">
        <v>2204</v>
      </c>
      <c r="D65" s="66"/>
      <c r="E65" s="67"/>
      <c r="F65" s="307">
        <v>117095.985</v>
      </c>
      <c r="G65" s="307">
        <v>93351.975000000006</v>
      </c>
      <c r="H65" s="142">
        <f t="shared" si="8"/>
        <v>23744.009999999995</v>
      </c>
      <c r="I65" s="91">
        <f t="shared" si="9"/>
        <v>0.25434930541105311</v>
      </c>
      <c r="J65" s="157"/>
      <c r="K65" s="307">
        <v>1020264.775</v>
      </c>
      <c r="L65" s="307">
        <v>674433.625</v>
      </c>
      <c r="M65" s="142">
        <f t="shared" si="10"/>
        <v>345831.15</v>
      </c>
      <c r="N65" s="91">
        <f t="shared" si="11"/>
        <v>0.51277269872183495</v>
      </c>
      <c r="O65" s="258"/>
      <c r="P65" s="157"/>
      <c r="Q65" s="307">
        <v>387075.79499999998</v>
      </c>
      <c r="R65" s="307">
        <v>279856.76500000001</v>
      </c>
      <c r="S65" s="142">
        <f t="shared" si="12"/>
        <v>107219.02999999997</v>
      </c>
      <c r="T65" s="91">
        <f t="shared" si="13"/>
        <v>0.38312109410683698</v>
      </c>
    </row>
    <row r="66" spans="1:20" s="68" customFormat="1" hidden="1" outlineLevel="2" x14ac:dyDescent="0.25">
      <c r="A66" s="63" t="s">
        <v>1288</v>
      </c>
      <c r="B66" s="64" t="s">
        <v>1747</v>
      </c>
      <c r="C66" s="65" t="s">
        <v>2205</v>
      </c>
      <c r="D66" s="66"/>
      <c r="E66" s="67"/>
      <c r="F66" s="307">
        <v>175</v>
      </c>
      <c r="G66" s="307">
        <v>237816.56</v>
      </c>
      <c r="H66" s="142">
        <f t="shared" si="8"/>
        <v>-237641.56</v>
      </c>
      <c r="I66" s="91">
        <f t="shared" si="9"/>
        <v>-0.99926413871262787</v>
      </c>
      <c r="J66" s="157"/>
      <c r="K66" s="307">
        <v>1265641.22</v>
      </c>
      <c r="L66" s="307">
        <v>2194976.94</v>
      </c>
      <c r="M66" s="142">
        <f t="shared" si="10"/>
        <v>-929335.72</v>
      </c>
      <c r="N66" s="91">
        <f t="shared" si="11"/>
        <v>-0.4233920197813103</v>
      </c>
      <c r="O66" s="258"/>
      <c r="P66" s="157"/>
      <c r="Q66" s="307">
        <v>261474.27000000002</v>
      </c>
      <c r="R66" s="307">
        <v>746243.24</v>
      </c>
      <c r="S66" s="142">
        <f t="shared" si="12"/>
        <v>-484768.97</v>
      </c>
      <c r="T66" s="91">
        <f t="shared" si="13"/>
        <v>-0.64961254456388773</v>
      </c>
    </row>
    <row r="67" spans="1:20" s="68" customFormat="1" hidden="1" outlineLevel="2" x14ac:dyDescent="0.25">
      <c r="A67" s="63" t="s">
        <v>1289</v>
      </c>
      <c r="B67" s="64" t="s">
        <v>1748</v>
      </c>
      <c r="C67" s="65" t="s">
        <v>2206</v>
      </c>
      <c r="D67" s="66"/>
      <c r="E67" s="67"/>
      <c r="F67" s="307">
        <v>-8941.7100000000009</v>
      </c>
      <c r="G67" s="307">
        <v>18000</v>
      </c>
      <c r="H67" s="142">
        <f t="shared" si="8"/>
        <v>-26941.71</v>
      </c>
      <c r="I67" s="91">
        <f t="shared" si="9"/>
        <v>-1.4967616666666665</v>
      </c>
      <c r="J67" s="157"/>
      <c r="K67" s="307">
        <v>-8941.7100000000009</v>
      </c>
      <c r="L67" s="307">
        <v>1674.3500000000001</v>
      </c>
      <c r="M67" s="142">
        <f t="shared" si="10"/>
        <v>-10616.060000000001</v>
      </c>
      <c r="N67" s="91">
        <f t="shared" si="11"/>
        <v>-6.3404067249977603</v>
      </c>
      <c r="O67" s="258"/>
      <c r="P67" s="157"/>
      <c r="Q67" s="307">
        <v>-8941.7100000000009</v>
      </c>
      <c r="R67" s="307">
        <v>18000</v>
      </c>
      <c r="S67" s="142">
        <f t="shared" si="12"/>
        <v>-26941.71</v>
      </c>
      <c r="T67" s="91">
        <f t="shared" si="13"/>
        <v>-1.4967616666666665</v>
      </c>
    </row>
    <row r="68" spans="1:20" s="68" customFormat="1" hidden="1" outlineLevel="2" x14ac:dyDescent="0.25">
      <c r="A68" s="63" t="s">
        <v>1290</v>
      </c>
      <c r="B68" s="64" t="s">
        <v>1749</v>
      </c>
      <c r="C68" s="65" t="s">
        <v>2207</v>
      </c>
      <c r="D68" s="66"/>
      <c r="E68" s="67"/>
      <c r="F68" s="307">
        <v>473887.79000000004</v>
      </c>
      <c r="G68" s="307">
        <v>418284.48</v>
      </c>
      <c r="H68" s="142">
        <f t="shared" si="8"/>
        <v>55603.310000000056</v>
      </c>
      <c r="I68" s="91">
        <f t="shared" si="9"/>
        <v>0.1329318027769045</v>
      </c>
      <c r="J68" s="157"/>
      <c r="K68" s="307">
        <v>3267605.82</v>
      </c>
      <c r="L68" s="307">
        <v>2916860.95</v>
      </c>
      <c r="M68" s="142">
        <f t="shared" si="10"/>
        <v>350744.86999999965</v>
      </c>
      <c r="N68" s="91">
        <f t="shared" si="11"/>
        <v>0.12024737415062574</v>
      </c>
      <c r="O68" s="258"/>
      <c r="P68" s="157"/>
      <c r="Q68" s="307">
        <v>1688776.77</v>
      </c>
      <c r="R68" s="307">
        <v>1456921.06</v>
      </c>
      <c r="S68" s="142">
        <f t="shared" si="12"/>
        <v>231855.70999999996</v>
      </c>
      <c r="T68" s="91">
        <f t="shared" si="13"/>
        <v>0.1591408871528015</v>
      </c>
    </row>
    <row r="69" spans="1:20" s="68" customFormat="1" hidden="1" outlineLevel="2" x14ac:dyDescent="0.25">
      <c r="A69" s="63" t="s">
        <v>1291</v>
      </c>
      <c r="B69" s="64" t="s">
        <v>1750</v>
      </c>
      <c r="C69" s="65" t="s">
        <v>2208</v>
      </c>
      <c r="D69" s="66"/>
      <c r="E69" s="67"/>
      <c r="F69" s="307">
        <v>24072.880000000001</v>
      </c>
      <c r="G69" s="307">
        <v>0</v>
      </c>
      <c r="H69" s="142">
        <f t="shared" si="8"/>
        <v>24072.880000000001</v>
      </c>
      <c r="I69" s="91" t="str">
        <f t="shared" si="9"/>
        <v>N.M.</v>
      </c>
      <c r="J69" s="157"/>
      <c r="K69" s="307">
        <v>38516.61</v>
      </c>
      <c r="L69" s="307">
        <v>0</v>
      </c>
      <c r="M69" s="142">
        <f t="shared" si="10"/>
        <v>38516.61</v>
      </c>
      <c r="N69" s="91" t="str">
        <f t="shared" si="11"/>
        <v>N.M.</v>
      </c>
      <c r="O69" s="258"/>
      <c r="P69" s="157"/>
      <c r="Q69" s="307">
        <v>38516.61</v>
      </c>
      <c r="R69" s="307">
        <v>0</v>
      </c>
      <c r="S69" s="142">
        <f t="shared" si="12"/>
        <v>38516.61</v>
      </c>
      <c r="T69" s="91" t="str">
        <f t="shared" si="13"/>
        <v>N.M.</v>
      </c>
    </row>
    <row r="70" spans="1:20" s="68" customFormat="1" hidden="1" outlineLevel="2" x14ac:dyDescent="0.25">
      <c r="A70" s="63" t="s">
        <v>1292</v>
      </c>
      <c r="B70" s="64" t="s">
        <v>1751</v>
      </c>
      <c r="C70" s="65" t="s">
        <v>2209</v>
      </c>
      <c r="D70" s="66"/>
      <c r="E70" s="67"/>
      <c r="F70" s="307">
        <v>161639.16</v>
      </c>
      <c r="G70" s="307">
        <v>23028.99</v>
      </c>
      <c r="H70" s="142">
        <f t="shared" si="8"/>
        <v>138610.17000000001</v>
      </c>
      <c r="I70" s="91">
        <f t="shared" si="9"/>
        <v>6.0189426457695276</v>
      </c>
      <c r="J70" s="157"/>
      <c r="K70" s="307">
        <v>712083.05</v>
      </c>
      <c r="L70" s="307">
        <v>318851.82</v>
      </c>
      <c r="M70" s="142">
        <f t="shared" si="10"/>
        <v>393231.23000000004</v>
      </c>
      <c r="N70" s="91">
        <f t="shared" si="11"/>
        <v>1.2332726531088956</v>
      </c>
      <c r="O70" s="258"/>
      <c r="P70" s="157"/>
      <c r="Q70" s="307">
        <v>396455.77</v>
      </c>
      <c r="R70" s="307">
        <v>60558.39</v>
      </c>
      <c r="S70" s="142">
        <f t="shared" si="12"/>
        <v>335897.38</v>
      </c>
      <c r="T70" s="91">
        <f t="shared" si="13"/>
        <v>5.5466695861630404</v>
      </c>
    </row>
    <row r="71" spans="1:20" s="68" customFormat="1" hidden="1" outlineLevel="2" x14ac:dyDescent="0.25">
      <c r="A71" s="63" t="s">
        <v>1293</v>
      </c>
      <c r="B71" s="64" t="s">
        <v>1752</v>
      </c>
      <c r="C71" s="65" t="s">
        <v>2210</v>
      </c>
      <c r="D71" s="66"/>
      <c r="E71" s="67"/>
      <c r="F71" s="307">
        <v>0</v>
      </c>
      <c r="G71" s="307">
        <v>0</v>
      </c>
      <c r="H71" s="142">
        <f t="shared" si="8"/>
        <v>0</v>
      </c>
      <c r="I71" s="91">
        <f t="shared" si="9"/>
        <v>0</v>
      </c>
      <c r="J71" s="157"/>
      <c r="K71" s="307">
        <v>0</v>
      </c>
      <c r="L71" s="307">
        <v>0</v>
      </c>
      <c r="M71" s="142">
        <f t="shared" si="10"/>
        <v>0</v>
      </c>
      <c r="N71" s="91">
        <f t="shared" si="11"/>
        <v>0</v>
      </c>
      <c r="O71" s="258"/>
      <c r="P71" s="157"/>
      <c r="Q71" s="307">
        <v>0</v>
      </c>
      <c r="R71" s="307">
        <v>0</v>
      </c>
      <c r="S71" s="142">
        <f t="shared" si="12"/>
        <v>0</v>
      </c>
      <c r="T71" s="91">
        <f t="shared" si="13"/>
        <v>0</v>
      </c>
    </row>
    <row r="72" spans="1:20" s="68" customFormat="1" hidden="1" outlineLevel="2" x14ac:dyDescent="0.25">
      <c r="A72" s="63" t="s">
        <v>1294</v>
      </c>
      <c r="B72" s="64" t="s">
        <v>1753</v>
      </c>
      <c r="C72" s="65" t="s">
        <v>2211</v>
      </c>
      <c r="D72" s="66"/>
      <c r="E72" s="67"/>
      <c r="F72" s="307">
        <v>24375.43</v>
      </c>
      <c r="G72" s="307">
        <v>11744.45</v>
      </c>
      <c r="H72" s="142">
        <f t="shared" si="8"/>
        <v>12630.98</v>
      </c>
      <c r="I72" s="91">
        <f t="shared" si="9"/>
        <v>1.0754850163268608</v>
      </c>
      <c r="J72" s="157"/>
      <c r="K72" s="307">
        <v>229727.53</v>
      </c>
      <c r="L72" s="307">
        <v>347718.14</v>
      </c>
      <c r="M72" s="142">
        <f t="shared" si="10"/>
        <v>-117990.61000000002</v>
      </c>
      <c r="N72" s="91">
        <f t="shared" si="11"/>
        <v>-0.33932831344375652</v>
      </c>
      <c r="O72" s="258"/>
      <c r="P72" s="157"/>
      <c r="Q72" s="307">
        <v>76882.63</v>
      </c>
      <c r="R72" s="307">
        <v>64435.21</v>
      </c>
      <c r="S72" s="142">
        <f t="shared" si="12"/>
        <v>12447.420000000006</v>
      </c>
      <c r="T72" s="91">
        <f t="shared" si="13"/>
        <v>0.19317730166472658</v>
      </c>
    </row>
    <row r="73" spans="1:20" s="68" customFormat="1" hidden="1" outlineLevel="2" x14ac:dyDescent="0.25">
      <c r="A73" s="63" t="s">
        <v>1295</v>
      </c>
      <c r="B73" s="64" t="s">
        <v>1754</v>
      </c>
      <c r="C73" s="65" t="s">
        <v>2212</v>
      </c>
      <c r="D73" s="66"/>
      <c r="E73" s="67"/>
      <c r="F73" s="307">
        <v>242.45000000000002</v>
      </c>
      <c r="G73" s="307">
        <v>0</v>
      </c>
      <c r="H73" s="142">
        <f t="shared" si="8"/>
        <v>242.45000000000002</v>
      </c>
      <c r="I73" s="91" t="str">
        <f t="shared" si="9"/>
        <v>N.M.</v>
      </c>
      <c r="J73" s="157"/>
      <c r="K73" s="307">
        <v>2124.39</v>
      </c>
      <c r="L73" s="307">
        <v>0</v>
      </c>
      <c r="M73" s="142">
        <f t="shared" si="10"/>
        <v>2124.39</v>
      </c>
      <c r="N73" s="91" t="str">
        <f t="shared" si="11"/>
        <v>N.M.</v>
      </c>
      <c r="O73" s="258"/>
      <c r="P73" s="157"/>
      <c r="Q73" s="307">
        <v>2124.39</v>
      </c>
      <c r="R73" s="307">
        <v>0</v>
      </c>
      <c r="S73" s="142">
        <f t="shared" si="12"/>
        <v>2124.39</v>
      </c>
      <c r="T73" s="91" t="str">
        <f t="shared" si="13"/>
        <v>N.M.</v>
      </c>
    </row>
    <row r="74" spans="1:20" s="68" customFormat="1" hidden="1" outlineLevel="2" x14ac:dyDescent="0.25">
      <c r="A74" s="63" t="s">
        <v>1296</v>
      </c>
      <c r="B74" s="64" t="s">
        <v>1755</v>
      </c>
      <c r="C74" s="65" t="s">
        <v>2213</v>
      </c>
      <c r="D74" s="66"/>
      <c r="E74" s="67"/>
      <c r="F74" s="307">
        <v>0</v>
      </c>
      <c r="G74" s="307">
        <v>0</v>
      </c>
      <c r="H74" s="142">
        <f t="shared" si="8"/>
        <v>0</v>
      </c>
      <c r="I74" s="91">
        <f t="shared" si="9"/>
        <v>0</v>
      </c>
      <c r="J74" s="157"/>
      <c r="K74" s="307">
        <v>0</v>
      </c>
      <c r="L74" s="307">
        <v>0</v>
      </c>
      <c r="M74" s="142">
        <f t="shared" si="10"/>
        <v>0</v>
      </c>
      <c r="N74" s="91">
        <f t="shared" si="11"/>
        <v>0</v>
      </c>
      <c r="O74" s="258"/>
      <c r="P74" s="157"/>
      <c r="Q74" s="307">
        <v>0</v>
      </c>
      <c r="R74" s="307">
        <v>0</v>
      </c>
      <c r="S74" s="142">
        <f t="shared" si="12"/>
        <v>0</v>
      </c>
      <c r="T74" s="91">
        <f t="shared" si="13"/>
        <v>0</v>
      </c>
    </row>
    <row r="75" spans="1:20" s="68" customFormat="1" hidden="1" outlineLevel="2" x14ac:dyDescent="0.25">
      <c r="A75" s="63" t="s">
        <v>1297</v>
      </c>
      <c r="B75" s="64" t="s">
        <v>1756</v>
      </c>
      <c r="C75" s="65" t="s">
        <v>2214</v>
      </c>
      <c r="D75" s="66"/>
      <c r="E75" s="67"/>
      <c r="F75" s="307">
        <v>37933.99</v>
      </c>
      <c r="G75" s="307">
        <v>0</v>
      </c>
      <c r="H75" s="142">
        <f t="shared" si="8"/>
        <v>37933.99</v>
      </c>
      <c r="I75" s="91" t="str">
        <f t="shared" si="9"/>
        <v>N.M.</v>
      </c>
      <c r="J75" s="157"/>
      <c r="K75" s="307">
        <v>37933.99</v>
      </c>
      <c r="L75" s="307">
        <v>0</v>
      </c>
      <c r="M75" s="142">
        <f t="shared" si="10"/>
        <v>37933.99</v>
      </c>
      <c r="N75" s="91" t="str">
        <f t="shared" si="11"/>
        <v>N.M.</v>
      </c>
      <c r="O75" s="258"/>
      <c r="P75" s="157"/>
      <c r="Q75" s="307">
        <v>37933.99</v>
      </c>
      <c r="R75" s="307">
        <v>0</v>
      </c>
      <c r="S75" s="142">
        <f t="shared" si="12"/>
        <v>37933.99</v>
      </c>
      <c r="T75" s="91" t="str">
        <f t="shared" si="13"/>
        <v>N.M.</v>
      </c>
    </row>
    <row r="76" spans="1:20" s="68" customFormat="1" hidden="1" outlineLevel="2" x14ac:dyDescent="0.25">
      <c r="A76" s="63" t="s">
        <v>1298</v>
      </c>
      <c r="B76" s="64" t="s">
        <v>1757</v>
      </c>
      <c r="C76" s="65" t="s">
        <v>2215</v>
      </c>
      <c r="D76" s="66"/>
      <c r="E76" s="67"/>
      <c r="F76" s="307">
        <v>488031.28</v>
      </c>
      <c r="G76" s="307">
        <v>204284.79</v>
      </c>
      <c r="H76" s="142">
        <f t="shared" si="8"/>
        <v>283746.49</v>
      </c>
      <c r="I76" s="91">
        <f t="shared" si="9"/>
        <v>1.388975116551751</v>
      </c>
      <c r="J76" s="157"/>
      <c r="K76" s="307">
        <v>1522647.06</v>
      </c>
      <c r="L76" s="307">
        <v>1376475.79</v>
      </c>
      <c r="M76" s="142">
        <f t="shared" si="10"/>
        <v>146171.27000000002</v>
      </c>
      <c r="N76" s="91">
        <f t="shared" si="11"/>
        <v>0.10619240168401364</v>
      </c>
      <c r="O76" s="258"/>
      <c r="P76" s="157"/>
      <c r="Q76" s="307">
        <v>642161.9</v>
      </c>
      <c r="R76" s="307">
        <v>486372.45</v>
      </c>
      <c r="S76" s="142">
        <f t="shared" si="12"/>
        <v>155789.45000000001</v>
      </c>
      <c r="T76" s="91">
        <f t="shared" si="13"/>
        <v>0.3203089525321593</v>
      </c>
    </row>
    <row r="77" spans="1:20" s="68" customFormat="1" hidden="1" outlineLevel="2" x14ac:dyDescent="0.25">
      <c r="A77" s="63" t="s">
        <v>1299</v>
      </c>
      <c r="B77" s="64" t="s">
        <v>1758</v>
      </c>
      <c r="C77" s="65" t="s">
        <v>2216</v>
      </c>
      <c r="D77" s="66"/>
      <c r="E77" s="67"/>
      <c r="F77" s="307">
        <v>8408.83</v>
      </c>
      <c r="G77" s="307">
        <v>7484.8600000000006</v>
      </c>
      <c r="H77" s="142">
        <f t="shared" si="8"/>
        <v>923.96999999999935</v>
      </c>
      <c r="I77" s="91">
        <f t="shared" si="9"/>
        <v>0.12344519469970036</v>
      </c>
      <c r="J77" s="157"/>
      <c r="K77" s="307">
        <v>55694.53</v>
      </c>
      <c r="L77" s="307">
        <v>52574.770000000004</v>
      </c>
      <c r="M77" s="142">
        <f t="shared" si="10"/>
        <v>3119.7599999999948</v>
      </c>
      <c r="N77" s="91">
        <f t="shared" si="11"/>
        <v>5.9339489264527347E-2</v>
      </c>
      <c r="O77" s="258"/>
      <c r="P77" s="157"/>
      <c r="Q77" s="307">
        <v>23557.96</v>
      </c>
      <c r="R77" s="307">
        <v>22194.5</v>
      </c>
      <c r="S77" s="142">
        <f t="shared" si="12"/>
        <v>1363.4599999999991</v>
      </c>
      <c r="T77" s="91">
        <f t="shared" si="13"/>
        <v>6.1432336840208122E-2</v>
      </c>
    </row>
    <row r="78" spans="1:20" s="68" customFormat="1" hidden="1" outlineLevel="2" x14ac:dyDescent="0.25">
      <c r="A78" s="63" t="s">
        <v>1300</v>
      </c>
      <c r="B78" s="64" t="s">
        <v>1759</v>
      </c>
      <c r="C78" s="65" t="s">
        <v>2217</v>
      </c>
      <c r="D78" s="66"/>
      <c r="E78" s="67"/>
      <c r="F78" s="307">
        <v>1024240.15</v>
      </c>
      <c r="G78" s="307">
        <v>938258.32000000007</v>
      </c>
      <c r="H78" s="142">
        <f t="shared" si="8"/>
        <v>85981.829999999958</v>
      </c>
      <c r="I78" s="91">
        <f t="shared" si="9"/>
        <v>9.1639826865590648E-2</v>
      </c>
      <c r="J78" s="157"/>
      <c r="K78" s="307">
        <v>6950804.96</v>
      </c>
      <c r="L78" s="307">
        <v>6443823.5300000003</v>
      </c>
      <c r="M78" s="142">
        <f t="shared" si="10"/>
        <v>506981.4299999997</v>
      </c>
      <c r="N78" s="91">
        <f t="shared" si="11"/>
        <v>7.867711268623144E-2</v>
      </c>
      <c r="O78" s="258"/>
      <c r="P78" s="157"/>
      <c r="Q78" s="307">
        <v>3028094.57</v>
      </c>
      <c r="R78" s="307">
        <v>2784304.5700000003</v>
      </c>
      <c r="S78" s="142">
        <f t="shared" si="12"/>
        <v>243789.99999999953</v>
      </c>
      <c r="T78" s="91">
        <f t="shared" si="13"/>
        <v>8.7558668195555744E-2</v>
      </c>
    </row>
    <row r="79" spans="1:20" s="68" customFormat="1" hidden="1" outlineLevel="2" x14ac:dyDescent="0.25">
      <c r="A79" s="63" t="s">
        <v>1301</v>
      </c>
      <c r="B79" s="64" t="s">
        <v>1760</v>
      </c>
      <c r="C79" s="65" t="s">
        <v>2218</v>
      </c>
      <c r="D79" s="66"/>
      <c r="E79" s="67"/>
      <c r="F79" s="307">
        <v>5172</v>
      </c>
      <c r="G79" s="307">
        <v>4843.5</v>
      </c>
      <c r="H79" s="142">
        <f t="shared" si="8"/>
        <v>328.5</v>
      </c>
      <c r="I79" s="91">
        <f t="shared" si="9"/>
        <v>6.7822855373180557E-2</v>
      </c>
      <c r="J79" s="157"/>
      <c r="K79" s="307">
        <v>33541.5</v>
      </c>
      <c r="L79" s="307">
        <v>31378.5</v>
      </c>
      <c r="M79" s="142">
        <f t="shared" si="10"/>
        <v>2163</v>
      </c>
      <c r="N79" s="91">
        <f t="shared" si="11"/>
        <v>6.8932549357043835E-2</v>
      </c>
      <c r="O79" s="258"/>
      <c r="P79" s="157"/>
      <c r="Q79" s="307">
        <v>13140</v>
      </c>
      <c r="R79" s="307">
        <v>13090.5</v>
      </c>
      <c r="S79" s="142">
        <f t="shared" si="12"/>
        <v>49.5</v>
      </c>
      <c r="T79" s="91">
        <f t="shared" si="13"/>
        <v>3.7813681677552422E-3</v>
      </c>
    </row>
    <row r="80" spans="1:20" s="68" customFormat="1" hidden="1" outlineLevel="2" x14ac:dyDescent="0.25">
      <c r="A80" s="63" t="s">
        <v>1302</v>
      </c>
      <c r="B80" s="64" t="s">
        <v>1761</v>
      </c>
      <c r="C80" s="65" t="s">
        <v>2219</v>
      </c>
      <c r="D80" s="66"/>
      <c r="E80" s="67"/>
      <c r="F80" s="307">
        <v>6492</v>
      </c>
      <c r="G80" s="307">
        <v>0</v>
      </c>
      <c r="H80" s="142">
        <f t="shared" si="8"/>
        <v>6492</v>
      </c>
      <c r="I80" s="91" t="str">
        <f t="shared" si="9"/>
        <v>N.M.</v>
      </c>
      <c r="J80" s="157"/>
      <c r="K80" s="307">
        <v>6492</v>
      </c>
      <c r="L80" s="307">
        <v>0</v>
      </c>
      <c r="M80" s="142">
        <f t="shared" si="10"/>
        <v>6492</v>
      </c>
      <c r="N80" s="91" t="str">
        <f t="shared" si="11"/>
        <v>N.M.</v>
      </c>
      <c r="O80" s="258"/>
      <c r="P80" s="157"/>
      <c r="Q80" s="307">
        <v>6492</v>
      </c>
      <c r="R80" s="307">
        <v>0</v>
      </c>
      <c r="S80" s="142">
        <f t="shared" si="12"/>
        <v>6492</v>
      </c>
      <c r="T80" s="91" t="str">
        <f t="shared" si="13"/>
        <v>N.M.</v>
      </c>
    </row>
    <row r="81" spans="1:20" s="68" customFormat="1" hidden="1" outlineLevel="2" x14ac:dyDescent="0.25">
      <c r="A81" s="63" t="s">
        <v>1303</v>
      </c>
      <c r="B81" s="64" t="s">
        <v>1762</v>
      </c>
      <c r="C81" s="65" t="s">
        <v>2220</v>
      </c>
      <c r="D81" s="66"/>
      <c r="E81" s="67"/>
      <c r="F81" s="307">
        <v>0</v>
      </c>
      <c r="G81" s="307">
        <v>1153.45</v>
      </c>
      <c r="H81" s="142">
        <f t="shared" si="8"/>
        <v>-1153.45</v>
      </c>
      <c r="I81" s="91" t="str">
        <f t="shared" si="9"/>
        <v>N.M.</v>
      </c>
      <c r="J81" s="157"/>
      <c r="K81" s="307">
        <v>955.69</v>
      </c>
      <c r="L81" s="307">
        <v>2535.13</v>
      </c>
      <c r="M81" s="142">
        <f t="shared" si="10"/>
        <v>-1579.44</v>
      </c>
      <c r="N81" s="91">
        <f t="shared" si="11"/>
        <v>-0.62302130462737615</v>
      </c>
      <c r="O81" s="258"/>
      <c r="P81" s="157"/>
      <c r="Q81" s="307">
        <v>511.78000000000003</v>
      </c>
      <c r="R81" s="307">
        <v>2304</v>
      </c>
      <c r="S81" s="142">
        <f t="shared" si="12"/>
        <v>-1792.22</v>
      </c>
      <c r="T81" s="91">
        <f t="shared" si="13"/>
        <v>-0.77787326388888889</v>
      </c>
    </row>
    <row r="82" spans="1:20" s="68" customFormat="1" hidden="1" outlineLevel="2" x14ac:dyDescent="0.25">
      <c r="A82" s="63" t="s">
        <v>1304</v>
      </c>
      <c r="B82" s="64" t="s">
        <v>1763</v>
      </c>
      <c r="C82" s="65" t="s">
        <v>2221</v>
      </c>
      <c r="D82" s="66"/>
      <c r="E82" s="67"/>
      <c r="F82" s="307">
        <v>245232.76</v>
      </c>
      <c r="G82" s="307">
        <v>209793.02000000002</v>
      </c>
      <c r="H82" s="142">
        <f t="shared" si="8"/>
        <v>35439.739999999991</v>
      </c>
      <c r="I82" s="91">
        <f t="shared" si="9"/>
        <v>0.16892716449765577</v>
      </c>
      <c r="J82" s="157"/>
      <c r="K82" s="307">
        <v>1729824.79</v>
      </c>
      <c r="L82" s="307">
        <v>1441290.35</v>
      </c>
      <c r="M82" s="142">
        <f t="shared" si="10"/>
        <v>288534.43999999994</v>
      </c>
      <c r="N82" s="91">
        <f t="shared" si="11"/>
        <v>0.20019175178686233</v>
      </c>
      <c r="O82" s="258"/>
      <c r="P82" s="157"/>
      <c r="Q82" s="307">
        <v>738765.76</v>
      </c>
      <c r="R82" s="307">
        <v>622565.45000000007</v>
      </c>
      <c r="S82" s="142">
        <f t="shared" si="12"/>
        <v>116200.30999999994</v>
      </c>
      <c r="T82" s="91">
        <f t="shared" si="13"/>
        <v>0.18664754043129109</v>
      </c>
    </row>
    <row r="83" spans="1:20" s="68" customFormat="1" hidden="1" outlineLevel="2" x14ac:dyDescent="0.25">
      <c r="A83" s="63" t="s">
        <v>1305</v>
      </c>
      <c r="B83" s="64" t="s">
        <v>1764</v>
      </c>
      <c r="C83" s="65" t="s">
        <v>2222</v>
      </c>
      <c r="D83" s="66"/>
      <c r="E83" s="67"/>
      <c r="F83" s="307">
        <v>654.49</v>
      </c>
      <c r="G83" s="307">
        <v>826.89</v>
      </c>
      <c r="H83" s="142">
        <f t="shared" si="8"/>
        <v>-172.39999999999998</v>
      </c>
      <c r="I83" s="91">
        <f t="shared" si="9"/>
        <v>-0.20849206061265704</v>
      </c>
      <c r="J83" s="157"/>
      <c r="K83" s="307">
        <v>4057.81</v>
      </c>
      <c r="L83" s="307">
        <v>5436.09</v>
      </c>
      <c r="M83" s="142">
        <f t="shared" si="10"/>
        <v>-1378.2800000000002</v>
      </c>
      <c r="N83" s="91">
        <f t="shared" si="11"/>
        <v>-0.2535425278095102</v>
      </c>
      <c r="O83" s="258"/>
      <c r="P83" s="157"/>
      <c r="Q83" s="307">
        <v>1756.2</v>
      </c>
      <c r="R83" s="307">
        <v>2386.02</v>
      </c>
      <c r="S83" s="142">
        <f t="shared" si="12"/>
        <v>-629.81999999999994</v>
      </c>
      <c r="T83" s="91">
        <f t="shared" si="13"/>
        <v>-0.2639625820403852</v>
      </c>
    </row>
    <row r="84" spans="1:20" s="68" customFormat="1" hidden="1" outlineLevel="2" x14ac:dyDescent="0.25">
      <c r="A84" s="63" t="s">
        <v>1306</v>
      </c>
      <c r="B84" s="64" t="s">
        <v>1765</v>
      </c>
      <c r="C84" s="65" t="s">
        <v>2223</v>
      </c>
      <c r="D84" s="66"/>
      <c r="E84" s="67"/>
      <c r="F84" s="307">
        <v>7544086.1600000001</v>
      </c>
      <c r="G84" s="307">
        <v>6245334.7199999997</v>
      </c>
      <c r="H84" s="142">
        <f t="shared" si="8"/>
        <v>1298751.4400000004</v>
      </c>
      <c r="I84" s="91">
        <f t="shared" si="9"/>
        <v>0.20795545767000947</v>
      </c>
      <c r="J84" s="157"/>
      <c r="K84" s="307">
        <v>51553861.950000003</v>
      </c>
      <c r="L84" s="307">
        <v>42907889.090000004</v>
      </c>
      <c r="M84" s="142">
        <f t="shared" si="10"/>
        <v>8645972.8599999994</v>
      </c>
      <c r="N84" s="91">
        <f t="shared" si="11"/>
        <v>0.20150077394543761</v>
      </c>
      <c r="O84" s="258"/>
      <c r="P84" s="157"/>
      <c r="Q84" s="307">
        <v>22386471.59</v>
      </c>
      <c r="R84" s="307">
        <v>18533169.109999999</v>
      </c>
      <c r="S84" s="142">
        <f t="shared" si="12"/>
        <v>3853302.4800000004</v>
      </c>
      <c r="T84" s="91">
        <f t="shared" si="13"/>
        <v>0.20791384663515869</v>
      </c>
    </row>
    <row r="85" spans="1:20" s="68" customFormat="1" hidden="1" outlineLevel="2" x14ac:dyDescent="0.25">
      <c r="A85" s="63" t="s">
        <v>1307</v>
      </c>
      <c r="B85" s="64" t="s">
        <v>1766</v>
      </c>
      <c r="C85" s="65" t="s">
        <v>2224</v>
      </c>
      <c r="D85" s="66"/>
      <c r="E85" s="67"/>
      <c r="F85" s="307">
        <v>19212.59</v>
      </c>
      <c r="G85" s="307">
        <v>22995.81</v>
      </c>
      <c r="H85" s="142">
        <f t="shared" si="8"/>
        <v>-3783.2200000000012</v>
      </c>
      <c r="I85" s="91">
        <f t="shared" si="9"/>
        <v>-0.16451779693779001</v>
      </c>
      <c r="J85" s="157"/>
      <c r="K85" s="307">
        <v>116329.64</v>
      </c>
      <c r="L85" s="307">
        <v>147702.72</v>
      </c>
      <c r="M85" s="142">
        <f t="shared" si="10"/>
        <v>-31373.08</v>
      </c>
      <c r="N85" s="91">
        <f t="shared" si="11"/>
        <v>-0.21240692114539259</v>
      </c>
      <c r="O85" s="258"/>
      <c r="P85" s="157"/>
      <c r="Q85" s="307">
        <v>50955.55</v>
      </c>
      <c r="R85" s="307">
        <v>65027.060000000005</v>
      </c>
      <c r="S85" s="142">
        <f t="shared" si="12"/>
        <v>-14071.510000000002</v>
      </c>
      <c r="T85" s="91">
        <f t="shared" si="13"/>
        <v>-0.21639468245988672</v>
      </c>
    </row>
    <row r="86" spans="1:20" s="68" customFormat="1" hidden="1" outlineLevel="2" x14ac:dyDescent="0.25">
      <c r="A86" s="63" t="s">
        <v>1308</v>
      </c>
      <c r="B86" s="64" t="s">
        <v>1767</v>
      </c>
      <c r="C86" s="65" t="s">
        <v>2225</v>
      </c>
      <c r="D86" s="66"/>
      <c r="E86" s="67"/>
      <c r="F86" s="307">
        <v>-4909722.83</v>
      </c>
      <c r="G86" s="307">
        <v>-5147951.29</v>
      </c>
      <c r="H86" s="142">
        <f t="shared" si="8"/>
        <v>238228.45999999996</v>
      </c>
      <c r="I86" s="91">
        <f t="shared" si="9"/>
        <v>4.6276362494486613E-2</v>
      </c>
      <c r="J86" s="157"/>
      <c r="K86" s="307">
        <v>-33554835.689999998</v>
      </c>
      <c r="L86" s="307">
        <v>-35366726.25</v>
      </c>
      <c r="M86" s="142">
        <f t="shared" si="10"/>
        <v>1811890.5600000024</v>
      </c>
      <c r="N86" s="91">
        <f t="shared" si="11"/>
        <v>5.1231503509601838E-2</v>
      </c>
      <c r="O86" s="258"/>
      <c r="P86" s="157"/>
      <c r="Q86" s="307">
        <v>-14569209.35</v>
      </c>
      <c r="R86" s="307">
        <v>-15276659.5</v>
      </c>
      <c r="S86" s="142">
        <f t="shared" si="12"/>
        <v>707450.15000000037</v>
      </c>
      <c r="T86" s="91">
        <f t="shared" si="13"/>
        <v>4.6309217666336042E-2</v>
      </c>
    </row>
    <row r="87" spans="1:20" s="68" customFormat="1" hidden="1" outlineLevel="2" x14ac:dyDescent="0.25">
      <c r="A87" s="63" t="s">
        <v>1309</v>
      </c>
      <c r="B87" s="64" t="s">
        <v>1768</v>
      </c>
      <c r="C87" s="65" t="s">
        <v>2226</v>
      </c>
      <c r="D87" s="66"/>
      <c r="E87" s="67"/>
      <c r="F87" s="307">
        <v>-9072.99</v>
      </c>
      <c r="G87" s="307">
        <v>-15090.25</v>
      </c>
      <c r="H87" s="142">
        <f t="shared" si="8"/>
        <v>6017.26</v>
      </c>
      <c r="I87" s="91">
        <f t="shared" si="9"/>
        <v>0.39875151173771145</v>
      </c>
      <c r="J87" s="157"/>
      <c r="K87" s="307">
        <v>-58577.18</v>
      </c>
      <c r="L87" s="307">
        <v>-98292.35</v>
      </c>
      <c r="M87" s="142">
        <f t="shared" si="10"/>
        <v>39715.170000000006</v>
      </c>
      <c r="N87" s="91">
        <f t="shared" si="11"/>
        <v>0.40405148518679229</v>
      </c>
      <c r="O87" s="258"/>
      <c r="P87" s="157"/>
      <c r="Q87" s="307">
        <v>-23787.49</v>
      </c>
      <c r="R87" s="307">
        <v>-41322.200000000004</v>
      </c>
      <c r="S87" s="142">
        <f t="shared" si="12"/>
        <v>17534.710000000003</v>
      </c>
      <c r="T87" s="91">
        <f t="shared" si="13"/>
        <v>0.42434115318158283</v>
      </c>
    </row>
    <row r="88" spans="1:20" s="68" customFormat="1" hidden="1" outlineLevel="2" x14ac:dyDescent="0.25">
      <c r="A88" s="63" t="s">
        <v>1310</v>
      </c>
      <c r="B88" s="64" t="s">
        <v>1769</v>
      </c>
      <c r="C88" s="65" t="s">
        <v>2227</v>
      </c>
      <c r="D88" s="66"/>
      <c r="E88" s="67"/>
      <c r="F88" s="307">
        <v>1728</v>
      </c>
      <c r="G88" s="307">
        <v>1911</v>
      </c>
      <c r="H88" s="142">
        <f t="shared" si="8"/>
        <v>-183</v>
      </c>
      <c r="I88" s="91">
        <f t="shared" si="9"/>
        <v>-9.5761381475667193E-2</v>
      </c>
      <c r="J88" s="157"/>
      <c r="K88" s="307">
        <v>13692</v>
      </c>
      <c r="L88" s="307">
        <v>1911</v>
      </c>
      <c r="M88" s="142">
        <f t="shared" si="10"/>
        <v>11781</v>
      </c>
      <c r="N88" s="91">
        <f t="shared" si="11"/>
        <v>6.1648351648351651</v>
      </c>
      <c r="O88" s="258"/>
      <c r="P88" s="157"/>
      <c r="Q88" s="307">
        <v>5716</v>
      </c>
      <c r="R88" s="307">
        <v>1911</v>
      </c>
      <c r="S88" s="142">
        <f t="shared" si="12"/>
        <v>3805</v>
      </c>
      <c r="T88" s="91">
        <f t="shared" si="13"/>
        <v>1.9911041339612767</v>
      </c>
    </row>
    <row r="89" spans="1:20" s="68" customFormat="1" hidden="1" outlineLevel="2" x14ac:dyDescent="0.25">
      <c r="A89" s="63" t="s">
        <v>1311</v>
      </c>
      <c r="B89" s="64" t="s">
        <v>1770</v>
      </c>
      <c r="C89" s="65" t="s">
        <v>2228</v>
      </c>
      <c r="D89" s="66"/>
      <c r="E89" s="67"/>
      <c r="F89" s="307">
        <v>157873.97</v>
      </c>
      <c r="G89" s="307">
        <v>143179.57</v>
      </c>
      <c r="H89" s="142">
        <f t="shared" si="8"/>
        <v>14694.399999999994</v>
      </c>
      <c r="I89" s="91">
        <f t="shared" si="9"/>
        <v>0.10262916699638079</v>
      </c>
      <c r="J89" s="157"/>
      <c r="K89" s="307">
        <v>1104208.77</v>
      </c>
      <c r="L89" s="307">
        <v>1002212.74</v>
      </c>
      <c r="M89" s="142">
        <f t="shared" si="10"/>
        <v>101996.03000000003</v>
      </c>
      <c r="N89" s="91">
        <f t="shared" si="11"/>
        <v>0.10177083759681604</v>
      </c>
      <c r="O89" s="258"/>
      <c r="P89" s="157"/>
      <c r="Q89" s="307">
        <v>473420.57</v>
      </c>
      <c r="R89" s="307">
        <v>429538.71</v>
      </c>
      <c r="S89" s="142">
        <f t="shared" si="12"/>
        <v>43881.859999999986</v>
      </c>
      <c r="T89" s="91">
        <f t="shared" si="13"/>
        <v>0.10216043159416292</v>
      </c>
    </row>
    <row r="90" spans="1:20" s="68" customFormat="1" hidden="1" outlineLevel="2" x14ac:dyDescent="0.25">
      <c r="A90" s="63" t="s">
        <v>1312</v>
      </c>
      <c r="B90" s="64" t="s">
        <v>1771</v>
      </c>
      <c r="C90" s="65" t="s">
        <v>2229</v>
      </c>
      <c r="D90" s="66"/>
      <c r="E90" s="67"/>
      <c r="F90" s="307">
        <v>137371.08000000002</v>
      </c>
      <c r="G90" s="307">
        <v>130246.52</v>
      </c>
      <c r="H90" s="142">
        <f t="shared" si="8"/>
        <v>7124.5600000000122</v>
      </c>
      <c r="I90" s="91">
        <f t="shared" si="9"/>
        <v>5.4700578564402427E-2</v>
      </c>
      <c r="J90" s="157"/>
      <c r="K90" s="307">
        <v>961499.84</v>
      </c>
      <c r="L90" s="307">
        <v>911770.01</v>
      </c>
      <c r="M90" s="142">
        <f t="shared" si="10"/>
        <v>49729.829999999958</v>
      </c>
      <c r="N90" s="91">
        <f t="shared" si="11"/>
        <v>5.4542076899414531E-2</v>
      </c>
      <c r="O90" s="258"/>
      <c r="P90" s="157"/>
      <c r="Q90" s="307">
        <v>412113.24</v>
      </c>
      <c r="R90" s="307">
        <v>390739.56</v>
      </c>
      <c r="S90" s="142">
        <f t="shared" si="12"/>
        <v>21373.679999999993</v>
      </c>
      <c r="T90" s="91">
        <f t="shared" si="13"/>
        <v>5.4700578564402316E-2</v>
      </c>
    </row>
    <row r="91" spans="1:20" s="68" customFormat="1" hidden="1" outlineLevel="2" x14ac:dyDescent="0.25">
      <c r="A91" s="63" t="s">
        <v>1313</v>
      </c>
      <c r="B91" s="64" t="s">
        <v>1772</v>
      </c>
      <c r="C91" s="65" t="s">
        <v>2230</v>
      </c>
      <c r="D91" s="66"/>
      <c r="E91" s="67"/>
      <c r="F91" s="307">
        <v>-89401.67</v>
      </c>
      <c r="G91" s="307">
        <v>-107360.58</v>
      </c>
      <c r="H91" s="142">
        <f t="shared" si="8"/>
        <v>17958.910000000003</v>
      </c>
      <c r="I91" s="91">
        <f t="shared" si="9"/>
        <v>0.16727657395293508</v>
      </c>
      <c r="J91" s="157"/>
      <c r="K91" s="307">
        <v>-625811.69000000006</v>
      </c>
      <c r="L91" s="307">
        <v>-751524.06</v>
      </c>
      <c r="M91" s="142">
        <f t="shared" si="10"/>
        <v>125712.37</v>
      </c>
      <c r="N91" s="91">
        <f t="shared" si="11"/>
        <v>0.16727657395293505</v>
      </c>
      <c r="O91" s="258"/>
      <c r="P91" s="157"/>
      <c r="Q91" s="307">
        <v>-268205.01</v>
      </c>
      <c r="R91" s="307">
        <v>-322081.74</v>
      </c>
      <c r="S91" s="142">
        <f t="shared" si="12"/>
        <v>53876.729999999981</v>
      </c>
      <c r="T91" s="91">
        <f t="shared" si="13"/>
        <v>0.16727657395293499</v>
      </c>
    </row>
    <row r="92" spans="1:20" s="68" customFormat="1" hidden="1" outlineLevel="2" x14ac:dyDescent="0.25">
      <c r="A92" s="63" t="s">
        <v>1314</v>
      </c>
      <c r="B92" s="64" t="s">
        <v>1773</v>
      </c>
      <c r="C92" s="65" t="s">
        <v>2231</v>
      </c>
      <c r="D92" s="66"/>
      <c r="E92" s="67"/>
      <c r="F92" s="307">
        <v>4465.47</v>
      </c>
      <c r="G92" s="307">
        <v>4375.24</v>
      </c>
      <c r="H92" s="142">
        <f t="shared" si="8"/>
        <v>90.230000000000473</v>
      </c>
      <c r="I92" s="91">
        <f t="shared" si="9"/>
        <v>2.0622868688346348E-2</v>
      </c>
      <c r="J92" s="157"/>
      <c r="K92" s="307">
        <v>32264.99</v>
      </c>
      <c r="L92" s="307">
        <v>30626.68</v>
      </c>
      <c r="M92" s="142">
        <f t="shared" si="10"/>
        <v>1638.3100000000013</v>
      </c>
      <c r="N92" s="91">
        <f t="shared" si="11"/>
        <v>5.3492902266912418E-2</v>
      </c>
      <c r="O92" s="258"/>
      <c r="P92" s="157"/>
      <c r="Q92" s="307">
        <v>13597.75</v>
      </c>
      <c r="R92" s="307">
        <v>13125.720000000001</v>
      </c>
      <c r="S92" s="142">
        <f t="shared" si="12"/>
        <v>472.02999999999884</v>
      </c>
      <c r="T92" s="91">
        <f t="shared" si="13"/>
        <v>3.5962217691677012E-2</v>
      </c>
    </row>
    <row r="93" spans="1:20" s="68" customFormat="1" hidden="1" outlineLevel="2" x14ac:dyDescent="0.25">
      <c r="A93" s="63" t="s">
        <v>1315</v>
      </c>
      <c r="B93" s="64" t="s">
        <v>1774</v>
      </c>
      <c r="C93" s="65" t="s">
        <v>2232</v>
      </c>
      <c r="D93" s="66"/>
      <c r="E93" s="67"/>
      <c r="F93" s="307">
        <v>32474</v>
      </c>
      <c r="G93" s="307">
        <v>187478</v>
      </c>
      <c r="H93" s="142">
        <f t="shared" si="8"/>
        <v>-155004</v>
      </c>
      <c r="I93" s="91">
        <f t="shared" si="9"/>
        <v>-0.82678500944110778</v>
      </c>
      <c r="J93" s="157"/>
      <c r="K93" s="307">
        <v>-771715</v>
      </c>
      <c r="L93" s="307">
        <v>365856</v>
      </c>
      <c r="M93" s="142">
        <f t="shared" si="10"/>
        <v>-1137571</v>
      </c>
      <c r="N93" s="91">
        <f t="shared" si="11"/>
        <v>-3.1093408335519985</v>
      </c>
      <c r="O93" s="258"/>
      <c r="P93" s="157"/>
      <c r="Q93" s="307">
        <v>-1303927</v>
      </c>
      <c r="R93" s="307">
        <v>-170370</v>
      </c>
      <c r="S93" s="142">
        <f t="shared" si="12"/>
        <v>-1133557</v>
      </c>
      <c r="T93" s="91">
        <f t="shared" si="13"/>
        <v>-6.6535012032634855</v>
      </c>
    </row>
    <row r="94" spans="1:20" s="68" customFormat="1" hidden="1" outlineLevel="2" x14ac:dyDescent="0.25">
      <c r="A94" s="63" t="s">
        <v>1316</v>
      </c>
      <c r="B94" s="64" t="s">
        <v>1775</v>
      </c>
      <c r="C94" s="65" t="s">
        <v>2233</v>
      </c>
      <c r="D94" s="66"/>
      <c r="E94" s="67"/>
      <c r="F94" s="307">
        <v>-21015</v>
      </c>
      <c r="G94" s="307">
        <v>226375</v>
      </c>
      <c r="H94" s="142">
        <f t="shared" si="8"/>
        <v>-247390</v>
      </c>
      <c r="I94" s="91">
        <f t="shared" si="9"/>
        <v>-1.0928326891220321</v>
      </c>
      <c r="J94" s="157"/>
      <c r="K94" s="307">
        <v>531259</v>
      </c>
      <c r="L94" s="307">
        <v>2266649</v>
      </c>
      <c r="M94" s="142">
        <f t="shared" si="10"/>
        <v>-1735390</v>
      </c>
      <c r="N94" s="91">
        <f t="shared" si="11"/>
        <v>-0.76561920262025573</v>
      </c>
      <c r="O94" s="258"/>
      <c r="P94" s="157"/>
      <c r="Q94" s="307">
        <v>640815</v>
      </c>
      <c r="R94" s="307">
        <v>1361149</v>
      </c>
      <c r="S94" s="142">
        <f t="shared" si="12"/>
        <v>-720334</v>
      </c>
      <c r="T94" s="91">
        <f t="shared" si="13"/>
        <v>-0.52921024810656292</v>
      </c>
    </row>
    <row r="95" spans="1:20" s="68" customFormat="1" hidden="1" outlineLevel="2" x14ac:dyDescent="0.25">
      <c r="A95" s="63" t="s">
        <v>1317</v>
      </c>
      <c r="B95" s="64" t="s">
        <v>1776</v>
      </c>
      <c r="C95" s="65" t="s">
        <v>2234</v>
      </c>
      <c r="D95" s="66"/>
      <c r="E95" s="67"/>
      <c r="F95" s="307">
        <v>-661</v>
      </c>
      <c r="G95" s="307">
        <v>7641</v>
      </c>
      <c r="H95" s="142">
        <f t="shared" si="8"/>
        <v>-8302</v>
      </c>
      <c r="I95" s="91">
        <f t="shared" si="9"/>
        <v>-1.0865070017013481</v>
      </c>
      <c r="J95" s="157"/>
      <c r="K95" s="307">
        <v>18167</v>
      </c>
      <c r="L95" s="307">
        <v>76209</v>
      </c>
      <c r="M95" s="142">
        <f t="shared" si="10"/>
        <v>-58042</v>
      </c>
      <c r="N95" s="91">
        <f t="shared" si="11"/>
        <v>-0.76161608209004183</v>
      </c>
      <c r="O95" s="258"/>
      <c r="P95" s="157"/>
      <c r="Q95" s="307">
        <v>21847</v>
      </c>
      <c r="R95" s="307">
        <v>45645</v>
      </c>
      <c r="S95" s="142">
        <f t="shared" si="12"/>
        <v>-23798</v>
      </c>
      <c r="T95" s="91">
        <f t="shared" si="13"/>
        <v>-0.52137145360937676</v>
      </c>
    </row>
    <row r="96" spans="1:20" s="68" customFormat="1" hidden="1" outlineLevel="2" x14ac:dyDescent="0.25">
      <c r="A96" s="63" t="s">
        <v>1318</v>
      </c>
      <c r="B96" s="64" t="s">
        <v>1777</v>
      </c>
      <c r="C96" s="65" t="s">
        <v>2235</v>
      </c>
      <c r="D96" s="66"/>
      <c r="E96" s="67"/>
      <c r="F96" s="307">
        <v>-5048</v>
      </c>
      <c r="G96" s="307">
        <v>31916</v>
      </c>
      <c r="H96" s="142">
        <f t="shared" si="8"/>
        <v>-36964</v>
      </c>
      <c r="I96" s="91">
        <f t="shared" si="9"/>
        <v>-1.1581651836069682</v>
      </c>
      <c r="J96" s="157"/>
      <c r="K96" s="307">
        <v>66567</v>
      </c>
      <c r="L96" s="307">
        <v>334286</v>
      </c>
      <c r="M96" s="142">
        <f t="shared" si="10"/>
        <v>-267719</v>
      </c>
      <c r="N96" s="91">
        <f t="shared" si="11"/>
        <v>-0.80086811891613763</v>
      </c>
      <c r="O96" s="258"/>
      <c r="P96" s="157"/>
      <c r="Q96" s="307">
        <v>83027</v>
      </c>
      <c r="R96" s="307">
        <v>206627</v>
      </c>
      <c r="S96" s="142">
        <f t="shared" si="12"/>
        <v>-123600</v>
      </c>
      <c r="T96" s="91">
        <f t="shared" si="13"/>
        <v>-0.59817932796778739</v>
      </c>
    </row>
    <row r="97" spans="1:20" s="68" customFormat="1" hidden="1" outlineLevel="2" x14ac:dyDescent="0.25">
      <c r="A97" s="63" t="s">
        <v>1319</v>
      </c>
      <c r="B97" s="64" t="s">
        <v>1778</v>
      </c>
      <c r="C97" s="65" t="s">
        <v>2236</v>
      </c>
      <c r="D97" s="66"/>
      <c r="E97" s="67"/>
      <c r="F97" s="307">
        <v>1393.48</v>
      </c>
      <c r="G97" s="307">
        <v>0</v>
      </c>
      <c r="H97" s="142">
        <f t="shared" si="8"/>
        <v>1393.48</v>
      </c>
      <c r="I97" s="91" t="str">
        <f t="shared" si="9"/>
        <v>N.M.</v>
      </c>
      <c r="J97" s="157"/>
      <c r="K97" s="307">
        <v>1814.74</v>
      </c>
      <c r="L97" s="307">
        <v>0</v>
      </c>
      <c r="M97" s="142">
        <f t="shared" si="10"/>
        <v>1814.74</v>
      </c>
      <c r="N97" s="91" t="str">
        <f t="shared" si="11"/>
        <v>N.M.</v>
      </c>
      <c r="O97" s="258"/>
      <c r="P97" s="157"/>
      <c r="Q97" s="307">
        <v>1814.74</v>
      </c>
      <c r="R97" s="307">
        <v>0</v>
      </c>
      <c r="S97" s="142">
        <f t="shared" si="12"/>
        <v>1814.74</v>
      </c>
      <c r="T97" s="91" t="str">
        <f t="shared" si="13"/>
        <v>N.M.</v>
      </c>
    </row>
    <row r="98" spans="1:20" s="22" customFormat="1" hidden="1" outlineLevel="1" collapsed="1" x14ac:dyDescent="0.25">
      <c r="A98" s="22" t="s">
        <v>183</v>
      </c>
      <c r="B98" s="53"/>
      <c r="C98" s="51" t="s">
        <v>755</v>
      </c>
      <c r="D98" s="186"/>
      <c r="E98" s="186"/>
      <c r="F98" s="26">
        <v>5616644.7149999999</v>
      </c>
      <c r="G98" s="26">
        <v>3988146.4750000006</v>
      </c>
      <c r="H98" s="42">
        <f t="shared" si="8"/>
        <v>1628498.2399999993</v>
      </c>
      <c r="I98" s="117">
        <f t="shared" si="9"/>
        <v>0.40833461113034947</v>
      </c>
      <c r="J98" s="249"/>
      <c r="K98" s="26">
        <v>37131055.325000018</v>
      </c>
      <c r="L98" s="26">
        <v>28211750.135000002</v>
      </c>
      <c r="M98" s="42">
        <f t="shared" si="10"/>
        <v>8919305.1900000162</v>
      </c>
      <c r="N98" s="86">
        <f t="shared" si="11"/>
        <v>0.31615568503616392</v>
      </c>
      <c r="O98" s="216"/>
      <c r="P98" s="216"/>
      <c r="Q98" s="26">
        <v>15668770.935000004</v>
      </c>
      <c r="R98" s="26">
        <v>12027961.494999999</v>
      </c>
      <c r="S98" s="42">
        <f t="shared" si="12"/>
        <v>3640809.4400000051</v>
      </c>
      <c r="T98" s="117">
        <f t="shared" si="13"/>
        <v>0.30269546851421852</v>
      </c>
    </row>
    <row r="99" spans="1:20" s="24" customFormat="1" ht="13" collapsed="1" x14ac:dyDescent="0.3">
      <c r="A99" s="22"/>
      <c r="B99" s="53" t="s">
        <v>44</v>
      </c>
      <c r="C99" s="187" t="s">
        <v>824</v>
      </c>
      <c r="D99" s="188"/>
      <c r="E99" s="188"/>
      <c r="F99" s="23">
        <f>+F14+F23+F27+F53+F61+F98</f>
        <v>67332566.894999996</v>
      </c>
      <c r="G99" s="23">
        <f>+G14+G23+G27+G53+G61+G98</f>
        <v>64039514.704999998</v>
      </c>
      <c r="H99" s="42">
        <f t="shared" si="8"/>
        <v>3293052.1899999976</v>
      </c>
      <c r="I99" s="117">
        <f t="shared" si="9"/>
        <v>5.142219151986932E-2</v>
      </c>
      <c r="J99" s="252"/>
      <c r="K99" s="23">
        <f>+K14+K23+K27+K53+K61+K98</f>
        <v>461916627.72500002</v>
      </c>
      <c r="L99" s="23">
        <f>+L14+L23+L27+L53+L61+L98</f>
        <v>413884934.74499995</v>
      </c>
      <c r="M99" s="42">
        <f t="shared" si="10"/>
        <v>48031692.980000079</v>
      </c>
      <c r="N99" s="86">
        <f t="shared" si="11"/>
        <v>0.11605083671284883</v>
      </c>
      <c r="O99" s="209"/>
      <c r="P99" s="209"/>
      <c r="Q99" s="23">
        <f>+Q14+Q23+Q27+Q53+Q61+Q98</f>
        <v>197267097.70499998</v>
      </c>
      <c r="R99" s="23">
        <f>+R14+R23+R27+R53+R61+R98</f>
        <v>178241450.50500003</v>
      </c>
      <c r="S99" s="42">
        <f t="shared" si="12"/>
        <v>19025647.199999958</v>
      </c>
      <c r="T99" s="117">
        <f t="shared" si="13"/>
        <v>0.10674086833391344</v>
      </c>
    </row>
    <row r="100" spans="1:20" s="22" customFormat="1" ht="13" x14ac:dyDescent="0.3">
      <c r="B100" s="53" t="s">
        <v>45</v>
      </c>
      <c r="C100" s="225" t="s">
        <v>46</v>
      </c>
      <c r="D100" s="226"/>
      <c r="E100" s="226"/>
      <c r="F100" s="228"/>
      <c r="G100" s="228"/>
      <c r="H100" s="228"/>
      <c r="I100" s="228"/>
      <c r="J100" s="250"/>
      <c r="K100" s="227"/>
      <c r="L100" s="227"/>
      <c r="M100" s="227"/>
      <c r="N100" s="229"/>
      <c r="O100" s="228"/>
      <c r="P100" s="250"/>
      <c r="Q100" s="228"/>
      <c r="R100" s="228"/>
      <c r="S100" s="228"/>
      <c r="T100" s="228"/>
    </row>
    <row r="101" spans="1:20" s="22" customFormat="1" hidden="1" outlineLevel="2" x14ac:dyDescent="0.25">
      <c r="B101" s="53"/>
      <c r="C101" s="187"/>
      <c r="D101" s="186"/>
      <c r="E101" s="186"/>
      <c r="F101" s="26"/>
      <c r="G101" s="26"/>
      <c r="H101" s="26"/>
      <c r="I101" s="260"/>
      <c r="J101" s="249"/>
      <c r="K101" s="26"/>
      <c r="L101" s="26"/>
      <c r="M101" s="26"/>
      <c r="N101" s="189"/>
      <c r="O101" s="216"/>
      <c r="P101" s="216"/>
      <c r="Q101" s="26"/>
      <c r="R101" s="26"/>
      <c r="S101" s="26"/>
      <c r="T101" s="260"/>
    </row>
    <row r="102" spans="1:20" s="68" customFormat="1" hidden="1" outlineLevel="2" x14ac:dyDescent="0.25">
      <c r="A102" s="63" t="s">
        <v>1320</v>
      </c>
      <c r="B102" s="64" t="s">
        <v>1779</v>
      </c>
      <c r="C102" s="65" t="s">
        <v>2237</v>
      </c>
      <c r="D102" s="66"/>
      <c r="E102" s="67"/>
      <c r="F102" s="307">
        <v>671120.34</v>
      </c>
      <c r="G102" s="307">
        <v>473977.3</v>
      </c>
      <c r="H102" s="142">
        <f t="shared" ref="H102:H115" si="14">+F102-G102</f>
        <v>197143.03999999998</v>
      </c>
      <c r="I102" s="91">
        <f t="shared" ref="I102:I115" si="15">IF(G102&lt;0,IF(H102=0,0,IF(OR(G102=0,F102=0),"N.M.",IF(ABS(H102/G102)&gt;=10,"N.M.",H102/(-G102)))),IF(H102=0,0,IF(OR(G102=0,F102=0),"N.M.",IF(ABS(H102/G102)&gt;=10,"N.M.",H102/G102))))</f>
        <v>0.41593350567632664</v>
      </c>
      <c r="J102" s="157"/>
      <c r="K102" s="307">
        <v>4770804.21</v>
      </c>
      <c r="L102" s="307">
        <v>3549213.05</v>
      </c>
      <c r="M102" s="142">
        <f t="shared" ref="M102:M115" si="16">+K102-L102</f>
        <v>1221591.1600000001</v>
      </c>
      <c r="N102" s="91">
        <f t="shared" ref="N102:N115" si="17">IF(L102&lt;0,IF(M102=0,0,IF(OR(L102=0,K102=0),"N.M.",IF(ABS(M102/L102)&gt;=10,"N.M.",M102/(-L102)))),IF(M102=0,0,IF(OR(L102=0,K102=0),"N.M.",IF(ABS(M102/L102)&gt;=10,"N.M.",M102/L102))))</f>
        <v>0.34418648381787059</v>
      </c>
      <c r="O102" s="258"/>
      <c r="P102" s="157"/>
      <c r="Q102" s="307">
        <v>1646297.01</v>
      </c>
      <c r="R102" s="307">
        <v>1358673.82</v>
      </c>
      <c r="S102" s="142">
        <f t="shared" ref="S102:S115" si="18">+Q102-R102</f>
        <v>287623.18999999994</v>
      </c>
      <c r="T102" s="91">
        <f t="shared" ref="T102:T115" si="19">IF(R102&lt;0,IF(S102=0,0,IF(OR(R102=0,Q102=0),"N.M.",IF(ABS(S102/R102)&gt;=10,"N.M.",S102/(-R102)))),IF(S102=0,0,IF(OR(R102=0,Q102=0),"N.M.",IF(ABS(S102/R102)&gt;=10,"N.M.",S102/R102))))</f>
        <v>0.2116940694419209</v>
      </c>
    </row>
    <row r="103" spans="1:20" s="68" customFormat="1" hidden="1" outlineLevel="2" x14ac:dyDescent="0.25">
      <c r="A103" s="63" t="s">
        <v>1321</v>
      </c>
      <c r="B103" s="64" t="s">
        <v>1780</v>
      </c>
      <c r="C103" s="65" t="s">
        <v>2238</v>
      </c>
      <c r="D103" s="66"/>
      <c r="E103" s="67"/>
      <c r="F103" s="307">
        <v>9639698.9399999995</v>
      </c>
      <c r="G103" s="307">
        <v>10399040</v>
      </c>
      <c r="H103" s="142">
        <f t="shared" si="14"/>
        <v>-759341.06000000052</v>
      </c>
      <c r="I103" s="91">
        <f t="shared" si="15"/>
        <v>-7.3020303797273645E-2</v>
      </c>
      <c r="J103" s="157"/>
      <c r="K103" s="307">
        <v>38628656.909999996</v>
      </c>
      <c r="L103" s="307">
        <v>48686220.909999996</v>
      </c>
      <c r="M103" s="142">
        <f t="shared" si="16"/>
        <v>-10057564</v>
      </c>
      <c r="N103" s="91">
        <f t="shared" si="17"/>
        <v>-0.20657927052075237</v>
      </c>
      <c r="O103" s="258"/>
      <c r="P103" s="157"/>
      <c r="Q103" s="307">
        <v>16467427.58</v>
      </c>
      <c r="R103" s="307">
        <v>22306502.59</v>
      </c>
      <c r="S103" s="142">
        <f t="shared" si="18"/>
        <v>-5839075.0099999998</v>
      </c>
      <c r="T103" s="91">
        <f t="shared" si="19"/>
        <v>-0.26176559890736328</v>
      </c>
    </row>
    <row r="104" spans="1:20" s="68" customFormat="1" hidden="1" outlineLevel="2" x14ac:dyDescent="0.25">
      <c r="A104" s="63" t="s">
        <v>1322</v>
      </c>
      <c r="B104" s="64" t="s">
        <v>1781</v>
      </c>
      <c r="C104" s="65" t="s">
        <v>2239</v>
      </c>
      <c r="D104" s="66"/>
      <c r="E104" s="67"/>
      <c r="F104" s="307">
        <v>519917.36</v>
      </c>
      <c r="G104" s="307">
        <v>448366.93</v>
      </c>
      <c r="H104" s="142">
        <f t="shared" si="14"/>
        <v>71550.429999999993</v>
      </c>
      <c r="I104" s="91">
        <f t="shared" si="15"/>
        <v>0.15958007875380104</v>
      </c>
      <c r="J104" s="157"/>
      <c r="K104" s="307">
        <v>2269117.4900000002</v>
      </c>
      <c r="L104" s="307">
        <v>1943694.6800000002</v>
      </c>
      <c r="M104" s="142">
        <f t="shared" si="16"/>
        <v>325422.81000000006</v>
      </c>
      <c r="N104" s="91">
        <f t="shared" si="17"/>
        <v>0.16742486016373725</v>
      </c>
      <c r="O104" s="258"/>
      <c r="P104" s="157"/>
      <c r="Q104" s="307">
        <v>1101238.8999999999</v>
      </c>
      <c r="R104" s="307">
        <v>1000866.61</v>
      </c>
      <c r="S104" s="142">
        <f t="shared" si="18"/>
        <v>100372.28999999992</v>
      </c>
      <c r="T104" s="91">
        <f t="shared" si="19"/>
        <v>0.10028538168537755</v>
      </c>
    </row>
    <row r="105" spans="1:20" s="68" customFormat="1" hidden="1" outlineLevel="2" x14ac:dyDescent="0.25">
      <c r="A105" s="63" t="s">
        <v>1323</v>
      </c>
      <c r="B105" s="64" t="s">
        <v>1782</v>
      </c>
      <c r="C105" s="65" t="s">
        <v>2240</v>
      </c>
      <c r="D105" s="66"/>
      <c r="E105" s="67"/>
      <c r="F105" s="307">
        <v>-1315935.06</v>
      </c>
      <c r="G105" s="307">
        <v>-3400719.02</v>
      </c>
      <c r="H105" s="142">
        <f t="shared" si="14"/>
        <v>2084783.96</v>
      </c>
      <c r="I105" s="91">
        <f t="shared" si="15"/>
        <v>0.61304210895965172</v>
      </c>
      <c r="J105" s="157"/>
      <c r="K105" s="307">
        <v>239419.24</v>
      </c>
      <c r="L105" s="307">
        <v>475218.31</v>
      </c>
      <c r="M105" s="142">
        <f t="shared" si="16"/>
        <v>-235799.07</v>
      </c>
      <c r="N105" s="91">
        <f t="shared" si="17"/>
        <v>-0.49619104533240732</v>
      </c>
      <c r="O105" s="258"/>
      <c r="P105" s="157"/>
      <c r="Q105" s="307">
        <v>-238646.47500000001</v>
      </c>
      <c r="R105" s="307">
        <v>-2977742</v>
      </c>
      <c r="S105" s="142">
        <f t="shared" si="18"/>
        <v>2739095.5249999999</v>
      </c>
      <c r="T105" s="91">
        <f t="shared" si="19"/>
        <v>0.91985656413483774</v>
      </c>
    </row>
    <row r="106" spans="1:20" s="68" customFormat="1" hidden="1" outlineLevel="2" x14ac:dyDescent="0.25">
      <c r="A106" s="63" t="s">
        <v>1324</v>
      </c>
      <c r="B106" s="64" t="s">
        <v>1783</v>
      </c>
      <c r="C106" s="65" t="s">
        <v>2241</v>
      </c>
      <c r="D106" s="66"/>
      <c r="E106" s="67"/>
      <c r="F106" s="307">
        <v>1061.0899999999999</v>
      </c>
      <c r="G106" s="307">
        <v>2129.9</v>
      </c>
      <c r="H106" s="142">
        <f t="shared" si="14"/>
        <v>-1068.8100000000002</v>
      </c>
      <c r="I106" s="91">
        <f t="shared" si="15"/>
        <v>-0.50181229165688535</v>
      </c>
      <c r="J106" s="157"/>
      <c r="K106" s="307">
        <v>3019.55</v>
      </c>
      <c r="L106" s="307">
        <v>10673.84</v>
      </c>
      <c r="M106" s="142">
        <f t="shared" si="16"/>
        <v>-7654.29</v>
      </c>
      <c r="N106" s="91">
        <f t="shared" si="17"/>
        <v>-0.71710743275147459</v>
      </c>
      <c r="O106" s="258"/>
      <c r="P106" s="157"/>
      <c r="Q106" s="307">
        <v>1041.57</v>
      </c>
      <c r="R106" s="307">
        <v>8178.3600000000006</v>
      </c>
      <c r="S106" s="142">
        <f t="shared" si="18"/>
        <v>-7136.7900000000009</v>
      </c>
      <c r="T106" s="91">
        <f t="shared" si="19"/>
        <v>-0.87264317051340368</v>
      </c>
    </row>
    <row r="107" spans="1:20" s="68" customFormat="1" hidden="1" outlineLevel="2" x14ac:dyDescent="0.25">
      <c r="A107" s="63" t="s">
        <v>1325</v>
      </c>
      <c r="B107" s="64" t="s">
        <v>1784</v>
      </c>
      <c r="C107" s="65" t="s">
        <v>2242</v>
      </c>
      <c r="D107" s="66"/>
      <c r="E107" s="67"/>
      <c r="F107" s="307">
        <v>0</v>
      </c>
      <c r="G107" s="307">
        <v>0</v>
      </c>
      <c r="H107" s="142">
        <f t="shared" si="14"/>
        <v>0</v>
      </c>
      <c r="I107" s="91">
        <f t="shared" si="15"/>
        <v>0</v>
      </c>
      <c r="J107" s="157"/>
      <c r="K107" s="307">
        <v>4136038.43</v>
      </c>
      <c r="L107" s="307">
        <v>49281.130000000005</v>
      </c>
      <c r="M107" s="142">
        <f t="shared" si="16"/>
        <v>4086757.3000000003</v>
      </c>
      <c r="N107" s="91" t="str">
        <f t="shared" si="17"/>
        <v>N.M.</v>
      </c>
      <c r="O107" s="258"/>
      <c r="P107" s="157"/>
      <c r="Q107" s="307">
        <v>4136038.43</v>
      </c>
      <c r="R107" s="307">
        <v>49281.130000000005</v>
      </c>
      <c r="S107" s="142">
        <f t="shared" si="18"/>
        <v>4086757.3000000003</v>
      </c>
      <c r="T107" s="91" t="str">
        <f t="shared" si="19"/>
        <v>N.M.</v>
      </c>
    </row>
    <row r="108" spans="1:20" s="68" customFormat="1" hidden="1" outlineLevel="2" x14ac:dyDescent="0.25">
      <c r="A108" s="63" t="s">
        <v>1326</v>
      </c>
      <c r="B108" s="64" t="s">
        <v>1785</v>
      </c>
      <c r="C108" s="65" t="s">
        <v>2243</v>
      </c>
      <c r="D108" s="66"/>
      <c r="E108" s="67"/>
      <c r="F108" s="307">
        <v>310596.72000000003</v>
      </c>
      <c r="G108" s="307">
        <v>348934.23</v>
      </c>
      <c r="H108" s="142">
        <f t="shared" si="14"/>
        <v>-38337.509999999951</v>
      </c>
      <c r="I108" s="91">
        <f t="shared" si="15"/>
        <v>-0.10987030421177066</v>
      </c>
      <c r="J108" s="157"/>
      <c r="K108" s="307">
        <v>2700152.3</v>
      </c>
      <c r="L108" s="307">
        <v>2161387.63</v>
      </c>
      <c r="M108" s="142">
        <f t="shared" si="16"/>
        <v>538764.66999999993</v>
      </c>
      <c r="N108" s="91">
        <f t="shared" si="17"/>
        <v>0.24926795292152198</v>
      </c>
      <c r="O108" s="258"/>
      <c r="P108" s="157"/>
      <c r="Q108" s="307">
        <v>1497506.75</v>
      </c>
      <c r="R108" s="307">
        <v>1038928.38</v>
      </c>
      <c r="S108" s="142">
        <f t="shared" si="18"/>
        <v>458578.37</v>
      </c>
      <c r="T108" s="91">
        <f t="shared" si="19"/>
        <v>0.4413955560632582</v>
      </c>
    </row>
    <row r="109" spans="1:20" s="68" customFormat="1" hidden="1" outlineLevel="2" x14ac:dyDescent="0.25">
      <c r="A109" s="63" t="s">
        <v>1327</v>
      </c>
      <c r="B109" s="64" t="s">
        <v>1786</v>
      </c>
      <c r="C109" s="65" t="s">
        <v>2244</v>
      </c>
      <c r="D109" s="66"/>
      <c r="E109" s="67"/>
      <c r="F109" s="307">
        <v>4467847.34</v>
      </c>
      <c r="G109" s="307">
        <v>3132492.51</v>
      </c>
      <c r="H109" s="142">
        <f t="shared" si="14"/>
        <v>1335354.83</v>
      </c>
      <c r="I109" s="91">
        <f t="shared" si="15"/>
        <v>0.42629146781263977</v>
      </c>
      <c r="J109" s="157"/>
      <c r="K109" s="307">
        <v>25416774.620000001</v>
      </c>
      <c r="L109" s="307">
        <v>20263773.100000001</v>
      </c>
      <c r="M109" s="142">
        <f t="shared" si="16"/>
        <v>5153001.5199999996</v>
      </c>
      <c r="N109" s="91">
        <f t="shared" si="17"/>
        <v>0.25429625048456544</v>
      </c>
      <c r="O109" s="258"/>
      <c r="P109" s="157"/>
      <c r="Q109" s="307">
        <v>10547386.01</v>
      </c>
      <c r="R109" s="307">
        <v>8230529.9400000004</v>
      </c>
      <c r="S109" s="142">
        <f t="shared" si="18"/>
        <v>2316856.0699999994</v>
      </c>
      <c r="T109" s="91">
        <f t="shared" si="19"/>
        <v>0.28149536990810087</v>
      </c>
    </row>
    <row r="110" spans="1:20" s="68" customFormat="1" hidden="1" outlineLevel="2" x14ac:dyDescent="0.25">
      <c r="A110" s="63" t="s">
        <v>1328</v>
      </c>
      <c r="B110" s="64" t="s">
        <v>1787</v>
      </c>
      <c r="C110" s="65" t="s">
        <v>2245</v>
      </c>
      <c r="D110" s="66"/>
      <c r="E110" s="67"/>
      <c r="F110" s="307">
        <v>34941.629999999997</v>
      </c>
      <c r="G110" s="307">
        <v>57813.520000000004</v>
      </c>
      <c r="H110" s="142">
        <f t="shared" si="14"/>
        <v>-22871.890000000007</v>
      </c>
      <c r="I110" s="91">
        <f t="shared" si="15"/>
        <v>-0.3956149011511495</v>
      </c>
      <c r="J110" s="157"/>
      <c r="K110" s="307">
        <v>315132.94</v>
      </c>
      <c r="L110" s="307">
        <v>575078.07000000007</v>
      </c>
      <c r="M110" s="142">
        <f t="shared" si="16"/>
        <v>-259945.13000000006</v>
      </c>
      <c r="N110" s="91">
        <f t="shared" si="17"/>
        <v>-0.45201711482407952</v>
      </c>
      <c r="O110" s="258"/>
      <c r="P110" s="157"/>
      <c r="Q110" s="307">
        <v>161635.01</v>
      </c>
      <c r="R110" s="307">
        <v>84440.790000000008</v>
      </c>
      <c r="S110" s="142">
        <f t="shared" si="18"/>
        <v>77194.22</v>
      </c>
      <c r="T110" s="91">
        <f t="shared" si="19"/>
        <v>0.91418164136076885</v>
      </c>
    </row>
    <row r="111" spans="1:20" s="68" customFormat="1" hidden="1" outlineLevel="2" x14ac:dyDescent="0.25">
      <c r="A111" s="63" t="s">
        <v>1329</v>
      </c>
      <c r="B111" s="64" t="s">
        <v>1788</v>
      </c>
      <c r="C111" s="65" t="s">
        <v>2246</v>
      </c>
      <c r="D111" s="66"/>
      <c r="E111" s="67"/>
      <c r="F111" s="307">
        <v>123628.91</v>
      </c>
      <c r="G111" s="307">
        <v>111889.49</v>
      </c>
      <c r="H111" s="142">
        <f t="shared" si="14"/>
        <v>11739.419999999998</v>
      </c>
      <c r="I111" s="91">
        <f t="shared" si="15"/>
        <v>0.10491977396625901</v>
      </c>
      <c r="J111" s="157"/>
      <c r="K111" s="307">
        <v>769602.9</v>
      </c>
      <c r="L111" s="307">
        <v>792955.66</v>
      </c>
      <c r="M111" s="142">
        <f t="shared" si="16"/>
        <v>-23352.760000000009</v>
      </c>
      <c r="N111" s="91">
        <f t="shared" si="17"/>
        <v>-2.9450272162758771E-2</v>
      </c>
      <c r="O111" s="258"/>
      <c r="P111" s="157"/>
      <c r="Q111" s="307">
        <v>295677.47000000003</v>
      </c>
      <c r="R111" s="307">
        <v>491025.9</v>
      </c>
      <c r="S111" s="142">
        <f t="shared" si="18"/>
        <v>-195348.43</v>
      </c>
      <c r="T111" s="91">
        <f t="shared" si="19"/>
        <v>-0.39783732385603282</v>
      </c>
    </row>
    <row r="112" spans="1:20" s="68" customFormat="1" hidden="1" outlineLevel="2" x14ac:dyDescent="0.25">
      <c r="A112" s="63" t="s">
        <v>1330</v>
      </c>
      <c r="B112" s="64" t="s">
        <v>1789</v>
      </c>
      <c r="C112" s="65" t="s">
        <v>2247</v>
      </c>
      <c r="D112" s="66"/>
      <c r="E112" s="67"/>
      <c r="F112" s="307">
        <v>-90539.53</v>
      </c>
      <c r="G112" s="307">
        <v>-120542.53</v>
      </c>
      <c r="H112" s="142">
        <f t="shared" si="14"/>
        <v>30003</v>
      </c>
      <c r="I112" s="91">
        <f t="shared" si="15"/>
        <v>0.24889970369793965</v>
      </c>
      <c r="J112" s="157"/>
      <c r="K112" s="307">
        <v>-699746.25</v>
      </c>
      <c r="L112" s="307">
        <v>-790065.81</v>
      </c>
      <c r="M112" s="142">
        <f t="shared" si="16"/>
        <v>90319.560000000056</v>
      </c>
      <c r="N112" s="91">
        <f t="shared" si="17"/>
        <v>0.11431903375239089</v>
      </c>
      <c r="O112" s="258"/>
      <c r="P112" s="157"/>
      <c r="Q112" s="307">
        <v>-245050.13</v>
      </c>
      <c r="R112" s="307">
        <v>-249793.91</v>
      </c>
      <c r="S112" s="142">
        <f t="shared" si="18"/>
        <v>4743.7799999999988</v>
      </c>
      <c r="T112" s="91">
        <f t="shared" si="19"/>
        <v>1.8990775235473111E-2</v>
      </c>
    </row>
    <row r="113" spans="1:20" s="68" customFormat="1" hidden="1" outlineLevel="2" x14ac:dyDescent="0.25">
      <c r="A113" s="63" t="s">
        <v>1331</v>
      </c>
      <c r="B113" s="64" t="s">
        <v>1790</v>
      </c>
      <c r="C113" s="65" t="s">
        <v>2248</v>
      </c>
      <c r="D113" s="66"/>
      <c r="E113" s="67"/>
      <c r="F113" s="307">
        <v>503208</v>
      </c>
      <c r="G113" s="307">
        <v>547200</v>
      </c>
      <c r="H113" s="142">
        <f t="shared" si="14"/>
        <v>-43992</v>
      </c>
      <c r="I113" s="91">
        <f t="shared" si="15"/>
        <v>-8.0394736842105269E-2</v>
      </c>
      <c r="J113" s="157"/>
      <c r="K113" s="307">
        <v>3600456.48</v>
      </c>
      <c r="L113" s="307">
        <v>3696767.2800000003</v>
      </c>
      <c r="M113" s="142">
        <f t="shared" si="16"/>
        <v>-96310.800000000279</v>
      </c>
      <c r="N113" s="91">
        <f t="shared" si="17"/>
        <v>-2.6052708408520722E-2</v>
      </c>
      <c r="O113" s="258"/>
      <c r="P113" s="157"/>
      <c r="Q113" s="307">
        <v>1447117.2</v>
      </c>
      <c r="R113" s="307">
        <v>1674426.96</v>
      </c>
      <c r="S113" s="142">
        <f t="shared" si="18"/>
        <v>-227309.76</v>
      </c>
      <c r="T113" s="91">
        <f t="shared" si="19"/>
        <v>-0.13575376258872468</v>
      </c>
    </row>
    <row r="114" spans="1:20" s="68" customFormat="1" hidden="1" outlineLevel="2" x14ac:dyDescent="0.25">
      <c r="A114" s="63" t="s">
        <v>1332</v>
      </c>
      <c r="B114" s="64" t="s">
        <v>1791</v>
      </c>
      <c r="C114" s="65" t="s">
        <v>2249</v>
      </c>
      <c r="D114" s="66"/>
      <c r="E114" s="67"/>
      <c r="F114" s="307">
        <v>7.4999999999999997E-2</v>
      </c>
      <c r="G114" s="307">
        <v>-0.22</v>
      </c>
      <c r="H114" s="142">
        <f t="shared" si="14"/>
        <v>0.29499999999999998</v>
      </c>
      <c r="I114" s="91">
        <f t="shared" si="15"/>
        <v>1.3409090909090908</v>
      </c>
      <c r="J114" s="157"/>
      <c r="K114" s="307">
        <v>237983.75</v>
      </c>
      <c r="L114" s="307">
        <v>1140696.8600000001</v>
      </c>
      <c r="M114" s="142">
        <f t="shared" si="16"/>
        <v>-902713.1100000001</v>
      </c>
      <c r="N114" s="91">
        <f t="shared" si="17"/>
        <v>-0.79136985614214805</v>
      </c>
      <c r="O114" s="258"/>
      <c r="P114" s="157"/>
      <c r="Q114" s="307">
        <v>4182.57</v>
      </c>
      <c r="R114" s="307">
        <v>81387.19</v>
      </c>
      <c r="S114" s="142">
        <f t="shared" si="18"/>
        <v>-77204.62</v>
      </c>
      <c r="T114" s="91">
        <f t="shared" si="19"/>
        <v>-0.94860898871185984</v>
      </c>
    </row>
    <row r="115" spans="1:20" s="22" customFormat="1" hidden="1" outlineLevel="1" collapsed="1" x14ac:dyDescent="0.25">
      <c r="A115" s="22" t="s">
        <v>184</v>
      </c>
      <c r="B115" s="53"/>
      <c r="C115" s="50" t="s">
        <v>825</v>
      </c>
      <c r="D115" s="186"/>
      <c r="E115" s="186"/>
      <c r="F115" s="26">
        <v>14865545.814999999</v>
      </c>
      <c r="G115" s="26">
        <v>12000582.110000001</v>
      </c>
      <c r="H115" s="42">
        <f t="shared" si="14"/>
        <v>2864963.7049999982</v>
      </c>
      <c r="I115" s="117">
        <f t="shared" si="15"/>
        <v>0.23873539456162246</v>
      </c>
      <c r="J115" s="249"/>
      <c r="K115" s="26">
        <v>82387412.570000008</v>
      </c>
      <c r="L115" s="26">
        <v>82554894.709999993</v>
      </c>
      <c r="M115" s="42">
        <f t="shared" si="16"/>
        <v>-167482.13999998569</v>
      </c>
      <c r="N115" s="86">
        <f t="shared" si="17"/>
        <v>-2.0287366435184652E-3</v>
      </c>
      <c r="O115" s="216"/>
      <c r="P115" s="216"/>
      <c r="Q115" s="26">
        <v>36821851.894999996</v>
      </c>
      <c r="R115" s="26">
        <v>33096705.759999998</v>
      </c>
      <c r="S115" s="42">
        <f t="shared" si="18"/>
        <v>3725146.1349999979</v>
      </c>
      <c r="T115" s="117">
        <f t="shared" si="19"/>
        <v>0.11255338105287002</v>
      </c>
    </row>
    <row r="116" spans="1:20" s="22" customFormat="1" hidden="1" outlineLevel="2" x14ac:dyDescent="0.25">
      <c r="B116" s="53"/>
      <c r="C116" s="50"/>
      <c r="D116" s="186"/>
      <c r="E116" s="186"/>
      <c r="F116" s="26"/>
      <c r="G116" s="26"/>
      <c r="H116" s="42"/>
      <c r="I116" s="117"/>
      <c r="J116" s="249"/>
      <c r="K116" s="26"/>
      <c r="L116" s="26"/>
      <c r="M116" s="42"/>
      <c r="N116" s="86"/>
      <c r="O116" s="216"/>
      <c r="P116" s="216"/>
      <c r="Q116" s="26"/>
      <c r="R116" s="26"/>
      <c r="S116" s="42"/>
      <c r="T116" s="117"/>
    </row>
    <row r="117" spans="1:20" s="68" customFormat="1" hidden="1" outlineLevel="2" x14ac:dyDescent="0.25">
      <c r="A117" s="63" t="s">
        <v>1333</v>
      </c>
      <c r="B117" s="64" t="s">
        <v>1792</v>
      </c>
      <c r="C117" s="65" t="s">
        <v>2250</v>
      </c>
      <c r="D117" s="66"/>
      <c r="E117" s="67"/>
      <c r="F117" s="307">
        <v>441077.5</v>
      </c>
      <c r="G117" s="307">
        <v>404117.81</v>
      </c>
      <c r="H117" s="142">
        <f t="shared" ref="H117:H134" si="20">+F117-G117</f>
        <v>36959.69</v>
      </c>
      <c r="I117" s="91">
        <f t="shared" ref="I117:I134" si="21">IF(G117&lt;0,IF(H117=0,0,IF(OR(G117=0,F117=0),"N.M.",IF(ABS(H117/G117)&gt;=10,"N.M.",H117/(-G117)))),IF(H117=0,0,IF(OR(G117=0,F117=0),"N.M.",IF(ABS(H117/G117)&gt;=10,"N.M.",H117/G117))))</f>
        <v>9.1457711304532716E-2</v>
      </c>
      <c r="J117" s="157"/>
      <c r="K117" s="307">
        <v>2392787.41</v>
      </c>
      <c r="L117" s="307">
        <v>2741202.74</v>
      </c>
      <c r="M117" s="142">
        <f t="shared" ref="M117:M134" si="22">+K117-L117</f>
        <v>-348415.33000000007</v>
      </c>
      <c r="N117" s="91">
        <f t="shared" ref="N117:N134" si="23">IF(L117&lt;0,IF(M117=0,0,IF(OR(L117=0,K117=0),"N.M.",IF(ABS(M117/L117)&gt;=10,"N.M.",M117/(-L117)))),IF(M117=0,0,IF(OR(L117=0,K117=0),"N.M.",IF(ABS(M117/L117)&gt;=10,"N.M.",M117/L117))))</f>
        <v>-0.12710308687346492</v>
      </c>
      <c r="O117" s="258"/>
      <c r="P117" s="157"/>
      <c r="Q117" s="307">
        <v>1086377.3999999999</v>
      </c>
      <c r="R117" s="307">
        <v>1198349.69</v>
      </c>
      <c r="S117" s="142">
        <f t="shared" ref="S117:S134" si="24">+Q117-R117</f>
        <v>-111972.29000000004</v>
      </c>
      <c r="T117" s="91">
        <f t="shared" ref="T117:T134" si="25">IF(R117&lt;0,IF(S117=0,0,IF(OR(R117=0,Q117=0),"N.M.",IF(ABS(S117/R117)&gt;=10,"N.M.",S117/(-R117)))),IF(S117=0,0,IF(OR(R117=0,Q117=0),"N.M.",IF(ABS(S117/R117)&gt;=10,"N.M.",S117/R117))))</f>
        <v>-9.3438744078116337E-2</v>
      </c>
    </row>
    <row r="118" spans="1:20" s="68" customFormat="1" hidden="1" outlineLevel="2" x14ac:dyDescent="0.25">
      <c r="A118" s="63" t="s">
        <v>1334</v>
      </c>
      <c r="B118" s="64" t="s">
        <v>1793</v>
      </c>
      <c r="C118" s="65" t="s">
        <v>2251</v>
      </c>
      <c r="D118" s="66"/>
      <c r="E118" s="67"/>
      <c r="F118" s="307">
        <v>0</v>
      </c>
      <c r="G118" s="307">
        <v>0</v>
      </c>
      <c r="H118" s="142">
        <f t="shared" si="20"/>
        <v>0</v>
      </c>
      <c r="I118" s="91">
        <f t="shared" si="21"/>
        <v>0</v>
      </c>
      <c r="J118" s="157"/>
      <c r="K118" s="307">
        <v>0</v>
      </c>
      <c r="L118" s="307">
        <v>0</v>
      </c>
      <c r="M118" s="142">
        <f t="shared" si="22"/>
        <v>0</v>
      </c>
      <c r="N118" s="91">
        <f t="shared" si="23"/>
        <v>0</v>
      </c>
      <c r="O118" s="258"/>
      <c r="P118" s="157"/>
      <c r="Q118" s="307">
        <v>0</v>
      </c>
      <c r="R118" s="307">
        <v>-17.080000000000002</v>
      </c>
      <c r="S118" s="142">
        <f t="shared" si="24"/>
        <v>17.080000000000002</v>
      </c>
      <c r="T118" s="91" t="str">
        <f t="shared" si="25"/>
        <v>N.M.</v>
      </c>
    </row>
    <row r="119" spans="1:20" s="68" customFormat="1" hidden="1" outlineLevel="2" x14ac:dyDescent="0.25">
      <c r="A119" s="63" t="s">
        <v>1335</v>
      </c>
      <c r="B119" s="64" t="s">
        <v>1794</v>
      </c>
      <c r="C119" s="65" t="s">
        <v>2252</v>
      </c>
      <c r="D119" s="66"/>
      <c r="E119" s="67"/>
      <c r="F119" s="307">
        <v>202681.56</v>
      </c>
      <c r="G119" s="307">
        <v>116043.45</v>
      </c>
      <c r="H119" s="142">
        <f t="shared" si="20"/>
        <v>86638.11</v>
      </c>
      <c r="I119" s="91">
        <f t="shared" si="21"/>
        <v>0.74660060520434379</v>
      </c>
      <c r="J119" s="157"/>
      <c r="K119" s="307">
        <v>1190267.3500000001</v>
      </c>
      <c r="L119" s="307">
        <v>906231.25</v>
      </c>
      <c r="M119" s="142">
        <f t="shared" si="22"/>
        <v>284036.10000000009</v>
      </c>
      <c r="N119" s="91">
        <f t="shared" si="23"/>
        <v>0.31342562949578279</v>
      </c>
      <c r="O119" s="258"/>
      <c r="P119" s="157"/>
      <c r="Q119" s="307">
        <v>511211.42</v>
      </c>
      <c r="R119" s="307">
        <v>412780.96</v>
      </c>
      <c r="S119" s="142">
        <f t="shared" si="24"/>
        <v>98430.459999999963</v>
      </c>
      <c r="T119" s="91">
        <f t="shared" si="25"/>
        <v>0.23845688037549009</v>
      </c>
    </row>
    <row r="120" spans="1:20" s="68" customFormat="1" hidden="1" outlineLevel="2" x14ac:dyDescent="0.25">
      <c r="A120" s="63" t="s">
        <v>1336</v>
      </c>
      <c r="B120" s="64" t="s">
        <v>1795</v>
      </c>
      <c r="C120" s="65" t="s">
        <v>2253</v>
      </c>
      <c r="D120" s="66"/>
      <c r="E120" s="67"/>
      <c r="F120" s="307">
        <v>89646.41</v>
      </c>
      <c r="G120" s="307">
        <v>107599.58</v>
      </c>
      <c r="H120" s="142">
        <f t="shared" si="20"/>
        <v>-17953.169999999998</v>
      </c>
      <c r="I120" s="91">
        <f t="shared" si="21"/>
        <v>-0.16685167358459949</v>
      </c>
      <c r="J120" s="157"/>
      <c r="K120" s="307">
        <v>480627.09</v>
      </c>
      <c r="L120" s="307">
        <v>773606.58</v>
      </c>
      <c r="M120" s="142">
        <f t="shared" si="22"/>
        <v>-292979.48999999993</v>
      </c>
      <c r="N120" s="91">
        <f t="shared" si="23"/>
        <v>-0.37871897366746798</v>
      </c>
      <c r="O120" s="258"/>
      <c r="P120" s="157"/>
      <c r="Q120" s="307">
        <v>174361.82</v>
      </c>
      <c r="R120" s="307">
        <v>327049.19</v>
      </c>
      <c r="S120" s="142">
        <f t="shared" si="24"/>
        <v>-152687.37</v>
      </c>
      <c r="T120" s="91">
        <f t="shared" si="25"/>
        <v>-0.46686362378699053</v>
      </c>
    </row>
    <row r="121" spans="1:20" s="68" customFormat="1" hidden="1" outlineLevel="2" x14ac:dyDescent="0.25">
      <c r="A121" s="63" t="s">
        <v>1337</v>
      </c>
      <c r="B121" s="64" t="s">
        <v>1796</v>
      </c>
      <c r="C121" s="65" t="s">
        <v>2254</v>
      </c>
      <c r="D121" s="66"/>
      <c r="E121" s="67"/>
      <c r="F121" s="307">
        <v>0</v>
      </c>
      <c r="G121" s="307">
        <v>0</v>
      </c>
      <c r="H121" s="142">
        <f t="shared" si="20"/>
        <v>0</v>
      </c>
      <c r="I121" s="91">
        <f t="shared" si="21"/>
        <v>0</v>
      </c>
      <c r="J121" s="157"/>
      <c r="K121" s="307">
        <v>0</v>
      </c>
      <c r="L121" s="307">
        <v>0</v>
      </c>
      <c r="M121" s="142">
        <f t="shared" si="22"/>
        <v>0</v>
      </c>
      <c r="N121" s="91">
        <f t="shared" si="23"/>
        <v>0</v>
      </c>
      <c r="O121" s="258"/>
      <c r="P121" s="157"/>
      <c r="Q121" s="307">
        <v>0</v>
      </c>
      <c r="R121" s="307">
        <v>0</v>
      </c>
      <c r="S121" s="142">
        <f t="shared" si="24"/>
        <v>0</v>
      </c>
      <c r="T121" s="91">
        <f t="shared" si="25"/>
        <v>0</v>
      </c>
    </row>
    <row r="122" spans="1:20" s="68" customFormat="1" hidden="1" outlineLevel="2" x14ac:dyDescent="0.25">
      <c r="A122" s="63" t="s">
        <v>1338</v>
      </c>
      <c r="B122" s="64" t="s">
        <v>1797</v>
      </c>
      <c r="C122" s="65" t="s">
        <v>2255</v>
      </c>
      <c r="D122" s="66"/>
      <c r="E122" s="67"/>
      <c r="F122" s="307">
        <v>379391.47000000003</v>
      </c>
      <c r="G122" s="307">
        <v>306248.52</v>
      </c>
      <c r="H122" s="142">
        <f t="shared" si="20"/>
        <v>73142.950000000012</v>
      </c>
      <c r="I122" s="91">
        <f t="shared" si="21"/>
        <v>0.23883527665701049</v>
      </c>
      <c r="J122" s="157"/>
      <c r="K122" s="307">
        <v>1160060.48</v>
      </c>
      <c r="L122" s="307">
        <v>1181700.99</v>
      </c>
      <c r="M122" s="142">
        <f t="shared" si="22"/>
        <v>-21640.510000000009</v>
      </c>
      <c r="N122" s="91">
        <f t="shared" si="23"/>
        <v>-1.8313016730230555E-2</v>
      </c>
      <c r="O122" s="258"/>
      <c r="P122" s="157"/>
      <c r="Q122" s="307">
        <v>528474.69000000006</v>
      </c>
      <c r="R122" s="307">
        <v>630232.55000000005</v>
      </c>
      <c r="S122" s="142">
        <f t="shared" si="24"/>
        <v>-101757.85999999999</v>
      </c>
      <c r="T122" s="91">
        <f t="shared" si="25"/>
        <v>-0.16146081315539793</v>
      </c>
    </row>
    <row r="123" spans="1:20" s="68" customFormat="1" hidden="1" outlineLevel="2" x14ac:dyDescent="0.25">
      <c r="A123" s="63" t="s">
        <v>1339</v>
      </c>
      <c r="B123" s="64" t="s">
        <v>1798</v>
      </c>
      <c r="C123" s="65" t="s">
        <v>2256</v>
      </c>
      <c r="D123" s="66"/>
      <c r="E123" s="67"/>
      <c r="F123" s="307">
        <v>0</v>
      </c>
      <c r="G123" s="307">
        <v>0</v>
      </c>
      <c r="H123" s="142">
        <f t="shared" si="20"/>
        <v>0</v>
      </c>
      <c r="I123" s="91">
        <f t="shared" si="21"/>
        <v>0</v>
      </c>
      <c r="J123" s="157"/>
      <c r="K123" s="307">
        <v>0</v>
      </c>
      <c r="L123" s="307">
        <v>0</v>
      </c>
      <c r="M123" s="142">
        <f t="shared" si="22"/>
        <v>0</v>
      </c>
      <c r="N123" s="91">
        <f t="shared" si="23"/>
        <v>0</v>
      </c>
      <c r="O123" s="258"/>
      <c r="P123" s="157"/>
      <c r="Q123" s="307">
        <v>0</v>
      </c>
      <c r="R123" s="307">
        <v>0</v>
      </c>
      <c r="S123" s="142">
        <f t="shared" si="24"/>
        <v>0</v>
      </c>
      <c r="T123" s="91">
        <f t="shared" si="25"/>
        <v>0</v>
      </c>
    </row>
    <row r="124" spans="1:20" s="68" customFormat="1" hidden="1" outlineLevel="2" x14ac:dyDescent="0.25">
      <c r="A124" s="63" t="s">
        <v>1340</v>
      </c>
      <c r="B124" s="64" t="s">
        <v>1799</v>
      </c>
      <c r="C124" s="65" t="s">
        <v>2257</v>
      </c>
      <c r="D124" s="66"/>
      <c r="E124" s="67"/>
      <c r="F124" s="307">
        <v>6851.37</v>
      </c>
      <c r="G124" s="307">
        <v>6682.6900000000005</v>
      </c>
      <c r="H124" s="142">
        <f t="shared" si="20"/>
        <v>168.67999999999938</v>
      </c>
      <c r="I124" s="91">
        <f t="shared" si="21"/>
        <v>2.5241332457438453E-2</v>
      </c>
      <c r="J124" s="157"/>
      <c r="K124" s="307">
        <v>46438.41</v>
      </c>
      <c r="L124" s="307">
        <v>24963.73</v>
      </c>
      <c r="M124" s="142">
        <f t="shared" si="22"/>
        <v>21474.680000000004</v>
      </c>
      <c r="N124" s="91">
        <f t="shared" si="23"/>
        <v>0.86023522927062601</v>
      </c>
      <c r="O124" s="258"/>
      <c r="P124" s="157"/>
      <c r="Q124" s="307">
        <v>27047.59</v>
      </c>
      <c r="R124" s="307">
        <v>12967.95</v>
      </c>
      <c r="S124" s="142">
        <f t="shared" si="24"/>
        <v>14079.64</v>
      </c>
      <c r="T124" s="91">
        <f t="shared" si="25"/>
        <v>1.0857259628545759</v>
      </c>
    </row>
    <row r="125" spans="1:20" s="68" customFormat="1" hidden="1" outlineLevel="2" x14ac:dyDescent="0.25">
      <c r="A125" s="63" t="s">
        <v>1341</v>
      </c>
      <c r="B125" s="64" t="s">
        <v>1800</v>
      </c>
      <c r="C125" s="65" t="s">
        <v>2258</v>
      </c>
      <c r="D125" s="66"/>
      <c r="E125" s="67"/>
      <c r="F125" s="307">
        <v>448311.9</v>
      </c>
      <c r="G125" s="307">
        <v>348728.53</v>
      </c>
      <c r="H125" s="142">
        <f t="shared" si="20"/>
        <v>99583.37</v>
      </c>
      <c r="I125" s="91">
        <f t="shared" si="21"/>
        <v>0.28556129319273071</v>
      </c>
      <c r="J125" s="157"/>
      <c r="K125" s="307">
        <v>2841835.4959999998</v>
      </c>
      <c r="L125" s="307">
        <v>3987434.2</v>
      </c>
      <c r="M125" s="142">
        <f t="shared" si="22"/>
        <v>-1145598.7040000004</v>
      </c>
      <c r="N125" s="91">
        <f t="shared" si="23"/>
        <v>-0.28730222156393209</v>
      </c>
      <c r="O125" s="258"/>
      <c r="P125" s="157"/>
      <c r="Q125" s="307">
        <v>1315870.42</v>
      </c>
      <c r="R125" s="307">
        <v>2162710.81</v>
      </c>
      <c r="S125" s="142">
        <f t="shared" si="24"/>
        <v>-846840.39000000013</v>
      </c>
      <c r="T125" s="91">
        <f t="shared" si="25"/>
        <v>-0.39156432107536382</v>
      </c>
    </row>
    <row r="126" spans="1:20" s="68" customFormat="1" hidden="1" outlineLevel="2" x14ac:dyDescent="0.25">
      <c r="A126" s="63" t="s">
        <v>1342</v>
      </c>
      <c r="B126" s="64" t="s">
        <v>1801</v>
      </c>
      <c r="C126" s="65" t="s">
        <v>2259</v>
      </c>
      <c r="D126" s="66"/>
      <c r="E126" s="67"/>
      <c r="F126" s="307">
        <v>4032.86</v>
      </c>
      <c r="G126" s="307">
        <v>4125.12</v>
      </c>
      <c r="H126" s="142">
        <f t="shared" si="20"/>
        <v>-92.259999999999764</v>
      </c>
      <c r="I126" s="91">
        <f t="shared" si="21"/>
        <v>-2.2365409975952159E-2</v>
      </c>
      <c r="J126" s="157"/>
      <c r="K126" s="307">
        <v>29625.87</v>
      </c>
      <c r="L126" s="307">
        <v>30879.33</v>
      </c>
      <c r="M126" s="142">
        <f t="shared" si="22"/>
        <v>-1253.4600000000028</v>
      </c>
      <c r="N126" s="91">
        <f t="shared" si="23"/>
        <v>-4.0592201968112737E-2</v>
      </c>
      <c r="O126" s="258"/>
      <c r="P126" s="157"/>
      <c r="Q126" s="307">
        <v>10579.44</v>
      </c>
      <c r="R126" s="307">
        <v>13348.19</v>
      </c>
      <c r="S126" s="142">
        <f t="shared" si="24"/>
        <v>-2768.75</v>
      </c>
      <c r="T126" s="91">
        <f t="shared" si="25"/>
        <v>-0.20742512655273859</v>
      </c>
    </row>
    <row r="127" spans="1:20" s="68" customFormat="1" hidden="1" outlineLevel="2" x14ac:dyDescent="0.25">
      <c r="A127" s="63" t="s">
        <v>1343</v>
      </c>
      <c r="B127" s="64" t="s">
        <v>1802</v>
      </c>
      <c r="C127" s="65" t="s">
        <v>2260</v>
      </c>
      <c r="D127" s="66"/>
      <c r="E127" s="67"/>
      <c r="F127" s="307">
        <v>0</v>
      </c>
      <c r="G127" s="307">
        <v>0</v>
      </c>
      <c r="H127" s="142">
        <f t="shared" si="20"/>
        <v>0</v>
      </c>
      <c r="I127" s="91">
        <f t="shared" si="21"/>
        <v>0</v>
      </c>
      <c r="J127" s="157"/>
      <c r="K127" s="307">
        <v>0</v>
      </c>
      <c r="L127" s="307">
        <v>10130</v>
      </c>
      <c r="M127" s="142">
        <f t="shared" si="22"/>
        <v>-10130</v>
      </c>
      <c r="N127" s="91" t="str">
        <f t="shared" si="23"/>
        <v>N.M.</v>
      </c>
      <c r="O127" s="258"/>
      <c r="P127" s="157"/>
      <c r="Q127" s="307">
        <v>0</v>
      </c>
      <c r="R127" s="307">
        <v>0</v>
      </c>
      <c r="S127" s="142">
        <f t="shared" si="24"/>
        <v>0</v>
      </c>
      <c r="T127" s="91">
        <f t="shared" si="25"/>
        <v>0</v>
      </c>
    </row>
    <row r="128" spans="1:20" s="68" customFormat="1" hidden="1" outlineLevel="2" x14ac:dyDescent="0.25">
      <c r="A128" s="63" t="s">
        <v>1344</v>
      </c>
      <c r="B128" s="64" t="s">
        <v>1803</v>
      </c>
      <c r="C128" s="65" t="s">
        <v>2261</v>
      </c>
      <c r="D128" s="66"/>
      <c r="E128" s="67"/>
      <c r="F128" s="307">
        <v>0</v>
      </c>
      <c r="G128" s="307">
        <v>0</v>
      </c>
      <c r="H128" s="142">
        <f t="shared" si="20"/>
        <v>0</v>
      </c>
      <c r="I128" s="91">
        <f t="shared" si="21"/>
        <v>0</v>
      </c>
      <c r="J128" s="157"/>
      <c r="K128" s="307">
        <v>0</v>
      </c>
      <c r="L128" s="307">
        <v>367.46</v>
      </c>
      <c r="M128" s="142">
        <f t="shared" si="22"/>
        <v>-367.46</v>
      </c>
      <c r="N128" s="91" t="str">
        <f t="shared" si="23"/>
        <v>N.M.</v>
      </c>
      <c r="O128" s="258"/>
      <c r="P128" s="157"/>
      <c r="Q128" s="307">
        <v>0</v>
      </c>
      <c r="R128" s="307">
        <v>213.85</v>
      </c>
      <c r="S128" s="142">
        <f t="shared" si="24"/>
        <v>-213.85</v>
      </c>
      <c r="T128" s="91" t="str">
        <f t="shared" si="25"/>
        <v>N.M.</v>
      </c>
    </row>
    <row r="129" spans="1:20" s="68" customFormat="1" hidden="1" outlineLevel="2" x14ac:dyDescent="0.25">
      <c r="A129" s="63" t="s">
        <v>1345</v>
      </c>
      <c r="B129" s="64" t="s">
        <v>1804</v>
      </c>
      <c r="C129" s="65" t="s">
        <v>2262</v>
      </c>
      <c r="D129" s="66"/>
      <c r="E129" s="67"/>
      <c r="F129" s="307">
        <v>193.17000000000002</v>
      </c>
      <c r="G129" s="307">
        <v>0</v>
      </c>
      <c r="H129" s="142">
        <f t="shared" si="20"/>
        <v>193.17000000000002</v>
      </c>
      <c r="I129" s="91" t="str">
        <f t="shared" si="21"/>
        <v>N.M.</v>
      </c>
      <c r="J129" s="157"/>
      <c r="K129" s="307">
        <v>1352.19</v>
      </c>
      <c r="L129" s="307">
        <v>0</v>
      </c>
      <c r="M129" s="142">
        <f t="shared" si="22"/>
        <v>1352.19</v>
      </c>
      <c r="N129" s="91" t="str">
        <f t="shared" si="23"/>
        <v>N.M.</v>
      </c>
      <c r="O129" s="258"/>
      <c r="P129" s="157"/>
      <c r="Q129" s="307">
        <v>579.51</v>
      </c>
      <c r="R129" s="307">
        <v>0</v>
      </c>
      <c r="S129" s="142">
        <f t="shared" si="24"/>
        <v>579.51</v>
      </c>
      <c r="T129" s="91" t="str">
        <f t="shared" si="25"/>
        <v>N.M.</v>
      </c>
    </row>
    <row r="130" spans="1:20" s="68" customFormat="1" hidden="1" outlineLevel="2" x14ac:dyDescent="0.25">
      <c r="A130" s="63" t="s">
        <v>1346</v>
      </c>
      <c r="B130" s="64" t="s">
        <v>1805</v>
      </c>
      <c r="C130" s="65" t="s">
        <v>2263</v>
      </c>
      <c r="D130" s="66"/>
      <c r="E130" s="67"/>
      <c r="F130" s="307">
        <v>0</v>
      </c>
      <c r="G130" s="307">
        <v>0</v>
      </c>
      <c r="H130" s="142">
        <f t="shared" si="20"/>
        <v>0</v>
      </c>
      <c r="I130" s="91">
        <f t="shared" si="21"/>
        <v>0</v>
      </c>
      <c r="J130" s="157"/>
      <c r="K130" s="307">
        <v>0</v>
      </c>
      <c r="L130" s="307">
        <v>0</v>
      </c>
      <c r="M130" s="142">
        <f t="shared" si="22"/>
        <v>0</v>
      </c>
      <c r="N130" s="91">
        <f t="shared" si="23"/>
        <v>0</v>
      </c>
      <c r="O130" s="258"/>
      <c r="P130" s="157"/>
      <c r="Q130" s="307">
        <v>0</v>
      </c>
      <c r="R130" s="307">
        <v>0</v>
      </c>
      <c r="S130" s="142">
        <f t="shared" si="24"/>
        <v>0</v>
      </c>
      <c r="T130" s="91">
        <f t="shared" si="25"/>
        <v>0</v>
      </c>
    </row>
    <row r="131" spans="1:20" s="68" customFormat="1" hidden="1" outlineLevel="2" x14ac:dyDescent="0.25">
      <c r="A131" s="63" t="s">
        <v>1347</v>
      </c>
      <c r="B131" s="64" t="s">
        <v>1806</v>
      </c>
      <c r="C131" s="65" t="s">
        <v>2264</v>
      </c>
      <c r="D131" s="66"/>
      <c r="E131" s="67"/>
      <c r="F131" s="307">
        <v>2266.02</v>
      </c>
      <c r="G131" s="307">
        <v>6961.95</v>
      </c>
      <c r="H131" s="142">
        <f t="shared" si="20"/>
        <v>-4695.93</v>
      </c>
      <c r="I131" s="91">
        <f t="shared" si="21"/>
        <v>-0.67451360610173883</v>
      </c>
      <c r="J131" s="157"/>
      <c r="K131" s="307">
        <v>10126.950000000001</v>
      </c>
      <c r="L131" s="307">
        <v>19930</v>
      </c>
      <c r="M131" s="142">
        <f t="shared" si="22"/>
        <v>-9803.0499999999993</v>
      </c>
      <c r="N131" s="91">
        <f t="shared" si="23"/>
        <v>-0.49187405920722527</v>
      </c>
      <c r="O131" s="258"/>
      <c r="P131" s="157"/>
      <c r="Q131" s="307">
        <v>3927.76</v>
      </c>
      <c r="R131" s="307">
        <v>13195.33</v>
      </c>
      <c r="S131" s="142">
        <f t="shared" si="24"/>
        <v>-9267.57</v>
      </c>
      <c r="T131" s="91">
        <f t="shared" si="25"/>
        <v>-0.70233711472164773</v>
      </c>
    </row>
    <row r="132" spans="1:20" s="68" customFormat="1" hidden="1" outlineLevel="2" x14ac:dyDescent="0.25">
      <c r="A132" s="63" t="s">
        <v>1348</v>
      </c>
      <c r="B132" s="64" t="s">
        <v>1807</v>
      </c>
      <c r="C132" s="65" t="s">
        <v>2265</v>
      </c>
      <c r="D132" s="66"/>
      <c r="E132" s="67"/>
      <c r="F132" s="307">
        <v>0</v>
      </c>
      <c r="G132" s="307">
        <v>0</v>
      </c>
      <c r="H132" s="142">
        <f t="shared" si="20"/>
        <v>0</v>
      </c>
      <c r="I132" s="91">
        <f t="shared" si="21"/>
        <v>0</v>
      </c>
      <c r="J132" s="157"/>
      <c r="K132" s="307">
        <v>0</v>
      </c>
      <c r="L132" s="307">
        <v>0</v>
      </c>
      <c r="M132" s="142">
        <f t="shared" si="22"/>
        <v>0</v>
      </c>
      <c r="N132" s="91">
        <f t="shared" si="23"/>
        <v>0</v>
      </c>
      <c r="O132" s="258"/>
      <c r="P132" s="157"/>
      <c r="Q132" s="307">
        <v>0</v>
      </c>
      <c r="R132" s="307">
        <v>0</v>
      </c>
      <c r="S132" s="142">
        <f t="shared" si="24"/>
        <v>0</v>
      </c>
      <c r="T132" s="91">
        <f t="shared" si="25"/>
        <v>0</v>
      </c>
    </row>
    <row r="133" spans="1:20" s="68" customFormat="1" hidden="1" outlineLevel="2" x14ac:dyDescent="0.25">
      <c r="A133" s="63" t="s">
        <v>1349</v>
      </c>
      <c r="B133" s="64" t="s">
        <v>1808</v>
      </c>
      <c r="C133" s="65" t="s">
        <v>2266</v>
      </c>
      <c r="D133" s="66"/>
      <c r="E133" s="67"/>
      <c r="F133" s="307">
        <v>10.93</v>
      </c>
      <c r="G133" s="307">
        <v>33.380000000000003</v>
      </c>
      <c r="H133" s="142">
        <f t="shared" si="20"/>
        <v>-22.450000000000003</v>
      </c>
      <c r="I133" s="91">
        <f t="shared" si="21"/>
        <v>-0.67255841821449969</v>
      </c>
      <c r="J133" s="157"/>
      <c r="K133" s="307">
        <v>49.33</v>
      </c>
      <c r="L133" s="307">
        <v>95.56</v>
      </c>
      <c r="M133" s="142">
        <f t="shared" si="22"/>
        <v>-46.230000000000004</v>
      </c>
      <c r="N133" s="91">
        <f t="shared" si="23"/>
        <v>-0.48377982419422355</v>
      </c>
      <c r="O133" s="258"/>
      <c r="P133" s="157"/>
      <c r="Q133" s="307">
        <v>19.05</v>
      </c>
      <c r="R133" s="307">
        <v>63.25</v>
      </c>
      <c r="S133" s="142">
        <f t="shared" si="24"/>
        <v>-44.2</v>
      </c>
      <c r="T133" s="91">
        <f t="shared" si="25"/>
        <v>-0.69881422924901193</v>
      </c>
    </row>
    <row r="134" spans="1:20" s="22" customFormat="1" hidden="1" outlineLevel="1" collapsed="1" x14ac:dyDescent="0.25">
      <c r="A134" s="22" t="s">
        <v>185</v>
      </c>
      <c r="B134" s="53"/>
      <c r="C134" s="50" t="s">
        <v>826</v>
      </c>
      <c r="D134" s="186"/>
      <c r="E134" s="186"/>
      <c r="F134" s="26">
        <v>1574463.1900000004</v>
      </c>
      <c r="G134" s="26">
        <v>1300541.03</v>
      </c>
      <c r="H134" s="42">
        <f t="shared" si="20"/>
        <v>273922.16000000038</v>
      </c>
      <c r="I134" s="117">
        <f t="shared" si="21"/>
        <v>0.21062169795596558</v>
      </c>
      <c r="J134" s="249"/>
      <c r="K134" s="26">
        <v>8153170.5760000004</v>
      </c>
      <c r="L134" s="26">
        <v>9676541.8400000036</v>
      </c>
      <c r="M134" s="42">
        <f t="shared" si="22"/>
        <v>-1523371.2640000032</v>
      </c>
      <c r="N134" s="86">
        <f t="shared" si="23"/>
        <v>-0.15742930575702474</v>
      </c>
      <c r="O134" s="216"/>
      <c r="P134" s="216"/>
      <c r="Q134" s="26">
        <v>3658449.0999999992</v>
      </c>
      <c r="R134" s="26">
        <v>4770894.6900000004</v>
      </c>
      <c r="S134" s="42">
        <f t="shared" si="24"/>
        <v>-1112445.5900000012</v>
      </c>
      <c r="T134" s="117">
        <f t="shared" si="25"/>
        <v>-0.23317336941679614</v>
      </c>
    </row>
    <row r="135" spans="1:20" s="22" customFormat="1" hidden="1" outlineLevel="2" x14ac:dyDescent="0.25">
      <c r="B135" s="53"/>
      <c r="C135" s="50"/>
      <c r="D135" s="186"/>
      <c r="E135" s="186"/>
      <c r="F135" s="26"/>
      <c r="G135" s="26"/>
      <c r="H135" s="42"/>
      <c r="I135" s="117"/>
      <c r="J135" s="249"/>
      <c r="K135" s="26"/>
      <c r="L135" s="26"/>
      <c r="M135" s="42"/>
      <c r="N135" s="86"/>
      <c r="O135" s="216"/>
      <c r="P135" s="216"/>
      <c r="Q135" s="26"/>
      <c r="R135" s="26"/>
      <c r="S135" s="42"/>
      <c r="T135" s="117"/>
    </row>
    <row r="136" spans="1:20" s="22" customFormat="1" hidden="1" outlineLevel="1" collapsed="1" x14ac:dyDescent="0.25">
      <c r="A136" s="22" t="s">
        <v>186</v>
      </c>
      <c r="B136" s="53"/>
      <c r="C136" s="50" t="s">
        <v>827</v>
      </c>
      <c r="D136" s="186"/>
      <c r="E136" s="186"/>
      <c r="F136" s="26">
        <v>0</v>
      </c>
      <c r="G136" s="26">
        <v>0</v>
      </c>
      <c r="H136" s="42">
        <f>+F136-G136</f>
        <v>0</v>
      </c>
      <c r="I136" s="117">
        <f>IF(G136&lt;0,IF(H136=0,0,IF(OR(G136=0,F136=0),"N.M.",IF(ABS(H136/G136)&gt;=10,"N.M.",H136/(-G136)))),IF(H136=0,0,IF(OR(G136=0,F136=0),"N.M.",IF(ABS(H136/G136)&gt;=10,"N.M.",H136/G136))))</f>
        <v>0</v>
      </c>
      <c r="J136" s="249"/>
      <c r="K136" s="26">
        <v>0</v>
      </c>
      <c r="L136" s="26">
        <v>0</v>
      </c>
      <c r="M136" s="42">
        <f>+K136-L136</f>
        <v>0</v>
      </c>
      <c r="N136" s="86">
        <f>IF(L136&lt;0,IF(M136=0,0,IF(OR(L136=0,K136=0),"N.M.",IF(ABS(M136/L136)&gt;=10,"N.M.",M136/(-L136)))),IF(M136=0,0,IF(OR(L136=0,K136=0),"N.M.",IF(ABS(M136/L136)&gt;=10,"N.M.",M136/L136))))</f>
        <v>0</v>
      </c>
      <c r="O136" s="216"/>
      <c r="P136" s="216"/>
      <c r="Q136" s="26">
        <v>0</v>
      </c>
      <c r="R136" s="26">
        <v>0</v>
      </c>
      <c r="S136" s="42">
        <f>+Q136-R136</f>
        <v>0</v>
      </c>
      <c r="T136" s="117">
        <f>IF(R136&lt;0,IF(S136=0,0,IF(OR(R136=0,Q136=0),"N.M.",IF(ABS(S136/R136)&gt;=10,"N.M.",S136/(-R136)))),IF(S136=0,0,IF(OR(R136=0,Q136=0),"N.M.",IF(ABS(S136/R136)&gt;=10,"N.M.",S136/R136))))</f>
        <v>0</v>
      </c>
    </row>
    <row r="137" spans="1:20" s="22" customFormat="1" ht="0.75" hidden="1" customHeight="1" outlineLevel="2" x14ac:dyDescent="0.25">
      <c r="B137" s="53"/>
      <c r="C137" s="50"/>
      <c r="D137" s="186"/>
      <c r="E137" s="186"/>
      <c r="F137" s="26"/>
      <c r="G137" s="26"/>
      <c r="H137" s="42"/>
      <c r="I137" s="117"/>
      <c r="J137" s="249"/>
      <c r="K137" s="26"/>
      <c r="L137" s="26"/>
      <c r="M137" s="42"/>
      <c r="N137" s="86"/>
      <c r="O137" s="216"/>
      <c r="P137" s="216"/>
      <c r="Q137" s="26"/>
      <c r="R137" s="26"/>
      <c r="S137" s="42"/>
      <c r="T137" s="117"/>
    </row>
    <row r="138" spans="1:20" s="22" customFormat="1" hidden="1" outlineLevel="1" collapsed="1" x14ac:dyDescent="0.25">
      <c r="A138" s="22" t="s">
        <v>263</v>
      </c>
      <c r="B138" s="53"/>
      <c r="C138" s="50" t="s">
        <v>828</v>
      </c>
      <c r="D138" s="186"/>
      <c r="E138" s="186"/>
      <c r="F138" s="26">
        <v>0</v>
      </c>
      <c r="G138" s="26">
        <v>0</v>
      </c>
      <c r="H138" s="42">
        <f>+F138-G138</f>
        <v>0</v>
      </c>
      <c r="I138" s="117">
        <f>IF(G138&lt;0,IF(H138=0,0,IF(OR(G138=0,F138=0),"N.M.",IF(ABS(H138/G138)&gt;=10,"N.M.",H138/(-G138)))),IF(H138=0,0,IF(OR(G138=0,F138=0),"N.M.",IF(ABS(H138/G138)&gt;=10,"N.M.",H138/G138))))</f>
        <v>0</v>
      </c>
      <c r="J138" s="249"/>
      <c r="K138" s="26">
        <v>0</v>
      </c>
      <c r="L138" s="26">
        <v>0</v>
      </c>
      <c r="M138" s="42">
        <f>+K138-L138</f>
        <v>0</v>
      </c>
      <c r="N138" s="86">
        <f>IF(L138&lt;0,IF(M138=0,0,IF(OR(L138=0,K138=0),"N.M.",IF(ABS(M138/L138)&gt;=10,"N.M.",M138/(-L138)))),IF(M138=0,0,IF(OR(L138=0,K138=0),"N.M.",IF(ABS(M138/L138)&gt;=10,"N.M.",M138/L138))))</f>
        <v>0</v>
      </c>
      <c r="O138" s="216"/>
      <c r="P138" s="216"/>
      <c r="Q138" s="26">
        <v>0</v>
      </c>
      <c r="R138" s="26">
        <v>0</v>
      </c>
      <c r="S138" s="42">
        <f>+Q138-R138</f>
        <v>0</v>
      </c>
      <c r="T138" s="117">
        <f>IF(R138&lt;0,IF(S138=0,0,IF(OR(R138=0,Q138=0),"N.M.",IF(ABS(S138/R138)&gt;=10,"N.M.",S138/(-R138)))),IF(S138=0,0,IF(OR(R138=0,Q138=0),"N.M.",IF(ABS(S138/R138)&gt;=10,"N.M.",S138/R138))))</f>
        <v>0</v>
      </c>
    </row>
    <row r="139" spans="1:20" s="22" customFormat="1" ht="0.75" hidden="1" customHeight="1" outlineLevel="2" x14ac:dyDescent="0.25">
      <c r="B139" s="53"/>
      <c r="C139" s="50"/>
      <c r="D139" s="186"/>
      <c r="E139" s="186"/>
      <c r="F139" s="26"/>
      <c r="G139" s="26"/>
      <c r="H139" s="42"/>
      <c r="I139" s="117"/>
      <c r="J139" s="249"/>
      <c r="K139" s="26"/>
      <c r="L139" s="26"/>
      <c r="M139" s="42"/>
      <c r="N139" s="86"/>
      <c r="O139" s="216"/>
      <c r="P139" s="216"/>
      <c r="Q139" s="26"/>
      <c r="R139" s="26"/>
      <c r="S139" s="42"/>
      <c r="T139" s="117"/>
    </row>
    <row r="140" spans="1:20" s="68" customFormat="1" hidden="1" outlineLevel="2" x14ac:dyDescent="0.25">
      <c r="A140" s="63" t="s">
        <v>1350</v>
      </c>
      <c r="B140" s="64" t="s">
        <v>1809</v>
      </c>
      <c r="C140" s="65" t="s">
        <v>2267</v>
      </c>
      <c r="D140" s="66"/>
      <c r="E140" s="67"/>
      <c r="F140" s="307">
        <v>0</v>
      </c>
      <c r="G140" s="307">
        <v>0</v>
      </c>
      <c r="H140" s="142">
        <f>+F140-G140</f>
        <v>0</v>
      </c>
      <c r="I140" s="91">
        <f>IF(G140&lt;0,IF(H140=0,0,IF(OR(G140=0,F140=0),"N.M.",IF(ABS(H140/G140)&gt;=10,"N.M.",H140/(-G140)))),IF(H140=0,0,IF(OR(G140=0,F140=0),"N.M.",IF(ABS(H140/G140)&gt;=10,"N.M.",H140/G140))))</f>
        <v>0</v>
      </c>
      <c r="J140" s="157"/>
      <c r="K140" s="307">
        <v>0</v>
      </c>
      <c r="L140" s="307">
        <v>0</v>
      </c>
      <c r="M140" s="142">
        <f>+K140-L140</f>
        <v>0</v>
      </c>
      <c r="N140" s="91">
        <f>IF(L140&lt;0,IF(M140=0,0,IF(OR(L140=0,K140=0),"N.M.",IF(ABS(M140/L140)&gt;=10,"N.M.",M140/(-L140)))),IF(M140=0,0,IF(OR(L140=0,K140=0),"N.M.",IF(ABS(M140/L140)&gt;=10,"N.M.",M140/L140))))</f>
        <v>0</v>
      </c>
      <c r="O140" s="258"/>
      <c r="P140" s="157"/>
      <c r="Q140" s="307">
        <v>0</v>
      </c>
      <c r="R140" s="307">
        <v>0</v>
      </c>
      <c r="S140" s="142">
        <f>+Q140-R140</f>
        <v>0</v>
      </c>
      <c r="T140" s="91">
        <f>IF(R140&lt;0,IF(S140=0,0,IF(OR(R140=0,Q140=0),"N.M.",IF(ABS(S140/R140)&gt;=10,"N.M.",S140/(-R140)))),IF(S140=0,0,IF(OR(R140=0,Q140=0),"N.M.",IF(ABS(S140/R140)&gt;=10,"N.M.",S140/R140))))</f>
        <v>0</v>
      </c>
    </row>
    <row r="141" spans="1:20" s="68" customFormat="1" hidden="1" outlineLevel="2" x14ac:dyDescent="0.25">
      <c r="A141" s="63" t="s">
        <v>1351</v>
      </c>
      <c r="B141" s="64" t="s">
        <v>1810</v>
      </c>
      <c r="C141" s="65" t="s">
        <v>2268</v>
      </c>
      <c r="D141" s="66"/>
      <c r="E141" s="67"/>
      <c r="F141" s="307">
        <v>0</v>
      </c>
      <c r="G141" s="307">
        <v>1637.46</v>
      </c>
      <c r="H141" s="142">
        <f>+F141-G141</f>
        <v>-1637.46</v>
      </c>
      <c r="I141" s="91" t="str">
        <f>IF(G141&lt;0,IF(H141=0,0,IF(OR(G141=0,F141=0),"N.M.",IF(ABS(H141/G141)&gt;=10,"N.M.",H141/(-G141)))),IF(H141=0,0,IF(OR(G141=0,F141=0),"N.M.",IF(ABS(H141/G141)&gt;=10,"N.M.",H141/G141))))</f>
        <v>N.M.</v>
      </c>
      <c r="J141" s="157"/>
      <c r="K141" s="307">
        <v>0</v>
      </c>
      <c r="L141" s="307">
        <v>1637.46</v>
      </c>
      <c r="M141" s="142">
        <f>+K141-L141</f>
        <v>-1637.46</v>
      </c>
      <c r="N141" s="91" t="str">
        <f>IF(L141&lt;0,IF(M141=0,0,IF(OR(L141=0,K141=0),"N.M.",IF(ABS(M141/L141)&gt;=10,"N.M.",M141/(-L141)))),IF(M141=0,0,IF(OR(L141=0,K141=0),"N.M.",IF(ABS(M141/L141)&gt;=10,"N.M.",M141/L141))))</f>
        <v>N.M.</v>
      </c>
      <c r="O141" s="258"/>
      <c r="P141" s="157"/>
      <c r="Q141" s="307">
        <v>0</v>
      </c>
      <c r="R141" s="307">
        <v>1637.46</v>
      </c>
      <c r="S141" s="142">
        <f>+Q141-R141</f>
        <v>-1637.46</v>
      </c>
      <c r="T141" s="91" t="str">
        <f>IF(R141&lt;0,IF(S141=0,0,IF(OR(R141=0,Q141=0),"N.M.",IF(ABS(S141/R141)&gt;=10,"N.M.",S141/(-R141)))),IF(S141=0,0,IF(OR(R141=0,Q141=0),"N.M.",IF(ABS(S141/R141)&gt;=10,"N.M.",S141/R141))))</f>
        <v>N.M.</v>
      </c>
    </row>
    <row r="142" spans="1:20" s="22" customFormat="1" hidden="1" outlineLevel="1" collapsed="1" x14ac:dyDescent="0.25">
      <c r="A142" s="22" t="s">
        <v>187</v>
      </c>
      <c r="B142" s="53"/>
      <c r="C142" s="50" t="s">
        <v>829</v>
      </c>
      <c r="D142" s="186"/>
      <c r="E142" s="186"/>
      <c r="F142" s="26">
        <v>0</v>
      </c>
      <c r="G142" s="26">
        <v>1637.46</v>
      </c>
      <c r="H142" s="42">
        <f>+F142-G142</f>
        <v>-1637.46</v>
      </c>
      <c r="I142" s="117" t="str">
        <f>IF(G142&lt;0,IF(H142=0,0,IF(OR(G142=0,F142=0),"N.M.",IF(ABS(H142/G142)&gt;=10,"N.M.",H142/(-G142)))),IF(H142=0,0,IF(OR(G142=0,F142=0),"N.M.",IF(ABS(H142/G142)&gt;=10,"N.M.",H142/G142))))</f>
        <v>N.M.</v>
      </c>
      <c r="J142" s="249"/>
      <c r="K142" s="26">
        <v>0</v>
      </c>
      <c r="L142" s="26">
        <v>1637.46</v>
      </c>
      <c r="M142" s="42">
        <f>+K142-L142</f>
        <v>-1637.46</v>
      </c>
      <c r="N142" s="86" t="str">
        <f>IF(L142&lt;0,IF(M142=0,0,IF(OR(L142=0,K142=0),"N.M.",IF(ABS(M142/L142)&gt;=10,"N.M.",M142/(-L142)))),IF(M142=0,0,IF(OR(L142=0,K142=0),"N.M.",IF(ABS(M142/L142)&gt;=10,"N.M.",M142/L142))))</f>
        <v>N.M.</v>
      </c>
      <c r="O142" s="216"/>
      <c r="P142" s="216"/>
      <c r="Q142" s="26">
        <v>0</v>
      </c>
      <c r="R142" s="26">
        <v>1637.46</v>
      </c>
      <c r="S142" s="42">
        <f>+Q142-R142</f>
        <v>-1637.46</v>
      </c>
      <c r="T142" s="117" t="str">
        <f>IF(R142&lt;0,IF(S142=0,0,IF(OR(R142=0,Q142=0),"N.M.",IF(ABS(S142/R142)&gt;=10,"N.M.",S142/(-R142)))),IF(S142=0,0,IF(OR(R142=0,Q142=0),"N.M.",IF(ABS(S142/R142)&gt;=10,"N.M.",S142/R142))))</f>
        <v>N.M.</v>
      </c>
    </row>
    <row r="143" spans="1:20" s="22" customFormat="1" ht="0.75" hidden="1" customHeight="1" outlineLevel="2" x14ac:dyDescent="0.25">
      <c r="B143" s="53"/>
      <c r="C143" s="50"/>
      <c r="D143" s="186"/>
      <c r="E143" s="186"/>
      <c r="F143" s="26"/>
      <c r="G143" s="26"/>
      <c r="H143" s="42"/>
      <c r="I143" s="117"/>
      <c r="J143" s="249"/>
      <c r="K143" s="26"/>
      <c r="L143" s="26"/>
      <c r="M143" s="42"/>
      <c r="N143" s="86"/>
      <c r="O143" s="216"/>
      <c r="P143" s="216"/>
      <c r="Q143" s="26"/>
      <c r="R143" s="26"/>
      <c r="S143" s="42"/>
      <c r="T143" s="117"/>
    </row>
    <row r="144" spans="1:20" s="68" customFormat="1" hidden="1" outlineLevel="2" x14ac:dyDescent="0.25">
      <c r="A144" s="63" t="s">
        <v>1352</v>
      </c>
      <c r="B144" s="64" t="s">
        <v>1811</v>
      </c>
      <c r="C144" s="65" t="s">
        <v>2269</v>
      </c>
      <c r="D144" s="66"/>
      <c r="E144" s="67"/>
      <c r="F144" s="307">
        <v>7717470.2999999998</v>
      </c>
      <c r="G144" s="307">
        <v>3380128.95</v>
      </c>
      <c r="H144" s="142">
        <f t="shared" ref="H144:H174" si="26">+F144-G144</f>
        <v>4337341.3499999996</v>
      </c>
      <c r="I144" s="91">
        <f t="shared" ref="I144:I174" si="27">IF(G144&lt;0,IF(H144=0,0,IF(OR(G144=0,F144=0),"N.M.",IF(ABS(H144/G144)&gt;=10,"N.M.",H144/(-G144)))),IF(H144=0,0,IF(OR(G144=0,F144=0),"N.M.",IF(ABS(H144/G144)&gt;=10,"N.M.",H144/G144))))</f>
        <v>1.2831881310326931</v>
      </c>
      <c r="J144" s="157"/>
      <c r="K144" s="307">
        <v>76395843.920000002</v>
      </c>
      <c r="L144" s="307">
        <v>48720415.729999997</v>
      </c>
      <c r="M144" s="142">
        <f t="shared" ref="M144:M174" si="28">+K144-L144</f>
        <v>27675428.190000005</v>
      </c>
      <c r="N144" s="91">
        <f t="shared" ref="N144:N174" si="29">IF(L144&lt;0,IF(M144=0,0,IF(OR(L144=0,K144=0),"N.M.",IF(ABS(M144/L144)&gt;=10,"N.M.",M144/(-L144)))),IF(M144=0,0,IF(OR(L144=0,K144=0),"N.M.",IF(ABS(M144/L144)&gt;=10,"N.M.",M144/L144))))</f>
        <v>0.5680458135532418</v>
      </c>
      <c r="O144" s="258"/>
      <c r="P144" s="157"/>
      <c r="Q144" s="307">
        <v>24975295.34</v>
      </c>
      <c r="R144" s="307">
        <v>14748376.960000001</v>
      </c>
      <c r="S144" s="142">
        <f t="shared" ref="S144:S174" si="30">+Q144-R144</f>
        <v>10226918.379999999</v>
      </c>
      <c r="T144" s="91">
        <f t="shared" ref="T144:T174" si="31">IF(R144&lt;0,IF(S144=0,0,IF(OR(R144=0,Q144=0),"N.M.",IF(ABS(S144/R144)&gt;=10,"N.M.",S144/(-R144)))),IF(S144=0,0,IF(OR(R144=0,Q144=0),"N.M.",IF(ABS(S144/R144)&gt;=10,"N.M.",S144/R144))))</f>
        <v>0.69342670096764314</v>
      </c>
    </row>
    <row r="145" spans="1:20" s="68" customFormat="1" hidden="1" outlineLevel="2" x14ac:dyDescent="0.25">
      <c r="A145" s="63" t="s">
        <v>1353</v>
      </c>
      <c r="B145" s="64" t="s">
        <v>1812</v>
      </c>
      <c r="C145" s="65" t="s">
        <v>2270</v>
      </c>
      <c r="D145" s="66"/>
      <c r="E145" s="67"/>
      <c r="F145" s="307">
        <v>64124.29</v>
      </c>
      <c r="G145" s="307">
        <v>0</v>
      </c>
      <c r="H145" s="142">
        <f t="shared" si="26"/>
        <v>64124.29</v>
      </c>
      <c r="I145" s="91" t="str">
        <f t="shared" si="27"/>
        <v>N.M.</v>
      </c>
      <c r="J145" s="157"/>
      <c r="K145" s="307">
        <v>64124.29</v>
      </c>
      <c r="L145" s="307">
        <v>373078.23</v>
      </c>
      <c r="M145" s="142">
        <f t="shared" si="28"/>
        <v>-308953.94</v>
      </c>
      <c r="N145" s="91">
        <f t="shared" si="29"/>
        <v>-0.82812106190168222</v>
      </c>
      <c r="O145" s="258"/>
      <c r="P145" s="157"/>
      <c r="Q145" s="307">
        <v>64124.29</v>
      </c>
      <c r="R145" s="307">
        <v>76088.34</v>
      </c>
      <c r="S145" s="142">
        <f t="shared" si="30"/>
        <v>-11964.049999999996</v>
      </c>
      <c r="T145" s="91">
        <f t="shared" si="31"/>
        <v>-0.15723894094679941</v>
      </c>
    </row>
    <row r="146" spans="1:20" s="68" customFormat="1" hidden="1" outlineLevel="2" x14ac:dyDescent="0.25">
      <c r="A146" s="63" t="s">
        <v>1354</v>
      </c>
      <c r="B146" s="64" t="s">
        <v>1813</v>
      </c>
      <c r="C146" s="65" t="s">
        <v>2271</v>
      </c>
      <c r="D146" s="66"/>
      <c r="E146" s="67"/>
      <c r="F146" s="307">
        <v>0</v>
      </c>
      <c r="G146" s="307">
        <v>191456.44</v>
      </c>
      <c r="H146" s="142">
        <f t="shared" si="26"/>
        <v>-191456.44</v>
      </c>
      <c r="I146" s="91" t="str">
        <f t="shared" si="27"/>
        <v>N.M.</v>
      </c>
      <c r="J146" s="157"/>
      <c r="K146" s="307">
        <v>2332542</v>
      </c>
      <c r="L146" s="307">
        <v>411514.69</v>
      </c>
      <c r="M146" s="142">
        <f t="shared" si="28"/>
        <v>1921027.31</v>
      </c>
      <c r="N146" s="91">
        <f t="shared" si="29"/>
        <v>4.668186474703977</v>
      </c>
      <c r="O146" s="258"/>
      <c r="P146" s="157"/>
      <c r="Q146" s="307">
        <v>1526348.24</v>
      </c>
      <c r="R146" s="307">
        <v>411514.69</v>
      </c>
      <c r="S146" s="142">
        <f t="shared" si="30"/>
        <v>1114833.55</v>
      </c>
      <c r="T146" s="91">
        <f t="shared" si="31"/>
        <v>2.7090978210279686</v>
      </c>
    </row>
    <row r="147" spans="1:20" s="68" customFormat="1" hidden="1" outlineLevel="2" x14ac:dyDescent="0.25">
      <c r="A147" s="63" t="s">
        <v>1355</v>
      </c>
      <c r="B147" s="64" t="s">
        <v>1814</v>
      </c>
      <c r="C147" s="65" t="s">
        <v>2272</v>
      </c>
      <c r="D147" s="66"/>
      <c r="E147" s="67"/>
      <c r="F147" s="307">
        <v>0</v>
      </c>
      <c r="G147" s="307">
        <v>0</v>
      </c>
      <c r="H147" s="142">
        <f t="shared" si="26"/>
        <v>0</v>
      </c>
      <c r="I147" s="91">
        <f t="shared" si="27"/>
        <v>0</v>
      </c>
      <c r="J147" s="157"/>
      <c r="K147" s="307">
        <v>0</v>
      </c>
      <c r="L147" s="307">
        <v>0</v>
      </c>
      <c r="M147" s="142">
        <f t="shared" si="28"/>
        <v>0</v>
      </c>
      <c r="N147" s="91">
        <f t="shared" si="29"/>
        <v>0</v>
      </c>
      <c r="O147" s="258"/>
      <c r="P147" s="157"/>
      <c r="Q147" s="307">
        <v>0</v>
      </c>
      <c r="R147" s="307">
        <v>0</v>
      </c>
      <c r="S147" s="142">
        <f t="shared" si="30"/>
        <v>0</v>
      </c>
      <c r="T147" s="91">
        <f t="shared" si="31"/>
        <v>0</v>
      </c>
    </row>
    <row r="148" spans="1:20" s="68" customFormat="1" hidden="1" outlineLevel="2" x14ac:dyDescent="0.25">
      <c r="A148" s="63" t="s">
        <v>1356</v>
      </c>
      <c r="B148" s="64" t="s">
        <v>1815</v>
      </c>
      <c r="C148" s="65" t="s">
        <v>2273</v>
      </c>
      <c r="D148" s="66"/>
      <c r="E148" s="67"/>
      <c r="F148" s="307">
        <v>-75.47</v>
      </c>
      <c r="G148" s="307">
        <v>2809.82</v>
      </c>
      <c r="H148" s="142">
        <f t="shared" si="26"/>
        <v>-2885.29</v>
      </c>
      <c r="I148" s="91">
        <f t="shared" si="27"/>
        <v>-1.0268593717747043</v>
      </c>
      <c r="J148" s="157"/>
      <c r="K148" s="307">
        <v>-1606.71</v>
      </c>
      <c r="L148" s="307">
        <v>4347.38</v>
      </c>
      <c r="M148" s="142">
        <f t="shared" si="28"/>
        <v>-5954.09</v>
      </c>
      <c r="N148" s="91">
        <f t="shared" si="29"/>
        <v>-1.3695812190330727</v>
      </c>
      <c r="O148" s="258"/>
      <c r="P148" s="157"/>
      <c r="Q148" s="307">
        <v>10</v>
      </c>
      <c r="R148" s="307">
        <v>4574.7300000000005</v>
      </c>
      <c r="S148" s="142">
        <f t="shared" si="30"/>
        <v>-4564.7300000000005</v>
      </c>
      <c r="T148" s="91">
        <f t="shared" si="31"/>
        <v>-0.99781407864507854</v>
      </c>
    </row>
    <row r="149" spans="1:20" s="68" customFormat="1" hidden="1" outlineLevel="2" x14ac:dyDescent="0.25">
      <c r="A149" s="63" t="s">
        <v>1357</v>
      </c>
      <c r="B149" s="64" t="s">
        <v>1816</v>
      </c>
      <c r="C149" s="65" t="s">
        <v>2274</v>
      </c>
      <c r="D149" s="66"/>
      <c r="E149" s="67"/>
      <c r="F149" s="307">
        <v>-2432.77</v>
      </c>
      <c r="G149" s="307">
        <v>20906.600000000002</v>
      </c>
      <c r="H149" s="142">
        <f t="shared" si="26"/>
        <v>-23339.370000000003</v>
      </c>
      <c r="I149" s="91">
        <f t="shared" si="27"/>
        <v>-1.1163637320272066</v>
      </c>
      <c r="J149" s="157"/>
      <c r="K149" s="307">
        <v>-40702.9</v>
      </c>
      <c r="L149" s="307">
        <v>43692.700000000004</v>
      </c>
      <c r="M149" s="142">
        <f t="shared" si="28"/>
        <v>-84395.6</v>
      </c>
      <c r="N149" s="91">
        <f t="shared" si="29"/>
        <v>-1.9315720932787399</v>
      </c>
      <c r="O149" s="258"/>
      <c r="P149" s="157"/>
      <c r="Q149" s="307">
        <v>-15704.210000000001</v>
      </c>
      <c r="R149" s="307">
        <v>36260.370000000003</v>
      </c>
      <c r="S149" s="142">
        <f t="shared" si="30"/>
        <v>-51964.58</v>
      </c>
      <c r="T149" s="91">
        <f t="shared" si="31"/>
        <v>-1.4330956909706105</v>
      </c>
    </row>
    <row r="150" spans="1:20" s="68" customFormat="1" hidden="1" outlineLevel="2" x14ac:dyDescent="0.25">
      <c r="A150" s="63" t="s">
        <v>1358</v>
      </c>
      <c r="B150" s="64" t="s">
        <v>1817</v>
      </c>
      <c r="C150" s="65" t="s">
        <v>2275</v>
      </c>
      <c r="D150" s="66"/>
      <c r="E150" s="67"/>
      <c r="F150" s="307">
        <v>266154.98</v>
      </c>
      <c r="G150" s="307">
        <v>278261.17</v>
      </c>
      <c r="H150" s="142">
        <f t="shared" si="26"/>
        <v>-12106.190000000002</v>
      </c>
      <c r="I150" s="91">
        <f t="shared" si="27"/>
        <v>-4.3506573338996608E-2</v>
      </c>
      <c r="J150" s="157"/>
      <c r="K150" s="307">
        <v>1915905.9300000002</v>
      </c>
      <c r="L150" s="307">
        <v>2125629.83</v>
      </c>
      <c r="M150" s="142">
        <f t="shared" si="28"/>
        <v>-209723.89999999991</v>
      </c>
      <c r="N150" s="91">
        <f t="shared" si="29"/>
        <v>-9.8664356813246215E-2</v>
      </c>
      <c r="O150" s="258"/>
      <c r="P150" s="157"/>
      <c r="Q150" s="307">
        <v>812087.97</v>
      </c>
      <c r="R150" s="307">
        <v>901990.88</v>
      </c>
      <c r="S150" s="142">
        <f t="shared" si="30"/>
        <v>-89902.910000000033</v>
      </c>
      <c r="T150" s="91">
        <f t="shared" si="31"/>
        <v>-9.9671639695514472E-2</v>
      </c>
    </row>
    <row r="151" spans="1:20" s="68" customFormat="1" hidden="1" outlineLevel="2" x14ac:dyDescent="0.25">
      <c r="A151" s="63" t="s">
        <v>1359</v>
      </c>
      <c r="B151" s="64" t="s">
        <v>1818</v>
      </c>
      <c r="C151" s="65" t="s">
        <v>2276</v>
      </c>
      <c r="D151" s="66"/>
      <c r="E151" s="67"/>
      <c r="F151" s="307">
        <v>-119573</v>
      </c>
      <c r="G151" s="307">
        <v>-119573</v>
      </c>
      <c r="H151" s="142">
        <f t="shared" si="26"/>
        <v>0</v>
      </c>
      <c r="I151" s="91">
        <f t="shared" si="27"/>
        <v>0</v>
      </c>
      <c r="J151" s="157"/>
      <c r="K151" s="307">
        <v>-837011</v>
      </c>
      <c r="L151" s="307">
        <v>-837011</v>
      </c>
      <c r="M151" s="142">
        <f t="shared" si="28"/>
        <v>0</v>
      </c>
      <c r="N151" s="91">
        <f t="shared" si="29"/>
        <v>0</v>
      </c>
      <c r="O151" s="258"/>
      <c r="P151" s="157"/>
      <c r="Q151" s="307">
        <v>-358719</v>
      </c>
      <c r="R151" s="307">
        <v>-358719</v>
      </c>
      <c r="S151" s="142">
        <f t="shared" si="30"/>
        <v>0</v>
      </c>
      <c r="T151" s="91">
        <f t="shared" si="31"/>
        <v>0</v>
      </c>
    </row>
    <row r="152" spans="1:20" s="68" customFormat="1" hidden="1" outlineLevel="2" x14ac:dyDescent="0.25">
      <c r="A152" s="63" t="s">
        <v>1360</v>
      </c>
      <c r="B152" s="64" t="s">
        <v>1819</v>
      </c>
      <c r="C152" s="65" t="s">
        <v>2277</v>
      </c>
      <c r="D152" s="66"/>
      <c r="E152" s="67"/>
      <c r="F152" s="307">
        <v>26837.71</v>
      </c>
      <c r="G152" s="307">
        <v>94963.8</v>
      </c>
      <c r="H152" s="142">
        <f t="shared" si="26"/>
        <v>-68126.09</v>
      </c>
      <c r="I152" s="91">
        <f t="shared" si="27"/>
        <v>-0.71739010022766569</v>
      </c>
      <c r="J152" s="157"/>
      <c r="K152" s="307">
        <v>235498.73</v>
      </c>
      <c r="L152" s="307">
        <v>620247.75</v>
      </c>
      <c r="M152" s="142">
        <f t="shared" si="28"/>
        <v>-384749.02</v>
      </c>
      <c r="N152" s="91">
        <f t="shared" si="29"/>
        <v>-0.62031505958707633</v>
      </c>
      <c r="O152" s="258"/>
      <c r="P152" s="157"/>
      <c r="Q152" s="307">
        <v>91248.36</v>
      </c>
      <c r="R152" s="307">
        <v>277277.58</v>
      </c>
      <c r="S152" s="142">
        <f t="shared" si="30"/>
        <v>-186029.22000000003</v>
      </c>
      <c r="T152" s="91">
        <f t="shared" si="31"/>
        <v>-0.67091331365485818</v>
      </c>
    </row>
    <row r="153" spans="1:20" s="68" customFormat="1" hidden="1" outlineLevel="2" x14ac:dyDescent="0.25">
      <c r="A153" s="63" t="s">
        <v>1361</v>
      </c>
      <c r="B153" s="64" t="s">
        <v>1820</v>
      </c>
      <c r="C153" s="65" t="s">
        <v>2278</v>
      </c>
      <c r="D153" s="66"/>
      <c r="E153" s="67"/>
      <c r="F153" s="307">
        <v>74426.03</v>
      </c>
      <c r="G153" s="307">
        <v>64452.78</v>
      </c>
      <c r="H153" s="142">
        <f t="shared" si="26"/>
        <v>9973.25</v>
      </c>
      <c r="I153" s="91">
        <f t="shared" si="27"/>
        <v>0.15473731311512087</v>
      </c>
      <c r="J153" s="157"/>
      <c r="K153" s="307">
        <v>579993.06000000006</v>
      </c>
      <c r="L153" s="307">
        <v>368860.25</v>
      </c>
      <c r="M153" s="142">
        <f t="shared" si="28"/>
        <v>211132.81000000006</v>
      </c>
      <c r="N153" s="91">
        <f t="shared" si="29"/>
        <v>0.57239241691128295</v>
      </c>
      <c r="O153" s="258"/>
      <c r="P153" s="157"/>
      <c r="Q153" s="307">
        <v>230075.36000000002</v>
      </c>
      <c r="R153" s="307">
        <v>167793.93</v>
      </c>
      <c r="S153" s="142">
        <f t="shared" si="30"/>
        <v>62281.430000000022</v>
      </c>
      <c r="T153" s="91">
        <f t="shared" si="31"/>
        <v>0.37117808731221696</v>
      </c>
    </row>
    <row r="154" spans="1:20" s="68" customFormat="1" hidden="1" outlineLevel="2" x14ac:dyDescent="0.25">
      <c r="A154" s="63" t="s">
        <v>1362</v>
      </c>
      <c r="B154" s="64" t="s">
        <v>1821</v>
      </c>
      <c r="C154" s="65" t="s">
        <v>2279</v>
      </c>
      <c r="D154" s="66"/>
      <c r="E154" s="67"/>
      <c r="F154" s="307">
        <v>-3196.69</v>
      </c>
      <c r="G154" s="307">
        <v>-1429.01</v>
      </c>
      <c r="H154" s="142">
        <f t="shared" si="26"/>
        <v>-1767.68</v>
      </c>
      <c r="I154" s="91">
        <f t="shared" si="27"/>
        <v>-1.2369962421536589</v>
      </c>
      <c r="J154" s="157"/>
      <c r="K154" s="307">
        <v>207899.85</v>
      </c>
      <c r="L154" s="307">
        <v>-10844.050000000001</v>
      </c>
      <c r="M154" s="142">
        <f t="shared" si="28"/>
        <v>218743.9</v>
      </c>
      <c r="N154" s="91" t="str">
        <f t="shared" si="29"/>
        <v>N.M.</v>
      </c>
      <c r="O154" s="258"/>
      <c r="P154" s="157"/>
      <c r="Q154" s="307">
        <v>-4743.62</v>
      </c>
      <c r="R154" s="307">
        <v>-3067.2000000000003</v>
      </c>
      <c r="S154" s="142">
        <f t="shared" si="30"/>
        <v>-1676.4199999999996</v>
      </c>
      <c r="T154" s="91">
        <f t="shared" si="31"/>
        <v>-0.5465636411058945</v>
      </c>
    </row>
    <row r="155" spans="1:20" s="68" customFormat="1" hidden="1" outlineLevel="2" x14ac:dyDescent="0.25">
      <c r="A155" s="63" t="s">
        <v>1363</v>
      </c>
      <c r="B155" s="64" t="s">
        <v>1822</v>
      </c>
      <c r="C155" s="65" t="s">
        <v>2280</v>
      </c>
      <c r="D155" s="66"/>
      <c r="E155" s="67"/>
      <c r="F155" s="307">
        <v>1838939.8900000001</v>
      </c>
      <c r="G155" s="307">
        <v>1798813.47</v>
      </c>
      <c r="H155" s="142">
        <f t="shared" si="26"/>
        <v>40126.420000000158</v>
      </c>
      <c r="I155" s="91">
        <f t="shared" si="27"/>
        <v>2.2307160063683624E-2</v>
      </c>
      <c r="J155" s="157"/>
      <c r="K155" s="307">
        <v>8337478.8799999999</v>
      </c>
      <c r="L155" s="307">
        <v>4353289.5999999996</v>
      </c>
      <c r="M155" s="142">
        <f t="shared" si="28"/>
        <v>3984189.2800000003</v>
      </c>
      <c r="N155" s="91">
        <f t="shared" si="29"/>
        <v>0.91521346983210139</v>
      </c>
      <c r="O155" s="258"/>
      <c r="P155" s="157"/>
      <c r="Q155" s="307">
        <v>6213444.5499999998</v>
      </c>
      <c r="R155" s="307">
        <v>4219917.05</v>
      </c>
      <c r="S155" s="142">
        <f t="shared" si="30"/>
        <v>1993527.5</v>
      </c>
      <c r="T155" s="91">
        <f t="shared" si="31"/>
        <v>0.47240916737924982</v>
      </c>
    </row>
    <row r="156" spans="1:20" s="68" customFormat="1" hidden="1" outlineLevel="2" x14ac:dyDescent="0.25">
      <c r="A156" s="63" t="s">
        <v>1364</v>
      </c>
      <c r="B156" s="64" t="s">
        <v>1823</v>
      </c>
      <c r="C156" s="65" t="s">
        <v>2281</v>
      </c>
      <c r="D156" s="66"/>
      <c r="E156" s="67"/>
      <c r="F156" s="307">
        <v>140539.29</v>
      </c>
      <c r="G156" s="307">
        <v>50108.69</v>
      </c>
      <c r="H156" s="142">
        <f t="shared" si="26"/>
        <v>90430.6</v>
      </c>
      <c r="I156" s="91">
        <f t="shared" si="27"/>
        <v>1.8046889671232675</v>
      </c>
      <c r="J156" s="157"/>
      <c r="K156" s="307">
        <v>685318.03</v>
      </c>
      <c r="L156" s="307">
        <v>269258.67</v>
      </c>
      <c r="M156" s="142">
        <f t="shared" si="28"/>
        <v>416059.36000000004</v>
      </c>
      <c r="N156" s="91">
        <f t="shared" si="29"/>
        <v>1.5452032055272356</v>
      </c>
      <c r="O156" s="258"/>
      <c r="P156" s="157"/>
      <c r="Q156" s="307">
        <v>299583.71000000002</v>
      </c>
      <c r="R156" s="307">
        <v>161903.29</v>
      </c>
      <c r="S156" s="142">
        <f t="shared" si="30"/>
        <v>137680.42000000001</v>
      </c>
      <c r="T156" s="91">
        <f t="shared" si="31"/>
        <v>0.85038679572231057</v>
      </c>
    </row>
    <row r="157" spans="1:20" s="68" customFormat="1" hidden="1" outlineLevel="2" x14ac:dyDescent="0.25">
      <c r="A157" s="63" t="s">
        <v>1365</v>
      </c>
      <c r="B157" s="64" t="s">
        <v>1824</v>
      </c>
      <c r="C157" s="65" t="s">
        <v>2282</v>
      </c>
      <c r="D157" s="66"/>
      <c r="E157" s="67"/>
      <c r="F157" s="307">
        <v>-13288.33</v>
      </c>
      <c r="G157" s="307">
        <v>-13531.64</v>
      </c>
      <c r="H157" s="142">
        <f t="shared" si="26"/>
        <v>243.30999999999949</v>
      </c>
      <c r="I157" s="91">
        <f t="shared" si="27"/>
        <v>1.7980821245613947E-2</v>
      </c>
      <c r="J157" s="157"/>
      <c r="K157" s="307">
        <v>-111915.16</v>
      </c>
      <c r="L157" s="307">
        <v>-27529.22</v>
      </c>
      <c r="M157" s="142">
        <f t="shared" si="28"/>
        <v>-84385.94</v>
      </c>
      <c r="N157" s="91">
        <f t="shared" si="29"/>
        <v>-3.0653225917770279</v>
      </c>
      <c r="O157" s="258"/>
      <c r="P157" s="157"/>
      <c r="Q157" s="307">
        <v>-40251.97</v>
      </c>
      <c r="R157" s="307">
        <v>-40145.9</v>
      </c>
      <c r="S157" s="142">
        <f t="shared" si="30"/>
        <v>-106.06999999999971</v>
      </c>
      <c r="T157" s="91">
        <f t="shared" si="31"/>
        <v>-2.6421128932219654E-3</v>
      </c>
    </row>
    <row r="158" spans="1:20" s="68" customFormat="1" hidden="1" outlineLevel="2" x14ac:dyDescent="0.25">
      <c r="A158" s="63" t="s">
        <v>1366</v>
      </c>
      <c r="B158" s="64" t="s">
        <v>1825</v>
      </c>
      <c r="C158" s="65" t="s">
        <v>2283</v>
      </c>
      <c r="D158" s="66"/>
      <c r="E158" s="67"/>
      <c r="F158" s="307">
        <v>0</v>
      </c>
      <c r="G158" s="307">
        <v>0</v>
      </c>
      <c r="H158" s="142">
        <f t="shared" si="26"/>
        <v>0</v>
      </c>
      <c r="I158" s="91">
        <f t="shared" si="27"/>
        <v>0</v>
      </c>
      <c r="J158" s="157"/>
      <c r="K158" s="307">
        <v>0</v>
      </c>
      <c r="L158" s="307">
        <v>0</v>
      </c>
      <c r="M158" s="142">
        <f t="shared" si="28"/>
        <v>0</v>
      </c>
      <c r="N158" s="91">
        <f t="shared" si="29"/>
        <v>0</v>
      </c>
      <c r="O158" s="258"/>
      <c r="P158" s="157"/>
      <c r="Q158" s="307">
        <v>0</v>
      </c>
      <c r="R158" s="307">
        <v>0</v>
      </c>
      <c r="S158" s="142">
        <f t="shared" si="30"/>
        <v>0</v>
      </c>
      <c r="T158" s="91">
        <f t="shared" si="31"/>
        <v>0</v>
      </c>
    </row>
    <row r="159" spans="1:20" s="68" customFormat="1" hidden="1" outlineLevel="2" x14ac:dyDescent="0.25">
      <c r="A159" s="63" t="s">
        <v>1367</v>
      </c>
      <c r="B159" s="64" t="s">
        <v>1826</v>
      </c>
      <c r="C159" s="65" t="s">
        <v>2284</v>
      </c>
      <c r="D159" s="66"/>
      <c r="E159" s="67"/>
      <c r="F159" s="307">
        <v>165760.06</v>
      </c>
      <c r="G159" s="307">
        <v>71295.92</v>
      </c>
      <c r="H159" s="142">
        <f t="shared" si="26"/>
        <v>94464.14</v>
      </c>
      <c r="I159" s="91">
        <f t="shared" si="27"/>
        <v>1.3249585670540474</v>
      </c>
      <c r="J159" s="157"/>
      <c r="K159" s="307">
        <v>3920294.48</v>
      </c>
      <c r="L159" s="307">
        <v>892987.21</v>
      </c>
      <c r="M159" s="142">
        <f t="shared" si="28"/>
        <v>3027307.27</v>
      </c>
      <c r="N159" s="91">
        <f t="shared" si="29"/>
        <v>3.3900902903189398</v>
      </c>
      <c r="O159" s="258"/>
      <c r="P159" s="157"/>
      <c r="Q159" s="307">
        <v>412195.43</v>
      </c>
      <c r="R159" s="307">
        <v>370345.64</v>
      </c>
      <c r="S159" s="142">
        <f t="shared" si="30"/>
        <v>41849.789999999979</v>
      </c>
      <c r="T159" s="91">
        <f t="shared" si="31"/>
        <v>0.11300197836809954</v>
      </c>
    </row>
    <row r="160" spans="1:20" s="68" customFormat="1" hidden="1" outlineLevel="2" x14ac:dyDescent="0.25">
      <c r="A160" s="63" t="s">
        <v>1368</v>
      </c>
      <c r="B160" s="64" t="s">
        <v>1827</v>
      </c>
      <c r="C160" s="65" t="s">
        <v>2285</v>
      </c>
      <c r="D160" s="66"/>
      <c r="E160" s="67"/>
      <c r="F160" s="307">
        <v>-639690.30000000005</v>
      </c>
      <c r="G160" s="307">
        <v>1667353.98</v>
      </c>
      <c r="H160" s="142">
        <f t="shared" si="26"/>
        <v>-2307044.2800000003</v>
      </c>
      <c r="I160" s="91">
        <f t="shared" si="27"/>
        <v>-1.3836559648839537</v>
      </c>
      <c r="J160" s="157"/>
      <c r="K160" s="307">
        <v>2760168.83</v>
      </c>
      <c r="L160" s="307">
        <v>4142486.72</v>
      </c>
      <c r="M160" s="142">
        <f t="shared" si="28"/>
        <v>-1382317.8900000001</v>
      </c>
      <c r="N160" s="91">
        <f t="shared" si="29"/>
        <v>-0.33369277524201696</v>
      </c>
      <c r="O160" s="258"/>
      <c r="P160" s="157"/>
      <c r="Q160" s="307">
        <v>-343233.73</v>
      </c>
      <c r="R160" s="307">
        <v>2803803.36</v>
      </c>
      <c r="S160" s="142">
        <f t="shared" si="30"/>
        <v>-3147037.09</v>
      </c>
      <c r="T160" s="91">
        <f t="shared" si="31"/>
        <v>-1.122417190483715</v>
      </c>
    </row>
    <row r="161" spans="1:20" s="68" customFormat="1" hidden="1" outlineLevel="2" x14ac:dyDescent="0.25">
      <c r="A161" s="63" t="s">
        <v>1369</v>
      </c>
      <c r="B161" s="64" t="s">
        <v>1828</v>
      </c>
      <c r="C161" s="65" t="s">
        <v>2286</v>
      </c>
      <c r="D161" s="66"/>
      <c r="E161" s="67"/>
      <c r="F161" s="307">
        <v>-229459.49</v>
      </c>
      <c r="G161" s="307">
        <v>-737819.27</v>
      </c>
      <c r="H161" s="142">
        <f t="shared" si="26"/>
        <v>508359.78</v>
      </c>
      <c r="I161" s="91">
        <f t="shared" si="27"/>
        <v>0.68900312131994057</v>
      </c>
      <c r="J161" s="157"/>
      <c r="K161" s="307">
        <v>-6349172.1699999999</v>
      </c>
      <c r="L161" s="307">
        <v>-4508527.49</v>
      </c>
      <c r="M161" s="142">
        <f t="shared" si="28"/>
        <v>-1840644.6799999997</v>
      </c>
      <c r="N161" s="91">
        <f t="shared" si="29"/>
        <v>-0.40825850215676507</v>
      </c>
      <c r="O161" s="258"/>
      <c r="P161" s="157"/>
      <c r="Q161" s="307">
        <v>-953849.31</v>
      </c>
      <c r="R161" s="307">
        <v>-2154750.25</v>
      </c>
      <c r="S161" s="142">
        <f t="shared" si="30"/>
        <v>1200900.94</v>
      </c>
      <c r="T161" s="91">
        <f t="shared" si="31"/>
        <v>0.55732720764274191</v>
      </c>
    </row>
    <row r="162" spans="1:20" s="68" customFormat="1" hidden="1" outlineLevel="2" x14ac:dyDescent="0.25">
      <c r="A162" s="63" t="s">
        <v>1370</v>
      </c>
      <c r="B162" s="64" t="s">
        <v>1829</v>
      </c>
      <c r="C162" s="65" t="s">
        <v>2287</v>
      </c>
      <c r="D162" s="66"/>
      <c r="E162" s="67"/>
      <c r="F162" s="307">
        <v>-12729.52</v>
      </c>
      <c r="G162" s="307">
        <v>-5.4</v>
      </c>
      <c r="H162" s="142">
        <f t="shared" si="26"/>
        <v>-12724.12</v>
      </c>
      <c r="I162" s="91" t="str">
        <f t="shared" si="27"/>
        <v>N.M.</v>
      </c>
      <c r="J162" s="157"/>
      <c r="K162" s="307">
        <v>-49856.53</v>
      </c>
      <c r="L162" s="307">
        <v>-36069.040000000001</v>
      </c>
      <c r="M162" s="142">
        <f t="shared" si="28"/>
        <v>-13787.489999999998</v>
      </c>
      <c r="N162" s="91">
        <f t="shared" si="29"/>
        <v>-0.38225275748952559</v>
      </c>
      <c r="O162" s="258"/>
      <c r="P162" s="157"/>
      <c r="Q162" s="307">
        <v>-31270.73</v>
      </c>
      <c r="R162" s="307">
        <v>-23576.720000000001</v>
      </c>
      <c r="S162" s="142">
        <f t="shared" si="30"/>
        <v>-7694.0099999999984</v>
      </c>
      <c r="T162" s="91">
        <f t="shared" si="31"/>
        <v>-0.32633928722909711</v>
      </c>
    </row>
    <row r="163" spans="1:20" s="68" customFormat="1" hidden="1" outlineLevel="2" x14ac:dyDescent="0.25">
      <c r="A163" s="63" t="s">
        <v>1371</v>
      </c>
      <c r="B163" s="64" t="s">
        <v>1830</v>
      </c>
      <c r="C163" s="65" t="s">
        <v>2288</v>
      </c>
      <c r="D163" s="66"/>
      <c r="E163" s="67"/>
      <c r="F163" s="307">
        <v>-285.27</v>
      </c>
      <c r="G163" s="307">
        <v>0</v>
      </c>
      <c r="H163" s="142">
        <f t="shared" si="26"/>
        <v>-285.27</v>
      </c>
      <c r="I163" s="91" t="str">
        <f t="shared" si="27"/>
        <v>N.M.</v>
      </c>
      <c r="J163" s="157"/>
      <c r="K163" s="307">
        <v>-285.27</v>
      </c>
      <c r="L163" s="307">
        <v>0</v>
      </c>
      <c r="M163" s="142">
        <f t="shared" si="28"/>
        <v>-285.27</v>
      </c>
      <c r="N163" s="91" t="str">
        <f t="shared" si="29"/>
        <v>N.M.</v>
      </c>
      <c r="O163" s="258"/>
      <c r="P163" s="157"/>
      <c r="Q163" s="307">
        <v>-285.27</v>
      </c>
      <c r="R163" s="307">
        <v>0</v>
      </c>
      <c r="S163" s="142">
        <f t="shared" si="30"/>
        <v>-285.27</v>
      </c>
      <c r="T163" s="91" t="str">
        <f t="shared" si="31"/>
        <v>N.M.</v>
      </c>
    </row>
    <row r="164" spans="1:20" s="68" customFormat="1" hidden="1" outlineLevel="2" x14ac:dyDescent="0.25">
      <c r="A164" s="63" t="s">
        <v>1372</v>
      </c>
      <c r="B164" s="64" t="s">
        <v>1831</v>
      </c>
      <c r="C164" s="65" t="s">
        <v>2289</v>
      </c>
      <c r="D164" s="66"/>
      <c r="E164" s="67"/>
      <c r="F164" s="307">
        <v>0</v>
      </c>
      <c r="G164" s="307">
        <v>0</v>
      </c>
      <c r="H164" s="142">
        <f t="shared" si="26"/>
        <v>0</v>
      </c>
      <c r="I164" s="91">
        <f t="shared" si="27"/>
        <v>0</v>
      </c>
      <c r="J164" s="157"/>
      <c r="K164" s="307">
        <v>0</v>
      </c>
      <c r="L164" s="307">
        <v>152679.92000000001</v>
      </c>
      <c r="M164" s="142">
        <f t="shared" si="28"/>
        <v>-152679.92000000001</v>
      </c>
      <c r="N164" s="91" t="str">
        <f t="shared" si="29"/>
        <v>N.M.</v>
      </c>
      <c r="O164" s="258"/>
      <c r="P164" s="157"/>
      <c r="Q164" s="307">
        <v>0</v>
      </c>
      <c r="R164" s="307">
        <v>0</v>
      </c>
      <c r="S164" s="142">
        <f t="shared" si="30"/>
        <v>0</v>
      </c>
      <c r="T164" s="91">
        <f t="shared" si="31"/>
        <v>0</v>
      </c>
    </row>
    <row r="165" spans="1:20" s="68" customFormat="1" hidden="1" outlineLevel="2" x14ac:dyDescent="0.25">
      <c r="A165" s="63" t="s">
        <v>1373</v>
      </c>
      <c r="B165" s="64" t="s">
        <v>1832</v>
      </c>
      <c r="C165" s="65" t="s">
        <v>2290</v>
      </c>
      <c r="D165" s="66"/>
      <c r="E165" s="67"/>
      <c r="F165" s="307">
        <v>1107461.48</v>
      </c>
      <c r="G165" s="307">
        <v>687693.58</v>
      </c>
      <c r="H165" s="142">
        <f t="shared" si="26"/>
        <v>419767.9</v>
      </c>
      <c r="I165" s="91">
        <f t="shared" si="27"/>
        <v>0.61039962013314131</v>
      </c>
      <c r="J165" s="157"/>
      <c r="K165" s="307">
        <v>4630900.97</v>
      </c>
      <c r="L165" s="307">
        <v>3452463.38</v>
      </c>
      <c r="M165" s="142">
        <f t="shared" si="28"/>
        <v>1178437.5899999999</v>
      </c>
      <c r="N165" s="91">
        <f t="shared" si="29"/>
        <v>0.34133239379935143</v>
      </c>
      <c r="O165" s="258"/>
      <c r="P165" s="157"/>
      <c r="Q165" s="307">
        <v>1858028.63</v>
      </c>
      <c r="R165" s="307">
        <v>1463841.6</v>
      </c>
      <c r="S165" s="142">
        <f t="shared" si="30"/>
        <v>394187.0299999998</v>
      </c>
      <c r="T165" s="91">
        <f t="shared" si="31"/>
        <v>0.26928257128366878</v>
      </c>
    </row>
    <row r="166" spans="1:20" s="68" customFormat="1" hidden="1" outlineLevel="2" x14ac:dyDescent="0.25">
      <c r="A166" s="63" t="s">
        <v>1374</v>
      </c>
      <c r="B166" s="64" t="s">
        <v>1833</v>
      </c>
      <c r="C166" s="65" t="s">
        <v>2291</v>
      </c>
      <c r="D166" s="66"/>
      <c r="E166" s="67"/>
      <c r="F166" s="307">
        <v>-425874.15</v>
      </c>
      <c r="G166" s="307">
        <v>-319277.44</v>
      </c>
      <c r="H166" s="142">
        <f t="shared" si="26"/>
        <v>-106596.71000000002</v>
      </c>
      <c r="I166" s="91">
        <f t="shared" si="27"/>
        <v>-0.33386859403533187</v>
      </c>
      <c r="J166" s="157"/>
      <c r="K166" s="307">
        <v>-2314997.9500000002</v>
      </c>
      <c r="L166" s="307">
        <v>-1364164.44</v>
      </c>
      <c r="M166" s="142">
        <f t="shared" si="28"/>
        <v>-950833.51000000024</v>
      </c>
      <c r="N166" s="91">
        <f t="shared" si="29"/>
        <v>-0.69700798680839404</v>
      </c>
      <c r="O166" s="258"/>
      <c r="P166" s="157"/>
      <c r="Q166" s="307">
        <v>-883671.68</v>
      </c>
      <c r="R166" s="307">
        <v>-693611.5</v>
      </c>
      <c r="S166" s="142">
        <f t="shared" si="30"/>
        <v>-190060.18000000005</v>
      </c>
      <c r="T166" s="91">
        <f t="shared" si="31"/>
        <v>-0.27401532414038704</v>
      </c>
    </row>
    <row r="167" spans="1:20" s="68" customFormat="1" hidden="1" outlineLevel="2" x14ac:dyDescent="0.25">
      <c r="A167" s="63" t="s">
        <v>1375</v>
      </c>
      <c r="B167" s="64" t="s">
        <v>1834</v>
      </c>
      <c r="C167" s="65" t="s">
        <v>2292</v>
      </c>
      <c r="D167" s="66"/>
      <c r="E167" s="67"/>
      <c r="F167" s="307">
        <v>0</v>
      </c>
      <c r="G167" s="307">
        <v>-57.730000000000004</v>
      </c>
      <c r="H167" s="142">
        <f t="shared" si="26"/>
        <v>57.730000000000004</v>
      </c>
      <c r="I167" s="91" t="str">
        <f t="shared" si="27"/>
        <v>N.M.</v>
      </c>
      <c r="J167" s="157"/>
      <c r="K167" s="307">
        <v>-2256.9500000000003</v>
      </c>
      <c r="L167" s="307">
        <v>-2453.09</v>
      </c>
      <c r="M167" s="142">
        <f t="shared" si="28"/>
        <v>196.13999999999987</v>
      </c>
      <c r="N167" s="91">
        <f t="shared" si="29"/>
        <v>7.9956300013452358E-2</v>
      </c>
      <c r="O167" s="258"/>
      <c r="P167" s="157"/>
      <c r="Q167" s="307">
        <v>-288.03000000000003</v>
      </c>
      <c r="R167" s="307">
        <v>-501.28000000000003</v>
      </c>
      <c r="S167" s="142">
        <f t="shared" si="30"/>
        <v>213.25</v>
      </c>
      <c r="T167" s="91">
        <f t="shared" si="31"/>
        <v>0.42541094797318862</v>
      </c>
    </row>
    <row r="168" spans="1:20" s="68" customFormat="1" hidden="1" outlineLevel="2" x14ac:dyDescent="0.25">
      <c r="A168" s="63" t="s">
        <v>1376</v>
      </c>
      <c r="B168" s="64" t="s">
        <v>1835</v>
      </c>
      <c r="C168" s="65" t="s">
        <v>2293</v>
      </c>
      <c r="D168" s="66"/>
      <c r="E168" s="67"/>
      <c r="F168" s="307">
        <v>5757.33</v>
      </c>
      <c r="G168" s="307">
        <v>5800.75</v>
      </c>
      <c r="H168" s="142">
        <f t="shared" si="26"/>
        <v>-43.420000000000073</v>
      </c>
      <c r="I168" s="91">
        <f t="shared" si="27"/>
        <v>-7.4852389777184114E-3</v>
      </c>
      <c r="J168" s="157"/>
      <c r="K168" s="307">
        <v>29319.88</v>
      </c>
      <c r="L168" s="307">
        <v>36671.520000000004</v>
      </c>
      <c r="M168" s="142">
        <f t="shared" si="28"/>
        <v>-7351.6400000000031</v>
      </c>
      <c r="N168" s="91">
        <f t="shared" si="29"/>
        <v>-0.2004727374267552</v>
      </c>
      <c r="O168" s="258"/>
      <c r="P168" s="157"/>
      <c r="Q168" s="307">
        <v>12123.42</v>
      </c>
      <c r="R168" s="307">
        <v>14830.1</v>
      </c>
      <c r="S168" s="142">
        <f t="shared" si="30"/>
        <v>-2706.6800000000003</v>
      </c>
      <c r="T168" s="91">
        <f t="shared" si="31"/>
        <v>-0.18251259263255137</v>
      </c>
    </row>
    <row r="169" spans="1:20" s="68" customFormat="1" hidden="1" outlineLevel="2" x14ac:dyDescent="0.25">
      <c r="A169" s="63" t="s">
        <v>1377</v>
      </c>
      <c r="B169" s="64" t="s">
        <v>1836</v>
      </c>
      <c r="C169" s="65" t="s">
        <v>2294</v>
      </c>
      <c r="D169" s="66"/>
      <c r="E169" s="67"/>
      <c r="F169" s="307">
        <v>82871.34</v>
      </c>
      <c r="G169" s="307">
        <v>55621.46</v>
      </c>
      <c r="H169" s="142">
        <f t="shared" si="26"/>
        <v>27249.879999999997</v>
      </c>
      <c r="I169" s="91">
        <f t="shared" si="27"/>
        <v>0.48991666166260284</v>
      </c>
      <c r="J169" s="157"/>
      <c r="K169" s="307">
        <v>459287.58</v>
      </c>
      <c r="L169" s="307">
        <v>513680.14</v>
      </c>
      <c r="M169" s="142">
        <f t="shared" si="28"/>
        <v>-54392.56</v>
      </c>
      <c r="N169" s="91">
        <f t="shared" si="29"/>
        <v>-0.10588799481327037</v>
      </c>
      <c r="O169" s="258"/>
      <c r="P169" s="157"/>
      <c r="Q169" s="307">
        <v>206862.87</v>
      </c>
      <c r="R169" s="307">
        <v>259275.19</v>
      </c>
      <c r="S169" s="142">
        <f t="shared" si="30"/>
        <v>-52412.320000000007</v>
      </c>
      <c r="T169" s="91">
        <f t="shared" si="31"/>
        <v>-0.20214938421219558</v>
      </c>
    </row>
    <row r="170" spans="1:20" s="68" customFormat="1" hidden="1" outlineLevel="2" x14ac:dyDescent="0.25">
      <c r="A170" s="63" t="s">
        <v>1378</v>
      </c>
      <c r="B170" s="64" t="s">
        <v>1837</v>
      </c>
      <c r="C170" s="65" t="s">
        <v>2295</v>
      </c>
      <c r="D170" s="66"/>
      <c r="E170" s="67"/>
      <c r="F170" s="307">
        <v>0</v>
      </c>
      <c r="G170" s="307">
        <v>0</v>
      </c>
      <c r="H170" s="142">
        <f t="shared" si="26"/>
        <v>0</v>
      </c>
      <c r="I170" s="91">
        <f t="shared" si="27"/>
        <v>0</v>
      </c>
      <c r="J170" s="157"/>
      <c r="K170" s="307">
        <v>243.15</v>
      </c>
      <c r="L170" s="307">
        <v>245.05</v>
      </c>
      <c r="M170" s="142">
        <f t="shared" si="28"/>
        <v>-1.9000000000000057</v>
      </c>
      <c r="N170" s="91">
        <f t="shared" si="29"/>
        <v>-7.7535196898592352E-3</v>
      </c>
      <c r="O170" s="258"/>
      <c r="P170" s="157"/>
      <c r="Q170" s="307">
        <v>0</v>
      </c>
      <c r="R170" s="307">
        <v>0</v>
      </c>
      <c r="S170" s="142">
        <f t="shared" si="30"/>
        <v>0</v>
      </c>
      <c r="T170" s="91">
        <f t="shared" si="31"/>
        <v>0</v>
      </c>
    </row>
    <row r="171" spans="1:20" s="68" customFormat="1" hidden="1" outlineLevel="2" x14ac:dyDescent="0.25">
      <c r="A171" s="63" t="s">
        <v>1379</v>
      </c>
      <c r="B171" s="64" t="s">
        <v>1838</v>
      </c>
      <c r="C171" s="65" t="s">
        <v>2296</v>
      </c>
      <c r="D171" s="66"/>
      <c r="E171" s="67"/>
      <c r="F171" s="307">
        <v>0</v>
      </c>
      <c r="G171" s="307">
        <v>0</v>
      </c>
      <c r="H171" s="142">
        <f t="shared" si="26"/>
        <v>0</v>
      </c>
      <c r="I171" s="91">
        <f t="shared" si="27"/>
        <v>0</v>
      </c>
      <c r="J171" s="157"/>
      <c r="K171" s="307">
        <v>0</v>
      </c>
      <c r="L171" s="307">
        <v>446.40000000000003</v>
      </c>
      <c r="M171" s="142">
        <f t="shared" si="28"/>
        <v>-446.40000000000003</v>
      </c>
      <c r="N171" s="91" t="str">
        <f t="shared" si="29"/>
        <v>N.M.</v>
      </c>
      <c r="O171" s="258"/>
      <c r="P171" s="157"/>
      <c r="Q171" s="307">
        <v>0</v>
      </c>
      <c r="R171" s="307">
        <v>446.40000000000003</v>
      </c>
      <c r="S171" s="142">
        <f t="shared" si="30"/>
        <v>-446.40000000000003</v>
      </c>
      <c r="T171" s="91" t="str">
        <f t="shared" si="31"/>
        <v>N.M.</v>
      </c>
    </row>
    <row r="172" spans="1:20" s="68" customFormat="1" hidden="1" outlineLevel="2" x14ac:dyDescent="0.25">
      <c r="A172" s="63" t="s">
        <v>1380</v>
      </c>
      <c r="B172" s="64" t="s">
        <v>1839</v>
      </c>
      <c r="C172" s="65" t="s">
        <v>2297</v>
      </c>
      <c r="D172" s="66"/>
      <c r="E172" s="67"/>
      <c r="F172" s="307">
        <v>0</v>
      </c>
      <c r="G172" s="307">
        <v>0</v>
      </c>
      <c r="H172" s="142">
        <f t="shared" si="26"/>
        <v>0</v>
      </c>
      <c r="I172" s="91">
        <f t="shared" si="27"/>
        <v>0</v>
      </c>
      <c r="J172" s="157"/>
      <c r="K172" s="307">
        <v>0</v>
      </c>
      <c r="L172" s="307">
        <v>5.79</v>
      </c>
      <c r="M172" s="142">
        <f t="shared" si="28"/>
        <v>-5.79</v>
      </c>
      <c r="N172" s="91" t="str">
        <f t="shared" si="29"/>
        <v>N.M.</v>
      </c>
      <c r="O172" s="258"/>
      <c r="P172" s="157"/>
      <c r="Q172" s="307">
        <v>0</v>
      </c>
      <c r="R172" s="307">
        <v>5.79</v>
      </c>
      <c r="S172" s="142">
        <f t="shared" si="30"/>
        <v>-5.79</v>
      </c>
      <c r="T172" s="91" t="str">
        <f t="shared" si="31"/>
        <v>N.M.</v>
      </c>
    </row>
    <row r="173" spans="1:20" s="68" customFormat="1" hidden="1" outlineLevel="2" x14ac:dyDescent="0.25">
      <c r="A173" s="63" t="s">
        <v>1381</v>
      </c>
      <c r="B173" s="64" t="s">
        <v>1840</v>
      </c>
      <c r="C173" s="65" t="s">
        <v>2298</v>
      </c>
      <c r="D173" s="66"/>
      <c r="E173" s="67"/>
      <c r="F173" s="307">
        <v>0</v>
      </c>
      <c r="G173" s="307">
        <v>0</v>
      </c>
      <c r="H173" s="142">
        <f t="shared" si="26"/>
        <v>0</v>
      </c>
      <c r="I173" s="91">
        <f t="shared" si="27"/>
        <v>0</v>
      </c>
      <c r="J173" s="157"/>
      <c r="K173" s="307">
        <v>0.93</v>
      </c>
      <c r="L173" s="307">
        <v>0</v>
      </c>
      <c r="M173" s="142">
        <f t="shared" si="28"/>
        <v>0.93</v>
      </c>
      <c r="N173" s="91" t="str">
        <f t="shared" si="29"/>
        <v>N.M.</v>
      </c>
      <c r="O173" s="258"/>
      <c r="P173" s="157"/>
      <c r="Q173" s="307">
        <v>0</v>
      </c>
      <c r="R173" s="307">
        <v>0</v>
      </c>
      <c r="S173" s="142">
        <f t="shared" si="30"/>
        <v>0</v>
      </c>
      <c r="T173" s="91">
        <f t="shared" si="31"/>
        <v>0</v>
      </c>
    </row>
    <row r="174" spans="1:20" s="22" customFormat="1" hidden="1" outlineLevel="1" collapsed="1" x14ac:dyDescent="0.25">
      <c r="A174" s="22" t="s">
        <v>188</v>
      </c>
      <c r="B174" s="53"/>
      <c r="C174" s="50" t="s">
        <v>830</v>
      </c>
      <c r="D174" s="186"/>
      <c r="E174" s="186"/>
      <c r="F174" s="26">
        <v>10043737.709999999</v>
      </c>
      <c r="G174" s="26">
        <v>7177973.9199999999</v>
      </c>
      <c r="H174" s="42">
        <f t="shared" si="26"/>
        <v>2865763.7899999991</v>
      </c>
      <c r="I174" s="117">
        <f t="shared" si="27"/>
        <v>0.39924410731210891</v>
      </c>
      <c r="J174" s="249"/>
      <c r="K174" s="26">
        <v>92847015.87000002</v>
      </c>
      <c r="L174" s="26">
        <v>59695402.630000003</v>
      </c>
      <c r="M174" s="42">
        <f t="shared" si="28"/>
        <v>33151613.240000017</v>
      </c>
      <c r="N174" s="86">
        <f t="shared" si="29"/>
        <v>0.55534617038230061</v>
      </c>
      <c r="O174" s="216"/>
      <c r="P174" s="216"/>
      <c r="Q174" s="26">
        <v>34069410.619999997</v>
      </c>
      <c r="R174" s="26">
        <v>22643874.050000004</v>
      </c>
      <c r="S174" s="42">
        <f t="shared" si="30"/>
        <v>11425536.569999993</v>
      </c>
      <c r="T174" s="117">
        <f t="shared" si="31"/>
        <v>0.5045751687529807</v>
      </c>
    </row>
    <row r="175" spans="1:20" s="22" customFormat="1" ht="3.75" hidden="1" customHeight="1" outlineLevel="2" x14ac:dyDescent="0.25">
      <c r="B175" s="53"/>
      <c r="C175" s="50"/>
      <c r="D175" s="186"/>
      <c r="E175" s="186"/>
      <c r="F175" s="26"/>
      <c r="G175" s="26"/>
      <c r="H175" s="42"/>
      <c r="I175" s="117"/>
      <c r="J175" s="249"/>
      <c r="K175" s="26"/>
      <c r="L175" s="26"/>
      <c r="M175" s="42"/>
      <c r="N175" s="86"/>
      <c r="O175" s="216"/>
      <c r="P175" s="216"/>
      <c r="Q175" s="26"/>
      <c r="R175" s="26"/>
      <c r="S175" s="42"/>
      <c r="T175" s="117"/>
    </row>
    <row r="176" spans="1:20" s="68" customFormat="1" hidden="1" outlineLevel="2" x14ac:dyDescent="0.25">
      <c r="A176" s="63" t="s">
        <v>1382</v>
      </c>
      <c r="B176" s="64" t="s">
        <v>1841</v>
      </c>
      <c r="C176" s="65" t="s">
        <v>2250</v>
      </c>
      <c r="D176" s="66"/>
      <c r="E176" s="67"/>
      <c r="F176" s="307">
        <v>243.12</v>
      </c>
      <c r="G176" s="307">
        <v>0</v>
      </c>
      <c r="H176" s="142">
        <f t="shared" ref="H176:H181" si="32">+F176-G176</f>
        <v>243.12</v>
      </c>
      <c r="I176" s="91" t="str">
        <f t="shared" ref="I176:I181" si="33">IF(G176&lt;0,IF(H176=0,0,IF(OR(G176=0,F176=0),"N.M.",IF(ABS(H176/G176)&gt;=10,"N.M.",H176/(-G176)))),IF(H176=0,0,IF(OR(G176=0,F176=0),"N.M.",IF(ABS(H176/G176)&gt;=10,"N.M.",H176/G176))))</f>
        <v>N.M.</v>
      </c>
      <c r="J176" s="157"/>
      <c r="K176" s="307">
        <v>468</v>
      </c>
      <c r="L176" s="307">
        <v>0</v>
      </c>
      <c r="M176" s="142">
        <f t="shared" ref="M176:M181" si="34">+K176-L176</f>
        <v>468</v>
      </c>
      <c r="N176" s="91" t="str">
        <f t="shared" ref="N176:N181" si="35">IF(L176&lt;0,IF(M176=0,0,IF(OR(L176=0,K176=0),"N.M.",IF(ABS(M176/L176)&gt;=10,"N.M.",M176/(-L176)))),IF(M176=0,0,IF(OR(L176=0,K176=0),"N.M.",IF(ABS(M176/L176)&gt;=10,"N.M.",M176/L176))))</f>
        <v>N.M.</v>
      </c>
      <c r="O176" s="258"/>
      <c r="P176" s="157"/>
      <c r="Q176" s="307">
        <v>442.68</v>
      </c>
      <c r="R176" s="307">
        <v>0</v>
      </c>
      <c r="S176" s="142">
        <f t="shared" ref="S176:S181" si="36">+Q176-R176</f>
        <v>442.68</v>
      </c>
      <c r="T176" s="91"/>
    </row>
    <row r="177" spans="1:20" s="68" customFormat="1" hidden="1" outlineLevel="2" x14ac:dyDescent="0.25">
      <c r="A177" s="63" t="s">
        <v>1383</v>
      </c>
      <c r="B177" s="64" t="s">
        <v>1842</v>
      </c>
      <c r="C177" s="65" t="s">
        <v>2250</v>
      </c>
      <c r="D177" s="66"/>
      <c r="E177" s="67"/>
      <c r="F177" s="307">
        <v>775.81000000000006</v>
      </c>
      <c r="G177" s="307">
        <v>0</v>
      </c>
      <c r="H177" s="142">
        <f t="shared" si="32"/>
        <v>775.81000000000006</v>
      </c>
      <c r="I177" s="91" t="str">
        <f t="shared" si="33"/>
        <v>N.M.</v>
      </c>
      <c r="J177" s="157"/>
      <c r="K177" s="307">
        <v>4747.1099999999997</v>
      </c>
      <c r="L177" s="307">
        <v>0</v>
      </c>
      <c r="M177" s="142">
        <f t="shared" si="34"/>
        <v>4747.1099999999997</v>
      </c>
      <c r="N177" s="91" t="str">
        <f t="shared" si="35"/>
        <v>N.M.</v>
      </c>
      <c r="O177" s="258"/>
      <c r="P177" s="157"/>
      <c r="Q177" s="307">
        <v>4511.5</v>
      </c>
      <c r="R177" s="307">
        <v>0</v>
      </c>
      <c r="S177" s="142">
        <f t="shared" si="36"/>
        <v>4511.5</v>
      </c>
      <c r="T177" s="91"/>
    </row>
    <row r="178" spans="1:20" s="68" customFormat="1" hidden="1" outlineLevel="2" x14ac:dyDescent="0.25">
      <c r="A178" s="63" t="s">
        <v>1384</v>
      </c>
      <c r="B178" s="64" t="s">
        <v>1843</v>
      </c>
      <c r="C178" s="65" t="s">
        <v>2299</v>
      </c>
      <c r="D178" s="66"/>
      <c r="E178" s="67"/>
      <c r="F178" s="307">
        <v>81.960000000000008</v>
      </c>
      <c r="G178" s="307">
        <v>0</v>
      </c>
      <c r="H178" s="142">
        <f t="shared" si="32"/>
        <v>81.960000000000008</v>
      </c>
      <c r="I178" s="91" t="str">
        <f t="shared" si="33"/>
        <v>N.M.</v>
      </c>
      <c r="J178" s="157"/>
      <c r="K178" s="307">
        <v>596.02</v>
      </c>
      <c r="L178" s="307">
        <v>0</v>
      </c>
      <c r="M178" s="142">
        <f t="shared" si="34"/>
        <v>596.02</v>
      </c>
      <c r="N178" s="91" t="str">
        <f t="shared" si="35"/>
        <v>N.M.</v>
      </c>
      <c r="O178" s="258"/>
      <c r="P178" s="157"/>
      <c r="Q178" s="307">
        <v>-603.29</v>
      </c>
      <c r="R178" s="307">
        <v>0</v>
      </c>
      <c r="S178" s="142">
        <f t="shared" si="36"/>
        <v>-603.29</v>
      </c>
      <c r="T178" s="91"/>
    </row>
    <row r="179" spans="1:20" s="68" customFormat="1" hidden="1" outlineLevel="2" x14ac:dyDescent="0.25">
      <c r="A179" s="63" t="s">
        <v>1385</v>
      </c>
      <c r="B179" s="64" t="s">
        <v>1844</v>
      </c>
      <c r="C179" s="65" t="s">
        <v>2300</v>
      </c>
      <c r="D179" s="66"/>
      <c r="E179" s="67"/>
      <c r="F179" s="307">
        <v>53.07</v>
      </c>
      <c r="G179" s="307">
        <v>0</v>
      </c>
      <c r="H179" s="142">
        <f t="shared" si="32"/>
        <v>53.07</v>
      </c>
      <c r="I179" s="91" t="str">
        <f t="shared" si="33"/>
        <v>N.M.</v>
      </c>
      <c r="J179" s="157"/>
      <c r="K179" s="307">
        <v>106.68</v>
      </c>
      <c r="L179" s="307">
        <v>0</v>
      </c>
      <c r="M179" s="142">
        <f t="shared" si="34"/>
        <v>106.68</v>
      </c>
      <c r="N179" s="91" t="str">
        <f t="shared" si="35"/>
        <v>N.M.</v>
      </c>
      <c r="O179" s="258"/>
      <c r="P179" s="157"/>
      <c r="Q179" s="307">
        <v>106.68</v>
      </c>
      <c r="R179" s="307">
        <v>0</v>
      </c>
      <c r="S179" s="142">
        <f t="shared" si="36"/>
        <v>106.68</v>
      </c>
      <c r="T179" s="91"/>
    </row>
    <row r="180" spans="1:20" s="68" customFormat="1" hidden="1" outlineLevel="2" x14ac:dyDescent="0.25">
      <c r="A180" s="63" t="s">
        <v>1386</v>
      </c>
      <c r="B180" s="64" t="s">
        <v>1845</v>
      </c>
      <c r="C180" s="65" t="s">
        <v>2301</v>
      </c>
      <c r="D180" s="66"/>
      <c r="E180" s="67"/>
      <c r="F180" s="307">
        <v>0</v>
      </c>
      <c r="G180" s="307">
        <v>0</v>
      </c>
      <c r="H180" s="142">
        <f t="shared" si="32"/>
        <v>0</v>
      </c>
      <c r="I180" s="91">
        <f t="shared" si="33"/>
        <v>0</v>
      </c>
      <c r="J180" s="157"/>
      <c r="K180" s="307">
        <v>2.0699999999999998</v>
      </c>
      <c r="L180" s="307">
        <v>0</v>
      </c>
      <c r="M180" s="142">
        <f t="shared" si="34"/>
        <v>2.0699999999999998</v>
      </c>
      <c r="N180" s="91" t="str">
        <f t="shared" si="35"/>
        <v>N.M.</v>
      </c>
      <c r="O180" s="258"/>
      <c r="P180" s="157"/>
      <c r="Q180" s="307">
        <v>0</v>
      </c>
      <c r="R180" s="307">
        <v>0</v>
      </c>
      <c r="S180" s="142">
        <f t="shared" si="36"/>
        <v>0</v>
      </c>
      <c r="T180" s="91"/>
    </row>
    <row r="181" spans="1:20" s="22" customFormat="1" hidden="1" outlineLevel="1" collapsed="1" x14ac:dyDescent="0.25">
      <c r="A181" s="22" t="s">
        <v>1129</v>
      </c>
      <c r="B181" s="53"/>
      <c r="C181" s="50" t="s">
        <v>1132</v>
      </c>
      <c r="D181" s="186"/>
      <c r="E181" s="186"/>
      <c r="F181" s="26">
        <v>1153.96</v>
      </c>
      <c r="G181" s="26">
        <v>0</v>
      </c>
      <c r="H181" s="42">
        <f t="shared" si="32"/>
        <v>1153.96</v>
      </c>
      <c r="I181" s="117" t="str">
        <f t="shared" si="33"/>
        <v>N.M.</v>
      </c>
      <c r="J181" s="249"/>
      <c r="K181" s="26">
        <v>5919.8799999999992</v>
      </c>
      <c r="L181" s="26">
        <v>0</v>
      </c>
      <c r="M181" s="42">
        <f t="shared" si="34"/>
        <v>5919.8799999999992</v>
      </c>
      <c r="N181" s="86" t="str">
        <f t="shared" si="35"/>
        <v>N.M.</v>
      </c>
      <c r="O181" s="216"/>
      <c r="P181" s="216"/>
      <c r="Q181" s="26">
        <v>4457.5700000000006</v>
      </c>
      <c r="R181" s="26">
        <v>0</v>
      </c>
      <c r="S181" s="42">
        <f t="shared" si="36"/>
        <v>4457.5700000000006</v>
      </c>
      <c r="T181" s="117"/>
    </row>
    <row r="182" spans="1:20" s="22" customFormat="1" ht="5.25" hidden="1" customHeight="1" outlineLevel="2" x14ac:dyDescent="0.25">
      <c r="B182" s="53"/>
      <c r="C182" s="50"/>
      <c r="D182" s="186"/>
      <c r="E182" s="186"/>
      <c r="F182" s="26"/>
      <c r="G182" s="26"/>
      <c r="H182" s="42"/>
      <c r="I182" s="117"/>
      <c r="J182" s="249"/>
      <c r="K182" s="26"/>
      <c r="L182" s="26"/>
      <c r="M182" s="42"/>
      <c r="N182" s="86"/>
      <c r="O182" s="216"/>
      <c r="P182" s="216"/>
      <c r="Q182" s="26"/>
      <c r="R182" s="26"/>
      <c r="S182" s="42"/>
      <c r="T182" s="117"/>
    </row>
    <row r="183" spans="1:20" s="22" customFormat="1" hidden="1" outlineLevel="1" collapsed="1" x14ac:dyDescent="0.25">
      <c r="A183" s="22" t="s">
        <v>1130</v>
      </c>
      <c r="B183" s="53"/>
      <c r="C183" s="50" t="s">
        <v>1131</v>
      </c>
      <c r="D183" s="186"/>
      <c r="E183" s="186"/>
      <c r="F183" s="26">
        <v>0</v>
      </c>
      <c r="G183" s="26">
        <v>0</v>
      </c>
      <c r="H183" s="42">
        <f>+F183-G183</f>
        <v>0</v>
      </c>
      <c r="I183" s="117">
        <f>IF(G183&lt;0,IF(H183=0,0,IF(OR(G183=0,F183=0),"N.M.",IF(ABS(H183/G183)&gt;=10,"N.M.",H183/(-G183)))),IF(H183=0,0,IF(OR(G183=0,F183=0),"N.M.",IF(ABS(H183/G183)&gt;=10,"N.M.",H183/G183))))</f>
        <v>0</v>
      </c>
      <c r="J183" s="249"/>
      <c r="K183" s="26">
        <v>0</v>
      </c>
      <c r="L183" s="26">
        <v>0</v>
      </c>
      <c r="M183" s="42">
        <f>+K183-L183</f>
        <v>0</v>
      </c>
      <c r="N183" s="86">
        <f>IF(L183&lt;0,IF(M183=0,0,IF(OR(L183=0,K183=0),"N.M.",IF(ABS(M183/L183)&gt;=10,"N.M.",M183/(-L183)))),IF(M183=0,0,IF(OR(L183=0,K183=0),"N.M.",IF(ABS(M183/L183)&gt;=10,"N.M.",M183/L183))))</f>
        <v>0</v>
      </c>
      <c r="O183" s="216"/>
      <c r="P183" s="216"/>
      <c r="Q183" s="26">
        <v>0</v>
      </c>
      <c r="R183" s="26">
        <v>0</v>
      </c>
      <c r="S183" s="42">
        <f>+Q183-R183</f>
        <v>0</v>
      </c>
      <c r="T183" s="117"/>
    </row>
    <row r="184" spans="1:20" s="22" customFormat="1" hidden="1" outlineLevel="2" x14ac:dyDescent="0.25">
      <c r="B184" s="53"/>
      <c r="C184" s="50"/>
      <c r="D184" s="186"/>
      <c r="E184" s="186"/>
      <c r="F184" s="26"/>
      <c r="G184" s="26"/>
      <c r="H184" s="42"/>
      <c r="I184" s="117"/>
      <c r="J184" s="249"/>
      <c r="K184" s="26"/>
      <c r="L184" s="26"/>
      <c r="M184" s="42"/>
      <c r="N184" s="86"/>
      <c r="O184" s="216"/>
      <c r="P184" s="216"/>
      <c r="Q184" s="26"/>
      <c r="R184" s="26"/>
      <c r="S184" s="42"/>
      <c r="T184" s="117"/>
    </row>
    <row r="185" spans="1:20" s="22" customFormat="1" hidden="1" outlineLevel="1" collapsed="1" x14ac:dyDescent="0.25">
      <c r="A185" s="22" t="s">
        <v>189</v>
      </c>
      <c r="B185" s="53"/>
      <c r="C185" s="50" t="s">
        <v>831</v>
      </c>
      <c r="D185" s="186"/>
      <c r="E185" s="186"/>
      <c r="F185" s="26">
        <v>0</v>
      </c>
      <c r="G185" s="26">
        <v>0</v>
      </c>
      <c r="H185" s="42">
        <f>+F185-G185</f>
        <v>0</v>
      </c>
      <c r="I185" s="117">
        <f>IF(G185&lt;0,IF(H185=0,0,IF(OR(G185=0,F185=0),"N.M.",IF(ABS(H185/G185)&gt;=10,"N.M.",H185/(-G185)))),IF(H185=0,0,IF(OR(G185=0,F185=0),"N.M.",IF(ABS(H185/G185)&gt;=10,"N.M.",H185/G185))))</f>
        <v>0</v>
      </c>
      <c r="J185" s="249"/>
      <c r="K185" s="26">
        <v>0</v>
      </c>
      <c r="L185" s="26">
        <v>0</v>
      </c>
      <c r="M185" s="42">
        <f>+K185-L185</f>
        <v>0</v>
      </c>
      <c r="N185" s="86">
        <f>IF(L185&lt;0,IF(M185=0,0,IF(OR(L185=0,K185=0),"N.M.",IF(ABS(M185/L185)&gt;=10,"N.M.",M185/(-L185)))),IF(M185=0,0,IF(OR(L185=0,K185=0),"N.M.",IF(ABS(M185/L185)&gt;=10,"N.M.",M185/L185))))</f>
        <v>0</v>
      </c>
      <c r="O185" s="216"/>
      <c r="P185" s="216"/>
      <c r="Q185" s="26">
        <v>0</v>
      </c>
      <c r="R185" s="26">
        <v>0</v>
      </c>
      <c r="S185" s="42">
        <f>+Q185-R185</f>
        <v>0</v>
      </c>
      <c r="T185" s="117">
        <f>IF(R185&lt;0,IF(S185=0,0,IF(OR(R185=0,Q185=0),"N.M.",IF(ABS(S185/R185)&gt;=10,"N.M.",S185/(-R185)))),IF(S185=0,0,IF(OR(R185=0,Q185=0),"N.M.",IF(ABS(S185/R185)&gt;=10,"N.M.",S185/R185))))</f>
        <v>0</v>
      </c>
    </row>
    <row r="186" spans="1:20" s="22" customFormat="1" hidden="1" outlineLevel="2" x14ac:dyDescent="0.25">
      <c r="B186" s="53"/>
      <c r="C186" s="50"/>
      <c r="D186" s="186"/>
      <c r="E186" s="186"/>
      <c r="F186" s="26"/>
      <c r="G186" s="26"/>
      <c r="H186" s="42"/>
      <c r="I186" s="117"/>
      <c r="J186" s="249"/>
      <c r="K186" s="26"/>
      <c r="L186" s="26"/>
      <c r="M186" s="42"/>
      <c r="N186" s="86"/>
      <c r="O186" s="216"/>
      <c r="P186" s="216"/>
      <c r="Q186" s="26"/>
      <c r="R186" s="26"/>
      <c r="S186" s="42"/>
      <c r="T186" s="117"/>
    </row>
    <row r="187" spans="1:20" s="68" customFormat="1" hidden="1" outlineLevel="2" x14ac:dyDescent="0.25">
      <c r="A187" s="63" t="s">
        <v>1387</v>
      </c>
      <c r="B187" s="64" t="s">
        <v>1846</v>
      </c>
      <c r="C187" s="65" t="s">
        <v>2250</v>
      </c>
      <c r="D187" s="66"/>
      <c r="E187" s="67"/>
      <c r="F187" s="307">
        <v>258645.99000000002</v>
      </c>
      <c r="G187" s="307">
        <v>178382.53</v>
      </c>
      <c r="H187" s="142">
        <f t="shared" ref="H187:H214" si="37">+F187-G187</f>
        <v>80263.460000000021</v>
      </c>
      <c r="I187" s="91">
        <f t="shared" ref="I187:I214" si="38">IF(G187&lt;0,IF(H187=0,0,IF(OR(G187=0,F187=0),"N.M.",IF(ABS(H187/G187)&gt;=10,"N.M.",H187/(-G187)))),IF(H187=0,0,IF(OR(G187=0,F187=0),"N.M.",IF(ABS(H187/G187)&gt;=10,"N.M.",H187/G187))))</f>
        <v>0.44995134893534711</v>
      </c>
      <c r="J187" s="157"/>
      <c r="K187" s="307">
        <v>1377445.24</v>
      </c>
      <c r="L187" s="307">
        <v>1269279.31</v>
      </c>
      <c r="M187" s="142">
        <f t="shared" ref="M187:M214" si="39">+K187-L187</f>
        <v>108165.92999999993</v>
      </c>
      <c r="N187" s="91">
        <f t="shared" ref="N187:N214" si="40">IF(L187&lt;0,IF(M187=0,0,IF(OR(L187=0,K187=0),"N.M.",IF(ABS(M187/L187)&gt;=10,"N.M.",M187/(-L187)))),IF(M187=0,0,IF(OR(L187=0,K187=0),"N.M.",IF(ABS(M187/L187)&gt;=10,"N.M.",M187/L187))))</f>
        <v>8.5218382705694568E-2</v>
      </c>
      <c r="O187" s="258"/>
      <c r="P187" s="157"/>
      <c r="Q187" s="307">
        <v>598472.32000000007</v>
      </c>
      <c r="R187" s="307">
        <v>499648.74</v>
      </c>
      <c r="S187" s="142">
        <f t="shared" ref="S187:S214" si="41">+Q187-R187</f>
        <v>98823.580000000075</v>
      </c>
      <c r="T187" s="91">
        <f t="shared" ref="T187:T214" si="42">IF(R187&lt;0,IF(S187=0,0,IF(OR(R187=0,Q187=0),"N.M.",IF(ABS(S187/R187)&gt;=10,"N.M.",S187/(-R187)))),IF(S187=0,0,IF(OR(R187=0,Q187=0),"N.M.",IF(ABS(S187/R187)&gt;=10,"N.M.",S187/R187))))</f>
        <v>0.19778610869708202</v>
      </c>
    </row>
    <row r="188" spans="1:20" s="68" customFormat="1" hidden="1" outlineLevel="2" x14ac:dyDescent="0.25">
      <c r="A188" s="63" t="s">
        <v>1388</v>
      </c>
      <c r="B188" s="64" t="s">
        <v>1847</v>
      </c>
      <c r="C188" s="65" t="s">
        <v>2302</v>
      </c>
      <c r="D188" s="66"/>
      <c r="E188" s="67"/>
      <c r="F188" s="307">
        <v>64520.68</v>
      </c>
      <c r="G188" s="307">
        <v>34160.410000000003</v>
      </c>
      <c r="H188" s="142">
        <f t="shared" si="37"/>
        <v>30360.269999999997</v>
      </c>
      <c r="I188" s="91">
        <f t="shared" si="38"/>
        <v>0.88875601902904544</v>
      </c>
      <c r="J188" s="157"/>
      <c r="K188" s="307">
        <v>378934.23</v>
      </c>
      <c r="L188" s="307">
        <v>223044.71</v>
      </c>
      <c r="M188" s="142">
        <f t="shared" si="39"/>
        <v>155889.51999999999</v>
      </c>
      <c r="N188" s="91">
        <f t="shared" si="40"/>
        <v>0.6989160155378713</v>
      </c>
      <c r="O188" s="258"/>
      <c r="P188" s="157"/>
      <c r="Q188" s="307">
        <v>166859.82</v>
      </c>
      <c r="R188" s="307">
        <v>94873.08</v>
      </c>
      <c r="S188" s="142">
        <f t="shared" si="41"/>
        <v>71986.740000000005</v>
      </c>
      <c r="T188" s="91">
        <f t="shared" si="42"/>
        <v>0.75876887310921082</v>
      </c>
    </row>
    <row r="189" spans="1:20" s="68" customFormat="1" hidden="1" outlineLevel="2" x14ac:dyDescent="0.25">
      <c r="A189" s="63" t="s">
        <v>1389</v>
      </c>
      <c r="B189" s="64" t="s">
        <v>1848</v>
      </c>
      <c r="C189" s="65" t="s">
        <v>2303</v>
      </c>
      <c r="D189" s="66"/>
      <c r="E189" s="67"/>
      <c r="F189" s="307">
        <v>79.489999999999995</v>
      </c>
      <c r="G189" s="307">
        <v>0</v>
      </c>
      <c r="H189" s="142">
        <f t="shared" si="37"/>
        <v>79.489999999999995</v>
      </c>
      <c r="I189" s="91" t="str">
        <f t="shared" si="38"/>
        <v>N.M.</v>
      </c>
      <c r="J189" s="157"/>
      <c r="K189" s="307">
        <v>104.69</v>
      </c>
      <c r="L189" s="307">
        <v>0</v>
      </c>
      <c r="M189" s="142">
        <f t="shared" si="39"/>
        <v>104.69</v>
      </c>
      <c r="N189" s="91" t="str">
        <f t="shared" si="40"/>
        <v>N.M.</v>
      </c>
      <c r="O189" s="258"/>
      <c r="P189" s="157"/>
      <c r="Q189" s="307">
        <v>-2.75</v>
      </c>
      <c r="R189" s="307">
        <v>0</v>
      </c>
      <c r="S189" s="142">
        <f t="shared" si="41"/>
        <v>-2.75</v>
      </c>
      <c r="T189" s="91" t="str">
        <f t="shared" si="42"/>
        <v>N.M.</v>
      </c>
    </row>
    <row r="190" spans="1:20" s="68" customFormat="1" hidden="1" outlineLevel="2" x14ac:dyDescent="0.25">
      <c r="A190" s="63" t="s">
        <v>1390</v>
      </c>
      <c r="B190" s="64" t="s">
        <v>1849</v>
      </c>
      <c r="C190" s="65" t="s">
        <v>2304</v>
      </c>
      <c r="D190" s="66"/>
      <c r="E190" s="67"/>
      <c r="F190" s="307">
        <v>8280.9699999999993</v>
      </c>
      <c r="G190" s="307">
        <v>6675.4000000000005</v>
      </c>
      <c r="H190" s="142">
        <f t="shared" si="37"/>
        <v>1605.5699999999988</v>
      </c>
      <c r="I190" s="91">
        <f t="shared" si="38"/>
        <v>0.24052041825208956</v>
      </c>
      <c r="J190" s="157"/>
      <c r="K190" s="307">
        <v>52827.48</v>
      </c>
      <c r="L190" s="307">
        <v>45995.48</v>
      </c>
      <c r="M190" s="142">
        <f t="shared" si="39"/>
        <v>6832</v>
      </c>
      <c r="N190" s="91">
        <f t="shared" si="40"/>
        <v>0.14853633443981887</v>
      </c>
      <c r="O190" s="258"/>
      <c r="P190" s="157"/>
      <c r="Q190" s="307">
        <v>27714.53</v>
      </c>
      <c r="R190" s="307">
        <v>24269.59</v>
      </c>
      <c r="S190" s="142">
        <f t="shared" si="41"/>
        <v>3444.9399999999987</v>
      </c>
      <c r="T190" s="91">
        <f t="shared" si="42"/>
        <v>0.14194471352832902</v>
      </c>
    </row>
    <row r="191" spans="1:20" s="68" customFormat="1" hidden="1" outlineLevel="2" x14ac:dyDescent="0.25">
      <c r="A191" s="63" t="s">
        <v>1391</v>
      </c>
      <c r="B191" s="64" t="s">
        <v>1850</v>
      </c>
      <c r="C191" s="65" t="s">
        <v>2305</v>
      </c>
      <c r="D191" s="66"/>
      <c r="E191" s="67"/>
      <c r="F191" s="307">
        <v>74683.55</v>
      </c>
      <c r="G191" s="307">
        <v>66356.31</v>
      </c>
      <c r="H191" s="142">
        <f t="shared" si="37"/>
        <v>8327.2400000000052</v>
      </c>
      <c r="I191" s="91">
        <f t="shared" si="38"/>
        <v>0.12549281296684528</v>
      </c>
      <c r="J191" s="157"/>
      <c r="K191" s="307">
        <v>806371.57000000007</v>
      </c>
      <c r="L191" s="307">
        <v>796928.78</v>
      </c>
      <c r="M191" s="142">
        <f t="shared" si="39"/>
        <v>9442.7900000000373</v>
      </c>
      <c r="N191" s="91">
        <f t="shared" si="40"/>
        <v>1.1848976015146595E-2</v>
      </c>
      <c r="O191" s="258"/>
      <c r="P191" s="157"/>
      <c r="Q191" s="307">
        <v>279592.76</v>
      </c>
      <c r="R191" s="307">
        <v>280302.89</v>
      </c>
      <c r="S191" s="142">
        <f t="shared" si="41"/>
        <v>-710.13000000000466</v>
      </c>
      <c r="T191" s="91">
        <f t="shared" si="42"/>
        <v>-2.5334380248452117E-3</v>
      </c>
    </row>
    <row r="192" spans="1:20" s="68" customFormat="1" hidden="1" outlineLevel="2" x14ac:dyDescent="0.25">
      <c r="A192" s="63" t="s">
        <v>1392</v>
      </c>
      <c r="B192" s="64" t="s">
        <v>1851</v>
      </c>
      <c r="C192" s="65" t="s">
        <v>2306</v>
      </c>
      <c r="D192" s="66"/>
      <c r="E192" s="67"/>
      <c r="F192" s="307">
        <v>0</v>
      </c>
      <c r="G192" s="307">
        <v>0</v>
      </c>
      <c r="H192" s="142">
        <f t="shared" si="37"/>
        <v>0</v>
      </c>
      <c r="I192" s="91">
        <f t="shared" si="38"/>
        <v>0</v>
      </c>
      <c r="J192" s="157"/>
      <c r="K192" s="307">
        <v>0</v>
      </c>
      <c r="L192" s="307">
        <v>0</v>
      </c>
      <c r="M192" s="142">
        <f t="shared" si="39"/>
        <v>0</v>
      </c>
      <c r="N192" s="91">
        <f t="shared" si="40"/>
        <v>0</v>
      </c>
      <c r="O192" s="258"/>
      <c r="P192" s="157"/>
      <c r="Q192" s="307">
        <v>0</v>
      </c>
      <c r="R192" s="307">
        <v>0</v>
      </c>
      <c r="S192" s="142">
        <f t="shared" si="41"/>
        <v>0</v>
      </c>
      <c r="T192" s="91">
        <f t="shared" si="42"/>
        <v>0</v>
      </c>
    </row>
    <row r="193" spans="1:20" s="68" customFormat="1" hidden="1" outlineLevel="2" x14ac:dyDescent="0.25">
      <c r="A193" s="63" t="s">
        <v>1393</v>
      </c>
      <c r="B193" s="64" t="s">
        <v>1852</v>
      </c>
      <c r="C193" s="65" t="s">
        <v>2307</v>
      </c>
      <c r="D193" s="66"/>
      <c r="E193" s="67"/>
      <c r="F193" s="307">
        <v>0</v>
      </c>
      <c r="G193" s="307">
        <v>0</v>
      </c>
      <c r="H193" s="142">
        <f t="shared" si="37"/>
        <v>0</v>
      </c>
      <c r="I193" s="91">
        <f t="shared" si="38"/>
        <v>0</v>
      </c>
      <c r="J193" s="157"/>
      <c r="K193" s="307">
        <v>0</v>
      </c>
      <c r="L193" s="307">
        <v>3534.9700000000003</v>
      </c>
      <c r="M193" s="142">
        <f t="shared" si="39"/>
        <v>-3534.9700000000003</v>
      </c>
      <c r="N193" s="91" t="str">
        <f t="shared" si="40"/>
        <v>N.M.</v>
      </c>
      <c r="O193" s="258"/>
      <c r="P193" s="157"/>
      <c r="Q193" s="307">
        <v>0</v>
      </c>
      <c r="R193" s="307">
        <v>0</v>
      </c>
      <c r="S193" s="142">
        <f t="shared" si="41"/>
        <v>0</v>
      </c>
      <c r="T193" s="91">
        <f t="shared" si="42"/>
        <v>0</v>
      </c>
    </row>
    <row r="194" spans="1:20" s="68" customFormat="1" hidden="1" outlineLevel="2" x14ac:dyDescent="0.25">
      <c r="A194" s="63" t="s">
        <v>1394</v>
      </c>
      <c r="B194" s="64" t="s">
        <v>1853</v>
      </c>
      <c r="C194" s="65" t="s">
        <v>2308</v>
      </c>
      <c r="D194" s="66"/>
      <c r="E194" s="67"/>
      <c r="F194" s="307">
        <v>3325.84</v>
      </c>
      <c r="G194" s="307">
        <v>5156.3500000000004</v>
      </c>
      <c r="H194" s="142">
        <f t="shared" si="37"/>
        <v>-1830.5100000000002</v>
      </c>
      <c r="I194" s="91">
        <f t="shared" si="38"/>
        <v>-0.35500111512988841</v>
      </c>
      <c r="J194" s="157"/>
      <c r="K194" s="307">
        <v>54347.64</v>
      </c>
      <c r="L194" s="307">
        <v>39721.440000000002</v>
      </c>
      <c r="M194" s="142">
        <f t="shared" si="39"/>
        <v>14626.199999999997</v>
      </c>
      <c r="N194" s="91">
        <f t="shared" si="40"/>
        <v>0.36821927905936935</v>
      </c>
      <c r="O194" s="258"/>
      <c r="P194" s="157"/>
      <c r="Q194" s="307">
        <v>22202.600000000002</v>
      </c>
      <c r="R194" s="307">
        <v>14228.67</v>
      </c>
      <c r="S194" s="142">
        <f t="shared" si="41"/>
        <v>7973.9300000000021</v>
      </c>
      <c r="T194" s="91">
        <f t="shared" si="42"/>
        <v>0.56041288468985517</v>
      </c>
    </row>
    <row r="195" spans="1:20" s="68" customFormat="1" hidden="1" outlineLevel="2" x14ac:dyDescent="0.25">
      <c r="A195" s="63" t="s">
        <v>1395</v>
      </c>
      <c r="B195" s="64" t="s">
        <v>1854</v>
      </c>
      <c r="C195" s="65" t="s">
        <v>2309</v>
      </c>
      <c r="D195" s="66"/>
      <c r="E195" s="67"/>
      <c r="F195" s="307">
        <v>953.49</v>
      </c>
      <c r="G195" s="307">
        <v>3299.2000000000003</v>
      </c>
      <c r="H195" s="142">
        <f t="shared" si="37"/>
        <v>-2345.71</v>
      </c>
      <c r="I195" s="91">
        <f t="shared" si="38"/>
        <v>-0.71099357419980591</v>
      </c>
      <c r="J195" s="157"/>
      <c r="K195" s="307">
        <v>13781.87</v>
      </c>
      <c r="L195" s="307">
        <v>14700.49</v>
      </c>
      <c r="M195" s="142">
        <f t="shared" si="39"/>
        <v>-918.61999999999898</v>
      </c>
      <c r="N195" s="91">
        <f t="shared" si="40"/>
        <v>-6.2489073493468515E-2</v>
      </c>
      <c r="O195" s="258"/>
      <c r="P195" s="157"/>
      <c r="Q195" s="307">
        <v>5444.14</v>
      </c>
      <c r="R195" s="307">
        <v>7742.67</v>
      </c>
      <c r="S195" s="142">
        <f t="shared" si="41"/>
        <v>-2298.5299999999997</v>
      </c>
      <c r="T195" s="91">
        <f t="shared" si="42"/>
        <v>-0.29686529323863731</v>
      </c>
    </row>
    <row r="196" spans="1:20" s="68" customFormat="1" hidden="1" outlineLevel="2" x14ac:dyDescent="0.25">
      <c r="A196" s="63" t="s">
        <v>1396</v>
      </c>
      <c r="B196" s="64" t="s">
        <v>1855</v>
      </c>
      <c r="C196" s="65" t="s">
        <v>2310</v>
      </c>
      <c r="D196" s="66"/>
      <c r="E196" s="67"/>
      <c r="F196" s="307">
        <v>7187.72</v>
      </c>
      <c r="G196" s="307">
        <v>30489.86</v>
      </c>
      <c r="H196" s="142">
        <f t="shared" si="37"/>
        <v>-23302.14</v>
      </c>
      <c r="I196" s="91">
        <f t="shared" si="38"/>
        <v>-0.76425867485124555</v>
      </c>
      <c r="J196" s="157"/>
      <c r="K196" s="307">
        <v>215639.58000000002</v>
      </c>
      <c r="L196" s="307">
        <v>269968.5</v>
      </c>
      <c r="M196" s="142">
        <f t="shared" si="39"/>
        <v>-54328.919999999984</v>
      </c>
      <c r="N196" s="91">
        <f t="shared" si="40"/>
        <v>-0.20124170042060457</v>
      </c>
      <c r="O196" s="258"/>
      <c r="P196" s="157"/>
      <c r="Q196" s="307">
        <v>53129.36</v>
      </c>
      <c r="R196" s="307">
        <v>85102.09</v>
      </c>
      <c r="S196" s="142">
        <f t="shared" si="41"/>
        <v>-31972.729999999996</v>
      </c>
      <c r="T196" s="91">
        <f t="shared" si="42"/>
        <v>-0.37569852867303255</v>
      </c>
    </row>
    <row r="197" spans="1:20" s="68" customFormat="1" hidden="1" outlineLevel="2" x14ac:dyDescent="0.25">
      <c r="A197" s="63" t="s">
        <v>1397</v>
      </c>
      <c r="B197" s="64" t="s">
        <v>1856</v>
      </c>
      <c r="C197" s="65" t="s">
        <v>2311</v>
      </c>
      <c r="D197" s="66"/>
      <c r="E197" s="67"/>
      <c r="F197" s="307">
        <v>30018.81</v>
      </c>
      <c r="G197" s="307">
        <v>19006.8</v>
      </c>
      <c r="H197" s="142">
        <f t="shared" si="37"/>
        <v>11012.010000000002</v>
      </c>
      <c r="I197" s="91">
        <f t="shared" si="38"/>
        <v>0.57937211945198575</v>
      </c>
      <c r="J197" s="157"/>
      <c r="K197" s="307">
        <v>189423.45</v>
      </c>
      <c r="L197" s="307">
        <v>128818</v>
      </c>
      <c r="M197" s="142">
        <f t="shared" si="39"/>
        <v>60605.450000000012</v>
      </c>
      <c r="N197" s="91">
        <f t="shared" si="40"/>
        <v>0.47047345867813511</v>
      </c>
      <c r="O197" s="258"/>
      <c r="P197" s="157"/>
      <c r="Q197" s="307">
        <v>87178.39</v>
      </c>
      <c r="R197" s="307">
        <v>62367.01</v>
      </c>
      <c r="S197" s="142">
        <f t="shared" si="41"/>
        <v>24811.379999999997</v>
      </c>
      <c r="T197" s="91">
        <f t="shared" si="42"/>
        <v>0.39782859559885903</v>
      </c>
    </row>
    <row r="198" spans="1:20" s="68" customFormat="1" hidden="1" outlineLevel="2" x14ac:dyDescent="0.25">
      <c r="A198" s="63" t="s">
        <v>1398</v>
      </c>
      <c r="B198" s="64" t="s">
        <v>1857</v>
      </c>
      <c r="C198" s="65" t="s">
        <v>2312</v>
      </c>
      <c r="D198" s="66"/>
      <c r="E198" s="67"/>
      <c r="F198" s="307">
        <v>3243.07</v>
      </c>
      <c r="G198" s="307">
        <v>640.05000000000007</v>
      </c>
      <c r="H198" s="142">
        <f t="shared" si="37"/>
        <v>2603.02</v>
      </c>
      <c r="I198" s="91">
        <f t="shared" si="38"/>
        <v>4.0669010233575493</v>
      </c>
      <c r="J198" s="157"/>
      <c r="K198" s="307">
        <v>13051.08</v>
      </c>
      <c r="L198" s="307">
        <v>14245.54</v>
      </c>
      <c r="M198" s="142">
        <f t="shared" si="39"/>
        <v>-1194.4600000000009</v>
      </c>
      <c r="N198" s="91">
        <f t="shared" si="40"/>
        <v>-8.3847997338114308E-2</v>
      </c>
      <c r="O198" s="258"/>
      <c r="P198" s="157"/>
      <c r="Q198" s="307">
        <v>8856.39</v>
      </c>
      <c r="R198" s="307">
        <v>8030.8200000000006</v>
      </c>
      <c r="S198" s="142">
        <f t="shared" si="41"/>
        <v>825.5699999999988</v>
      </c>
      <c r="T198" s="91">
        <f t="shared" si="42"/>
        <v>0.10280021218256651</v>
      </c>
    </row>
    <row r="199" spans="1:20" s="68" customFormat="1" hidden="1" outlineLevel="2" x14ac:dyDescent="0.25">
      <c r="A199" s="63" t="s">
        <v>1399</v>
      </c>
      <c r="B199" s="64" t="s">
        <v>1858</v>
      </c>
      <c r="C199" s="65" t="s">
        <v>2313</v>
      </c>
      <c r="D199" s="66"/>
      <c r="E199" s="67"/>
      <c r="F199" s="307">
        <v>0</v>
      </c>
      <c r="G199" s="307">
        <v>15.85</v>
      </c>
      <c r="H199" s="142">
        <f t="shared" si="37"/>
        <v>-15.85</v>
      </c>
      <c r="I199" s="91" t="str">
        <f t="shared" si="38"/>
        <v>N.M.</v>
      </c>
      <c r="J199" s="157"/>
      <c r="K199" s="307">
        <v>0</v>
      </c>
      <c r="L199" s="307">
        <v>15.85</v>
      </c>
      <c r="M199" s="142">
        <f t="shared" si="39"/>
        <v>-15.85</v>
      </c>
      <c r="N199" s="91" t="str">
        <f t="shared" si="40"/>
        <v>N.M.</v>
      </c>
      <c r="O199" s="258"/>
      <c r="P199" s="157"/>
      <c r="Q199" s="307">
        <v>0</v>
      </c>
      <c r="R199" s="307">
        <v>15.85</v>
      </c>
      <c r="S199" s="142">
        <f t="shared" si="41"/>
        <v>-15.85</v>
      </c>
      <c r="T199" s="91" t="str">
        <f t="shared" si="42"/>
        <v>N.M.</v>
      </c>
    </row>
    <row r="200" spans="1:20" s="68" customFormat="1" hidden="1" outlineLevel="2" x14ac:dyDescent="0.25">
      <c r="A200" s="63" t="s">
        <v>1400</v>
      </c>
      <c r="B200" s="64" t="s">
        <v>1859</v>
      </c>
      <c r="C200" s="65" t="s">
        <v>2314</v>
      </c>
      <c r="D200" s="66"/>
      <c r="E200" s="67"/>
      <c r="F200" s="307">
        <v>9369</v>
      </c>
      <c r="G200" s="307">
        <v>8614.5</v>
      </c>
      <c r="H200" s="142">
        <f t="shared" si="37"/>
        <v>754.5</v>
      </c>
      <c r="I200" s="91">
        <f t="shared" si="38"/>
        <v>8.7584885948110744E-2</v>
      </c>
      <c r="J200" s="157"/>
      <c r="K200" s="307">
        <v>62010</v>
      </c>
      <c r="L200" s="307">
        <v>56320.5</v>
      </c>
      <c r="M200" s="142">
        <f t="shared" si="39"/>
        <v>5689.5</v>
      </c>
      <c r="N200" s="91">
        <f t="shared" si="40"/>
        <v>0.10102005486456973</v>
      </c>
      <c r="O200" s="258"/>
      <c r="P200" s="157"/>
      <c r="Q200" s="307">
        <v>23379</v>
      </c>
      <c r="R200" s="307">
        <v>23656.5</v>
      </c>
      <c r="S200" s="142">
        <f t="shared" si="41"/>
        <v>-277.5</v>
      </c>
      <c r="T200" s="91">
        <f t="shared" si="42"/>
        <v>-1.1730391224399214E-2</v>
      </c>
    </row>
    <row r="201" spans="1:20" s="68" customFormat="1" hidden="1" outlineLevel="2" x14ac:dyDescent="0.25">
      <c r="A201" s="63" t="s">
        <v>1401</v>
      </c>
      <c r="B201" s="64" t="s">
        <v>1860</v>
      </c>
      <c r="C201" s="65" t="s">
        <v>2315</v>
      </c>
      <c r="D201" s="66"/>
      <c r="E201" s="67"/>
      <c r="F201" s="307">
        <v>0</v>
      </c>
      <c r="G201" s="307">
        <v>0</v>
      </c>
      <c r="H201" s="142">
        <f t="shared" si="37"/>
        <v>0</v>
      </c>
      <c r="I201" s="91">
        <f t="shared" si="38"/>
        <v>0</v>
      </c>
      <c r="J201" s="157"/>
      <c r="K201" s="307">
        <v>0</v>
      </c>
      <c r="L201" s="307">
        <v>0</v>
      </c>
      <c r="M201" s="142">
        <f t="shared" si="39"/>
        <v>0</v>
      </c>
      <c r="N201" s="91">
        <f t="shared" si="40"/>
        <v>0</v>
      </c>
      <c r="O201" s="258"/>
      <c r="P201" s="157"/>
      <c r="Q201" s="307">
        <v>0</v>
      </c>
      <c r="R201" s="307">
        <v>0</v>
      </c>
      <c r="S201" s="142">
        <f t="shared" si="41"/>
        <v>0</v>
      </c>
      <c r="T201" s="91">
        <f t="shared" si="42"/>
        <v>0</v>
      </c>
    </row>
    <row r="202" spans="1:20" s="68" customFormat="1" hidden="1" outlineLevel="2" x14ac:dyDescent="0.25">
      <c r="A202" s="63" t="s">
        <v>1402</v>
      </c>
      <c r="B202" s="64" t="s">
        <v>1861</v>
      </c>
      <c r="C202" s="65" t="s">
        <v>2316</v>
      </c>
      <c r="D202" s="66"/>
      <c r="E202" s="67"/>
      <c r="F202" s="307">
        <v>172514.6</v>
      </c>
      <c r="G202" s="307">
        <v>170512.22</v>
      </c>
      <c r="H202" s="142">
        <f t="shared" si="37"/>
        <v>2002.3800000000047</v>
      </c>
      <c r="I202" s="91">
        <f t="shared" si="38"/>
        <v>1.1743322560693917E-2</v>
      </c>
      <c r="J202" s="157"/>
      <c r="K202" s="307">
        <v>1209074.33</v>
      </c>
      <c r="L202" s="307">
        <v>1208798.99</v>
      </c>
      <c r="M202" s="142">
        <f t="shared" si="39"/>
        <v>275.34000000008382</v>
      </c>
      <c r="N202" s="91">
        <f t="shared" si="40"/>
        <v>2.2777980646731334E-4</v>
      </c>
      <c r="O202" s="258"/>
      <c r="P202" s="157"/>
      <c r="Q202" s="307">
        <v>519622.26</v>
      </c>
      <c r="R202" s="307">
        <v>514722.16000000003</v>
      </c>
      <c r="S202" s="142">
        <f t="shared" si="41"/>
        <v>4900.0999999999767</v>
      </c>
      <c r="T202" s="91">
        <f t="shared" si="42"/>
        <v>9.5198932177312443E-3</v>
      </c>
    </row>
    <row r="203" spans="1:20" s="68" customFormat="1" hidden="1" outlineLevel="2" x14ac:dyDescent="0.25">
      <c r="A203" s="63" t="s">
        <v>1403</v>
      </c>
      <c r="B203" s="64" t="s">
        <v>1862</v>
      </c>
      <c r="C203" s="65" t="s">
        <v>2317</v>
      </c>
      <c r="D203" s="66"/>
      <c r="E203" s="67"/>
      <c r="F203" s="307">
        <v>15493.06</v>
      </c>
      <c r="G203" s="307">
        <v>15142.11</v>
      </c>
      <c r="H203" s="142">
        <f t="shared" si="37"/>
        <v>350.94999999999891</v>
      </c>
      <c r="I203" s="91">
        <f t="shared" si="38"/>
        <v>2.3177086944950135E-2</v>
      </c>
      <c r="J203" s="157"/>
      <c r="K203" s="307">
        <v>100239.72</v>
      </c>
      <c r="L203" s="307">
        <v>98723.56</v>
      </c>
      <c r="M203" s="142">
        <f t="shared" si="39"/>
        <v>1516.1600000000035</v>
      </c>
      <c r="N203" s="91">
        <f t="shared" si="40"/>
        <v>1.5357630944427081E-2</v>
      </c>
      <c r="O203" s="258"/>
      <c r="P203" s="157"/>
      <c r="Q203" s="307">
        <v>40667.120000000003</v>
      </c>
      <c r="R203" s="307">
        <v>41501.32</v>
      </c>
      <c r="S203" s="142">
        <f t="shared" si="41"/>
        <v>-834.19999999999709</v>
      </c>
      <c r="T203" s="91">
        <f t="shared" si="42"/>
        <v>-2.010056547598961E-2</v>
      </c>
    </row>
    <row r="204" spans="1:20" s="68" customFormat="1" hidden="1" outlineLevel="2" x14ac:dyDescent="0.25">
      <c r="A204" s="63" t="s">
        <v>1404</v>
      </c>
      <c r="B204" s="64" t="s">
        <v>1863</v>
      </c>
      <c r="C204" s="65" t="s">
        <v>2318</v>
      </c>
      <c r="D204" s="66"/>
      <c r="E204" s="67"/>
      <c r="F204" s="307">
        <v>6501533.21</v>
      </c>
      <c r="G204" s="307">
        <v>6323263.1100000003</v>
      </c>
      <c r="H204" s="142">
        <f t="shared" si="37"/>
        <v>178270.09999999963</v>
      </c>
      <c r="I204" s="91">
        <f t="shared" si="38"/>
        <v>2.8192737973859135E-2</v>
      </c>
      <c r="J204" s="157"/>
      <c r="K204" s="307">
        <v>44457213.109999999</v>
      </c>
      <c r="L204" s="307">
        <v>43443138.979999997</v>
      </c>
      <c r="M204" s="142">
        <f t="shared" si="39"/>
        <v>1014074.1300000027</v>
      </c>
      <c r="N204" s="91">
        <f t="shared" si="40"/>
        <v>2.3342561191695976E-2</v>
      </c>
      <c r="O204" s="258"/>
      <c r="P204" s="157"/>
      <c r="Q204" s="307">
        <v>19293895.760000002</v>
      </c>
      <c r="R204" s="307">
        <v>18764863.629999999</v>
      </c>
      <c r="S204" s="142">
        <f t="shared" si="41"/>
        <v>529032.13000000268</v>
      </c>
      <c r="T204" s="91">
        <f t="shared" si="42"/>
        <v>2.8192697822446298E-2</v>
      </c>
    </row>
    <row r="205" spans="1:20" s="68" customFormat="1" hidden="1" outlineLevel="2" x14ac:dyDescent="0.25">
      <c r="A205" s="63" t="s">
        <v>1405</v>
      </c>
      <c r="B205" s="64" t="s">
        <v>1864</v>
      </c>
      <c r="C205" s="65" t="s">
        <v>2319</v>
      </c>
      <c r="D205" s="66"/>
      <c r="E205" s="67"/>
      <c r="F205" s="307">
        <v>398850.65</v>
      </c>
      <c r="G205" s="307">
        <v>458249.12</v>
      </c>
      <c r="H205" s="142">
        <f t="shared" si="37"/>
        <v>-59398.469999999972</v>
      </c>
      <c r="I205" s="91">
        <f t="shared" si="38"/>
        <v>-0.12962047804914492</v>
      </c>
      <c r="J205" s="157"/>
      <c r="K205" s="307">
        <v>2791954.55</v>
      </c>
      <c r="L205" s="307">
        <v>3207743.81</v>
      </c>
      <c r="M205" s="142">
        <f t="shared" si="39"/>
        <v>-415789.26000000024</v>
      </c>
      <c r="N205" s="91">
        <f t="shared" si="40"/>
        <v>-0.12962046990903561</v>
      </c>
      <c r="O205" s="258"/>
      <c r="P205" s="157"/>
      <c r="Q205" s="307">
        <v>1196551.95</v>
      </c>
      <c r="R205" s="307">
        <v>1374747.35</v>
      </c>
      <c r="S205" s="142">
        <f t="shared" si="41"/>
        <v>-178195.40000000014</v>
      </c>
      <c r="T205" s="91">
        <f t="shared" si="42"/>
        <v>-0.12962047171794885</v>
      </c>
    </row>
    <row r="206" spans="1:20" s="68" customFormat="1" hidden="1" outlineLevel="2" x14ac:dyDescent="0.25">
      <c r="A206" s="63" t="s">
        <v>1406</v>
      </c>
      <c r="B206" s="64" t="s">
        <v>1865</v>
      </c>
      <c r="C206" s="65" t="s">
        <v>2320</v>
      </c>
      <c r="D206" s="66"/>
      <c r="E206" s="67"/>
      <c r="F206" s="307">
        <v>171641</v>
      </c>
      <c r="G206" s="307">
        <v>-126801</v>
      </c>
      <c r="H206" s="142">
        <f t="shared" si="37"/>
        <v>298442</v>
      </c>
      <c r="I206" s="91">
        <f t="shared" si="38"/>
        <v>2.3536249714118975</v>
      </c>
      <c r="J206" s="157"/>
      <c r="K206" s="307">
        <v>7753807</v>
      </c>
      <c r="L206" s="307">
        <v>-3065098</v>
      </c>
      <c r="M206" s="142">
        <f t="shared" si="39"/>
        <v>10818905</v>
      </c>
      <c r="N206" s="91">
        <f t="shared" si="40"/>
        <v>3.5297093274016036</v>
      </c>
      <c r="O206" s="258"/>
      <c r="P206" s="157"/>
      <c r="Q206" s="307">
        <v>8224848</v>
      </c>
      <c r="R206" s="307">
        <v>-2659937</v>
      </c>
      <c r="S206" s="142">
        <f t="shared" si="41"/>
        <v>10884785</v>
      </c>
      <c r="T206" s="91">
        <f t="shared" si="42"/>
        <v>4.0921213547538908</v>
      </c>
    </row>
    <row r="207" spans="1:20" s="68" customFormat="1" hidden="1" outlineLevel="2" x14ac:dyDescent="0.25">
      <c r="A207" s="63" t="s">
        <v>1407</v>
      </c>
      <c r="B207" s="64" t="s">
        <v>1866</v>
      </c>
      <c r="C207" s="65" t="s">
        <v>2321</v>
      </c>
      <c r="D207" s="66"/>
      <c r="E207" s="67"/>
      <c r="F207" s="307">
        <v>91257.45</v>
      </c>
      <c r="G207" s="307">
        <v>72347.77</v>
      </c>
      <c r="H207" s="142">
        <f t="shared" si="37"/>
        <v>18909.679999999993</v>
      </c>
      <c r="I207" s="91">
        <f t="shared" si="38"/>
        <v>0.2613719814722692</v>
      </c>
      <c r="J207" s="157"/>
      <c r="K207" s="307">
        <v>650301.5</v>
      </c>
      <c r="L207" s="307">
        <v>505577.46</v>
      </c>
      <c r="M207" s="142">
        <f t="shared" si="39"/>
        <v>144724.03999999998</v>
      </c>
      <c r="N207" s="91">
        <f t="shared" si="40"/>
        <v>0.28625492916555256</v>
      </c>
      <c r="O207" s="258"/>
      <c r="P207" s="157"/>
      <c r="Q207" s="307">
        <v>273386.59999999998</v>
      </c>
      <c r="R207" s="307">
        <v>216790.24</v>
      </c>
      <c r="S207" s="142">
        <f t="shared" si="41"/>
        <v>56596.359999999986</v>
      </c>
      <c r="T207" s="91">
        <f t="shared" si="42"/>
        <v>0.26106507377822907</v>
      </c>
    </row>
    <row r="208" spans="1:20" s="68" customFormat="1" hidden="1" outlineLevel="2" x14ac:dyDescent="0.25">
      <c r="A208" s="63" t="s">
        <v>1408</v>
      </c>
      <c r="B208" s="64" t="s">
        <v>1867</v>
      </c>
      <c r="C208" s="65" t="s">
        <v>2322</v>
      </c>
      <c r="D208" s="66"/>
      <c r="E208" s="67"/>
      <c r="F208" s="307">
        <v>586515</v>
      </c>
      <c r="G208" s="307">
        <v>4567.51</v>
      </c>
      <c r="H208" s="142">
        <f t="shared" si="37"/>
        <v>581947.49</v>
      </c>
      <c r="I208" s="91" t="str">
        <f t="shared" si="38"/>
        <v>N.M.</v>
      </c>
      <c r="J208" s="157"/>
      <c r="K208" s="307">
        <v>5350227</v>
      </c>
      <c r="L208" s="307">
        <v>31972.57</v>
      </c>
      <c r="M208" s="142">
        <f t="shared" si="39"/>
        <v>5318254.43</v>
      </c>
      <c r="N208" s="91" t="str">
        <f t="shared" si="40"/>
        <v>N.M.</v>
      </c>
      <c r="O208" s="258"/>
      <c r="P208" s="157"/>
      <c r="Q208" s="307">
        <v>2174419</v>
      </c>
      <c r="R208" s="307">
        <v>13702.53</v>
      </c>
      <c r="S208" s="142">
        <f t="shared" si="41"/>
        <v>2160716.4700000002</v>
      </c>
      <c r="T208" s="91" t="str">
        <f t="shared" si="42"/>
        <v>N.M.</v>
      </c>
    </row>
    <row r="209" spans="1:20" s="68" customFormat="1" hidden="1" outlineLevel="2" x14ac:dyDescent="0.25">
      <c r="A209" s="63" t="s">
        <v>1409</v>
      </c>
      <c r="B209" s="64" t="s">
        <v>1868</v>
      </c>
      <c r="C209" s="65" t="s">
        <v>2323</v>
      </c>
      <c r="D209" s="66"/>
      <c r="E209" s="67"/>
      <c r="F209" s="307">
        <v>-52578.14</v>
      </c>
      <c r="G209" s="307">
        <v>43320.89</v>
      </c>
      <c r="H209" s="142">
        <f t="shared" si="37"/>
        <v>-95899.03</v>
      </c>
      <c r="I209" s="91">
        <f t="shared" si="38"/>
        <v>-2.2136902081189929</v>
      </c>
      <c r="J209" s="157"/>
      <c r="K209" s="307">
        <v>489696.87</v>
      </c>
      <c r="L209" s="307">
        <v>850504.55</v>
      </c>
      <c r="M209" s="142">
        <f t="shared" si="39"/>
        <v>-360807.68000000005</v>
      </c>
      <c r="N209" s="91">
        <f t="shared" si="40"/>
        <v>-0.42422780689415479</v>
      </c>
      <c r="O209" s="258"/>
      <c r="P209" s="157"/>
      <c r="Q209" s="307">
        <v>243057.22</v>
      </c>
      <c r="R209" s="307">
        <v>518489.07</v>
      </c>
      <c r="S209" s="142">
        <f t="shared" si="41"/>
        <v>-275431.84999999998</v>
      </c>
      <c r="T209" s="91">
        <f t="shared" si="42"/>
        <v>-0.53122016631903146</v>
      </c>
    </row>
    <row r="210" spans="1:20" s="68" customFormat="1" hidden="1" outlineLevel="2" x14ac:dyDescent="0.25">
      <c r="A210" s="63" t="s">
        <v>1410</v>
      </c>
      <c r="B210" s="64" t="s">
        <v>1869</v>
      </c>
      <c r="C210" s="65" t="s">
        <v>2324</v>
      </c>
      <c r="D210" s="66"/>
      <c r="E210" s="67"/>
      <c r="F210" s="307">
        <v>0</v>
      </c>
      <c r="G210" s="307">
        <v>0</v>
      </c>
      <c r="H210" s="142">
        <f t="shared" si="37"/>
        <v>0</v>
      </c>
      <c r="I210" s="91">
        <f t="shared" si="38"/>
        <v>0</v>
      </c>
      <c r="J210" s="157"/>
      <c r="K210" s="307">
        <v>0</v>
      </c>
      <c r="L210" s="307">
        <v>1248885.1499999999</v>
      </c>
      <c r="M210" s="142">
        <f t="shared" si="39"/>
        <v>-1248885.1499999999</v>
      </c>
      <c r="N210" s="91" t="str">
        <f t="shared" si="40"/>
        <v>N.M.</v>
      </c>
      <c r="O210" s="258"/>
      <c r="P210" s="157"/>
      <c r="Q210" s="307">
        <v>0</v>
      </c>
      <c r="R210" s="307">
        <v>0</v>
      </c>
      <c r="S210" s="142">
        <f t="shared" si="41"/>
        <v>0</v>
      </c>
      <c r="T210" s="91">
        <f t="shared" si="42"/>
        <v>0</v>
      </c>
    </row>
    <row r="211" spans="1:20" s="68" customFormat="1" hidden="1" outlineLevel="2" x14ac:dyDescent="0.25">
      <c r="A211" s="63" t="s">
        <v>1411</v>
      </c>
      <c r="B211" s="64" t="s">
        <v>1870</v>
      </c>
      <c r="C211" s="65" t="s">
        <v>2325</v>
      </c>
      <c r="D211" s="66"/>
      <c r="E211" s="67"/>
      <c r="F211" s="307">
        <v>252.07</v>
      </c>
      <c r="G211" s="307">
        <v>285.14</v>
      </c>
      <c r="H211" s="142">
        <f t="shared" si="37"/>
        <v>-33.069999999999993</v>
      </c>
      <c r="I211" s="91">
        <f t="shared" si="38"/>
        <v>-0.11597811601318649</v>
      </c>
      <c r="J211" s="157"/>
      <c r="K211" s="307">
        <v>2072.02</v>
      </c>
      <c r="L211" s="307">
        <v>2109.4</v>
      </c>
      <c r="M211" s="142">
        <f t="shared" si="39"/>
        <v>-37.380000000000109</v>
      </c>
      <c r="N211" s="91">
        <f t="shared" si="40"/>
        <v>-1.7720678866028305E-2</v>
      </c>
      <c r="O211" s="258"/>
      <c r="P211" s="157"/>
      <c r="Q211" s="307">
        <v>884.79</v>
      </c>
      <c r="R211" s="307">
        <v>817.22</v>
      </c>
      <c r="S211" s="142">
        <f t="shared" si="41"/>
        <v>67.569999999999936</v>
      </c>
      <c r="T211" s="91">
        <f t="shared" si="42"/>
        <v>8.2682753726046762E-2</v>
      </c>
    </row>
    <row r="212" spans="1:20" s="68" customFormat="1" hidden="1" outlineLevel="2" x14ac:dyDescent="0.25">
      <c r="A212" s="63" t="s">
        <v>1412</v>
      </c>
      <c r="B212" s="64" t="s">
        <v>1871</v>
      </c>
      <c r="C212" s="65" t="s">
        <v>2326</v>
      </c>
      <c r="D212" s="66"/>
      <c r="E212" s="67"/>
      <c r="F212" s="307">
        <v>0</v>
      </c>
      <c r="G212" s="307">
        <v>0</v>
      </c>
      <c r="H212" s="142">
        <f t="shared" si="37"/>
        <v>0</v>
      </c>
      <c r="I212" s="91">
        <f t="shared" si="38"/>
        <v>0</v>
      </c>
      <c r="J212" s="157"/>
      <c r="K212" s="307">
        <v>250</v>
      </c>
      <c r="L212" s="307">
        <v>0</v>
      </c>
      <c r="M212" s="142">
        <f t="shared" si="39"/>
        <v>250</v>
      </c>
      <c r="N212" s="91" t="str">
        <f t="shared" si="40"/>
        <v>N.M.</v>
      </c>
      <c r="O212" s="258"/>
      <c r="P212" s="157"/>
      <c r="Q212" s="307">
        <v>0</v>
      </c>
      <c r="R212" s="307">
        <v>0</v>
      </c>
      <c r="S212" s="142">
        <f t="shared" si="41"/>
        <v>0</v>
      </c>
      <c r="T212" s="91">
        <f t="shared" si="42"/>
        <v>0</v>
      </c>
    </row>
    <row r="213" spans="1:20" s="68" customFormat="1" hidden="1" outlineLevel="2" x14ac:dyDescent="0.25">
      <c r="A213" s="63" t="s">
        <v>1413</v>
      </c>
      <c r="B213" s="64" t="s">
        <v>1872</v>
      </c>
      <c r="C213" s="65" t="s">
        <v>2262</v>
      </c>
      <c r="D213" s="66"/>
      <c r="E213" s="67"/>
      <c r="F213" s="307">
        <v>0</v>
      </c>
      <c r="G213" s="307">
        <v>0</v>
      </c>
      <c r="H213" s="142">
        <f t="shared" si="37"/>
        <v>0</v>
      </c>
      <c r="I213" s="91">
        <f t="shared" si="38"/>
        <v>0</v>
      </c>
      <c r="J213" s="157"/>
      <c r="K213" s="307">
        <v>0</v>
      </c>
      <c r="L213" s="307">
        <v>0</v>
      </c>
      <c r="M213" s="142">
        <f t="shared" si="39"/>
        <v>0</v>
      </c>
      <c r="N213" s="91">
        <f t="shared" si="40"/>
        <v>0</v>
      </c>
      <c r="O213" s="258"/>
      <c r="P213" s="157"/>
      <c r="Q213" s="307">
        <v>0</v>
      </c>
      <c r="R213" s="307">
        <v>0</v>
      </c>
      <c r="S213" s="142">
        <f t="shared" si="41"/>
        <v>0</v>
      </c>
      <c r="T213" s="91">
        <f t="shared" si="42"/>
        <v>0</v>
      </c>
    </row>
    <row r="214" spans="1:20" s="22" customFormat="1" hidden="1" outlineLevel="1" collapsed="1" x14ac:dyDescent="0.25">
      <c r="A214" s="22" t="s">
        <v>190</v>
      </c>
      <c r="B214" s="53"/>
      <c r="C214" s="50" t="s">
        <v>832</v>
      </c>
      <c r="D214" s="186"/>
      <c r="E214" s="186"/>
      <c r="F214" s="26">
        <v>8345787.5100000026</v>
      </c>
      <c r="G214" s="26">
        <v>7313684.129999999</v>
      </c>
      <c r="H214" s="42">
        <f t="shared" si="37"/>
        <v>1032103.3800000036</v>
      </c>
      <c r="I214" s="117">
        <f t="shared" si="38"/>
        <v>0.14111949075930405</v>
      </c>
      <c r="K214" s="26">
        <v>65968772.93</v>
      </c>
      <c r="L214" s="26">
        <v>50394930.039999992</v>
      </c>
      <c r="M214" s="42">
        <f t="shared" si="39"/>
        <v>15573842.890000008</v>
      </c>
      <c r="N214" s="117">
        <f t="shared" si="40"/>
        <v>0.30903590654136387</v>
      </c>
      <c r="O214" s="217"/>
      <c r="P214" s="217"/>
      <c r="Q214" s="26">
        <v>33240159.260000002</v>
      </c>
      <c r="R214" s="26">
        <v>19885934.43</v>
      </c>
      <c r="S214" s="42">
        <f t="shared" si="41"/>
        <v>13354224.830000002</v>
      </c>
      <c r="T214" s="117">
        <f t="shared" si="42"/>
        <v>0.67154122814836226</v>
      </c>
    </row>
    <row r="215" spans="1:20" s="22" customFormat="1" ht="0.75" hidden="1" customHeight="1" outlineLevel="2" x14ac:dyDescent="0.25">
      <c r="B215" s="53"/>
      <c r="C215" s="50"/>
      <c r="D215" s="186"/>
      <c r="E215" s="186"/>
      <c r="F215" s="26"/>
      <c r="G215" s="26"/>
      <c r="H215" s="42"/>
      <c r="I215" s="117"/>
      <c r="K215" s="26"/>
      <c r="L215" s="26"/>
      <c r="M215" s="42"/>
      <c r="N215" s="117"/>
      <c r="O215" s="217"/>
      <c r="P215" s="217"/>
      <c r="Q215" s="26"/>
      <c r="R215" s="26"/>
      <c r="S215" s="42"/>
      <c r="T215" s="117"/>
    </row>
    <row r="216" spans="1:20" s="68" customFormat="1" hidden="1" outlineLevel="2" x14ac:dyDescent="0.25">
      <c r="A216" s="63" t="s">
        <v>1414</v>
      </c>
      <c r="B216" s="64" t="s">
        <v>1873</v>
      </c>
      <c r="C216" s="65" t="s">
        <v>2327</v>
      </c>
      <c r="D216" s="66"/>
      <c r="E216" s="67"/>
      <c r="F216" s="307">
        <v>4983.45</v>
      </c>
      <c r="G216" s="307">
        <v>11683.22</v>
      </c>
      <c r="H216" s="142">
        <f>+F216-G216</f>
        <v>-6699.7699999999995</v>
      </c>
      <c r="I216" s="91">
        <f>IF(G216&lt;0,IF(H216=0,0,IF(OR(G216=0,F216=0),"N.M.",IF(ABS(H216/G216)&gt;=10,"N.M.",H216/(-G216)))),IF(H216=0,0,IF(OR(G216=0,F216=0),"N.M.",IF(ABS(H216/G216)&gt;=10,"N.M.",H216/G216))))</f>
        <v>-0.57345235303281117</v>
      </c>
      <c r="J216" s="157"/>
      <c r="K216" s="307">
        <v>38716.83</v>
      </c>
      <c r="L216" s="307">
        <v>43947.020000000004</v>
      </c>
      <c r="M216" s="142">
        <f>+K216-L216</f>
        <v>-5230.1900000000023</v>
      </c>
      <c r="N216" s="91">
        <f>IF(L216&lt;0,IF(M216=0,0,IF(OR(L216=0,K216=0),"N.M.",IF(ABS(M216/L216)&gt;=10,"N.M.",M216/(-L216)))),IF(M216=0,0,IF(OR(L216=0,K216=0),"N.M.",IF(ABS(M216/L216)&gt;=10,"N.M.",M216/L216))))</f>
        <v>-0.11901125491557793</v>
      </c>
      <c r="O216" s="258"/>
      <c r="P216" s="157"/>
      <c r="Q216" s="307">
        <v>18158.68</v>
      </c>
      <c r="R216" s="307">
        <v>24418.58</v>
      </c>
      <c r="S216" s="142">
        <f>+Q216-R216</f>
        <v>-6259.9000000000015</v>
      </c>
      <c r="T216" s="91">
        <f>IF(R216&lt;0,IF(S216=0,0,IF(OR(R216=0,Q216=0),"N.M.",IF(ABS(S216/R216)&gt;=10,"N.M.",S216/(-R216)))),IF(S216=0,0,IF(OR(R216=0,Q216=0),"N.M.",IF(ABS(S216/R216)&gt;=10,"N.M.",S216/R216))))</f>
        <v>-0.25635806832338331</v>
      </c>
    </row>
    <row r="217" spans="1:20" s="68" customFormat="1" hidden="1" outlineLevel="2" x14ac:dyDescent="0.25">
      <c r="A217" s="63" t="s">
        <v>1415</v>
      </c>
      <c r="B217" s="64" t="s">
        <v>1874</v>
      </c>
      <c r="C217" s="65" t="s">
        <v>2328</v>
      </c>
      <c r="D217" s="66"/>
      <c r="E217" s="67"/>
      <c r="F217" s="307">
        <v>53996.14</v>
      </c>
      <c r="G217" s="307">
        <v>117600.83</v>
      </c>
      <c r="H217" s="142">
        <f>+F217-G217</f>
        <v>-63604.69</v>
      </c>
      <c r="I217" s="91">
        <f>IF(G217&lt;0,IF(H217=0,0,IF(OR(G217=0,F217=0),"N.M.",IF(ABS(H217/G217)&gt;=10,"N.M.",H217/(-G217)))),IF(H217=0,0,IF(OR(G217=0,F217=0),"N.M.",IF(ABS(H217/G217)&gt;=10,"N.M.",H217/G217))))</f>
        <v>-0.54085239024248388</v>
      </c>
      <c r="J217" s="157"/>
      <c r="K217" s="307">
        <v>720535.14</v>
      </c>
      <c r="L217" s="307">
        <v>849640.54</v>
      </c>
      <c r="M217" s="142">
        <f>+K217-L217</f>
        <v>-129105.40000000002</v>
      </c>
      <c r="N217" s="91">
        <f>IF(L217&lt;0,IF(M217=0,0,IF(OR(L217=0,K217=0),"N.M.",IF(ABS(M217/L217)&gt;=10,"N.M.",M217/(-L217)))),IF(M217=0,0,IF(OR(L217=0,K217=0),"N.M.",IF(ABS(M217/L217)&gt;=10,"N.M.",M217/L217))))</f>
        <v>-0.15195296589779017</v>
      </c>
      <c r="O217" s="258"/>
      <c r="P217" s="157"/>
      <c r="Q217" s="307">
        <v>230023.08000000002</v>
      </c>
      <c r="R217" s="307">
        <v>300177.28000000003</v>
      </c>
      <c r="S217" s="142">
        <f>+Q217-R217</f>
        <v>-70154.200000000012</v>
      </c>
      <c r="T217" s="91">
        <f>IF(R217&lt;0,IF(S217=0,0,IF(OR(R217=0,Q217=0),"N.M.",IF(ABS(S217/R217)&gt;=10,"N.M.",S217/(-R217)))),IF(S217=0,0,IF(OR(R217=0,Q217=0),"N.M.",IF(ABS(S217/R217)&gt;=10,"N.M.",S217/R217))))</f>
        <v>-0.23370922676093275</v>
      </c>
    </row>
    <row r="218" spans="1:20" s="22" customFormat="1" hidden="1" outlineLevel="1" collapsed="1" x14ac:dyDescent="0.25">
      <c r="A218" s="22" t="s">
        <v>191</v>
      </c>
      <c r="B218" s="53"/>
      <c r="C218" s="50" t="s">
        <v>833</v>
      </c>
      <c r="D218" s="186"/>
      <c r="E218" s="186"/>
      <c r="F218" s="26">
        <v>58979.59</v>
      </c>
      <c r="G218" s="26">
        <v>129284.05</v>
      </c>
      <c r="H218" s="42">
        <f>+F218-G218</f>
        <v>-70304.460000000006</v>
      </c>
      <c r="I218" s="117">
        <f>IF(G218&lt;0,IF(H218=0,0,IF(OR(G218=0,F218=0),"N.M.",IF(ABS(H218/G218)&gt;=10,"N.M.",H218/(-G218)))),IF(H218=0,0,IF(OR(G218=0,F218=0),"N.M.",IF(ABS(H218/G218)&gt;=10,"N.M.",H218/G218))))</f>
        <v>-0.54379840359270926</v>
      </c>
      <c r="K218" s="26">
        <v>759251.97</v>
      </c>
      <c r="L218" s="26">
        <v>893587.56</v>
      </c>
      <c r="M218" s="42">
        <f>+K218-L218</f>
        <v>-134335.59000000008</v>
      </c>
      <c r="N218" s="117">
        <f>IF(L218&lt;0,IF(M218=0,0,IF(OR(L218=0,K218=0),"N.M.",IF(ABS(M218/L218)&gt;=10,"N.M.",M218/(-L218)))),IF(M218=0,0,IF(OR(L218=0,K218=0),"N.M.",IF(ABS(M218/L218)&gt;=10,"N.M.",M218/L218))))</f>
        <v>-0.15033287840309692</v>
      </c>
      <c r="O218" s="217"/>
      <c r="P218" s="217"/>
      <c r="Q218" s="26">
        <v>248181.76000000001</v>
      </c>
      <c r="R218" s="26">
        <v>324595.86000000004</v>
      </c>
      <c r="S218" s="42">
        <f>+Q218-R218</f>
        <v>-76414.100000000035</v>
      </c>
      <c r="T218" s="117">
        <f>IF(R218&lt;0,IF(S218=0,0,IF(OR(R218=0,Q218=0),"N.M.",IF(ABS(S218/R218)&gt;=10,"N.M.",S218/(-R218)))),IF(S218=0,0,IF(OR(R218=0,Q218=0),"N.M.",IF(ABS(S218/R218)&gt;=10,"N.M.",S218/R218))))</f>
        <v>-0.23541304562541254</v>
      </c>
    </row>
    <row r="219" spans="1:20" s="22" customFormat="1" hidden="1" outlineLevel="2" x14ac:dyDescent="0.25">
      <c r="B219" s="53"/>
      <c r="C219" s="50"/>
      <c r="D219" s="186"/>
      <c r="E219" s="186"/>
      <c r="F219" s="26"/>
      <c r="G219" s="26"/>
      <c r="H219" s="42"/>
      <c r="I219" s="117"/>
      <c r="K219" s="26"/>
      <c r="L219" s="26"/>
      <c r="M219" s="42"/>
      <c r="N219" s="117"/>
      <c r="O219" s="217"/>
      <c r="P219" s="217"/>
      <c r="Q219" s="26"/>
      <c r="R219" s="26"/>
      <c r="S219" s="42"/>
      <c r="T219" s="117"/>
    </row>
    <row r="220" spans="1:20" s="68" customFormat="1" hidden="1" outlineLevel="2" x14ac:dyDescent="0.25">
      <c r="A220" s="63" t="s">
        <v>1416</v>
      </c>
      <c r="B220" s="64" t="s">
        <v>1875</v>
      </c>
      <c r="C220" s="65" t="s">
        <v>2329</v>
      </c>
      <c r="D220" s="66"/>
      <c r="E220" s="67"/>
      <c r="F220" s="307">
        <v>0.33</v>
      </c>
      <c r="G220" s="307">
        <v>0</v>
      </c>
      <c r="H220" s="142">
        <f>+F220-G220</f>
        <v>0.33</v>
      </c>
      <c r="I220" s="91" t="str">
        <f>IF(G220&lt;0,IF(H220=0,0,IF(OR(G220=0,F220=0),"N.M.",IF(ABS(H220/G220)&gt;=10,"N.M.",H220/(-G220)))),IF(H220=0,0,IF(OR(G220=0,F220=0),"N.M.",IF(ABS(H220/G220)&gt;=10,"N.M.",H220/G220))))</f>
        <v>N.M.</v>
      </c>
      <c r="J220" s="157"/>
      <c r="K220" s="307">
        <v>4.0999999999999996</v>
      </c>
      <c r="L220" s="307">
        <v>0</v>
      </c>
      <c r="M220" s="142">
        <f>+K220-L220</f>
        <v>4.0999999999999996</v>
      </c>
      <c r="N220" s="91" t="str">
        <f>IF(L220&lt;0,IF(M220=0,0,IF(OR(L220=0,K220=0),"N.M.",IF(ABS(M220/L220)&gt;=10,"N.M.",M220/(-L220)))),IF(M220=0,0,IF(OR(L220=0,K220=0),"N.M.",IF(ABS(M220/L220)&gt;=10,"N.M.",M220/L220))))</f>
        <v>N.M.</v>
      </c>
      <c r="O220" s="258"/>
      <c r="P220" s="157"/>
      <c r="Q220" s="307">
        <v>-8.74</v>
      </c>
      <c r="R220" s="307">
        <v>0</v>
      </c>
      <c r="S220" s="142">
        <f>+Q220-R220</f>
        <v>-8.74</v>
      </c>
      <c r="T220" s="91"/>
    </row>
    <row r="221" spans="1:20" s="22" customFormat="1" hidden="1" outlineLevel="1" collapsed="1" x14ac:dyDescent="0.25">
      <c r="A221" s="22" t="s">
        <v>1125</v>
      </c>
      <c r="B221" s="53"/>
      <c r="C221" s="50" t="s">
        <v>1123</v>
      </c>
      <c r="D221" s="186"/>
      <c r="E221" s="186"/>
      <c r="F221" s="26">
        <v>0.33</v>
      </c>
      <c r="G221" s="26">
        <v>0</v>
      </c>
      <c r="H221" s="42">
        <f>+F221-G221</f>
        <v>0.33</v>
      </c>
      <c r="I221" s="117" t="str">
        <f>IF(G221&lt;0,IF(H221=0,0,IF(OR(G221=0,F221=0),"N.M.",IF(ABS(H221/G221)&gt;=10,"N.M.",H221/(-G221)))),IF(H221=0,0,IF(OR(G221=0,F221=0),"N.M.",IF(ABS(H221/G221)&gt;=10,"N.M.",H221/G221))))</f>
        <v>N.M.</v>
      </c>
      <c r="K221" s="26">
        <v>4.0999999999999996</v>
      </c>
      <c r="L221" s="26">
        <v>0</v>
      </c>
      <c r="M221" s="42">
        <f>+K221-L221</f>
        <v>4.0999999999999996</v>
      </c>
      <c r="N221" s="86" t="str">
        <f>IF(L221&lt;0,IF(M221=0,0,IF(OR(L221=0,K221=0),"N.M.",IF(ABS(M221/L221)&gt;=10,"N.M.",M221/(-L221)))),IF(M221=0,0,IF(OR(L221=0,K221=0),"N.M.",IF(ABS(M221/L221)&gt;=10,"N.M.",M221/L221))))</f>
        <v>N.M.</v>
      </c>
      <c r="O221" s="217"/>
      <c r="P221" s="217"/>
      <c r="Q221" s="26">
        <v>-8.74</v>
      </c>
      <c r="R221" s="26">
        <v>0</v>
      </c>
      <c r="S221" s="42">
        <f>+Q221-R221</f>
        <v>-8.74</v>
      </c>
      <c r="T221" s="117"/>
    </row>
    <row r="222" spans="1:20" s="22" customFormat="1" hidden="1" outlineLevel="2" x14ac:dyDescent="0.25">
      <c r="B222" s="53"/>
      <c r="C222" s="50"/>
      <c r="D222" s="186"/>
      <c r="E222" s="186"/>
      <c r="F222" s="26"/>
      <c r="G222" s="26"/>
      <c r="H222" s="42"/>
      <c r="I222" s="117"/>
      <c r="K222" s="26"/>
      <c r="L222" s="26"/>
      <c r="M222" s="42"/>
      <c r="N222" s="117"/>
      <c r="O222" s="217"/>
      <c r="P222" s="217"/>
      <c r="Q222" s="26"/>
      <c r="R222" s="26"/>
      <c r="S222" s="42"/>
      <c r="T222" s="117"/>
    </row>
    <row r="223" spans="1:20" s="68" customFormat="1" hidden="1" outlineLevel="2" x14ac:dyDescent="0.25">
      <c r="A223" s="63" t="s">
        <v>1417</v>
      </c>
      <c r="B223" s="64" t="s">
        <v>1876</v>
      </c>
      <c r="C223" s="65" t="s">
        <v>2250</v>
      </c>
      <c r="D223" s="66"/>
      <c r="E223" s="67"/>
      <c r="F223" s="307">
        <v>-153811.89000000001</v>
      </c>
      <c r="G223" s="307">
        <v>353198.19</v>
      </c>
      <c r="H223" s="142">
        <f t="shared" ref="H223:H234" si="43">+F223-G223</f>
        <v>-507010.08</v>
      </c>
      <c r="I223" s="91">
        <f t="shared" ref="I223:I234" si="44">IF(G223&lt;0,IF(H223=0,0,IF(OR(G223=0,F223=0),"N.M.",IF(ABS(H223/G223)&gt;=10,"N.M.",H223/(-G223)))),IF(H223=0,0,IF(OR(G223=0,F223=0),"N.M.",IF(ABS(H223/G223)&gt;=10,"N.M.",H223/G223))))</f>
        <v>-1.4354832339316348</v>
      </c>
      <c r="J223" s="157"/>
      <c r="K223" s="307">
        <v>807294.13</v>
      </c>
      <c r="L223" s="307">
        <v>787016.49</v>
      </c>
      <c r="M223" s="142">
        <f t="shared" ref="M223:M234" si="45">+K223-L223</f>
        <v>20277.640000000014</v>
      </c>
      <c r="N223" s="91">
        <f t="shared" ref="N223:N234" si="46">IF(L223&lt;0,IF(M223=0,0,IF(OR(L223=0,K223=0),"N.M.",IF(ABS(M223/L223)&gt;=10,"N.M.",M223/(-L223)))),IF(M223=0,0,IF(OR(L223=0,K223=0),"N.M.",IF(ABS(M223/L223)&gt;=10,"N.M.",M223/L223))))</f>
        <v>2.5765203471149651E-2</v>
      </c>
      <c r="O223" s="258"/>
      <c r="P223" s="157"/>
      <c r="Q223" s="307">
        <v>239191.28</v>
      </c>
      <c r="R223" s="307">
        <v>569983.28</v>
      </c>
      <c r="S223" s="142">
        <f t="shared" ref="S223:S234" si="47">+Q223-R223</f>
        <v>-330792</v>
      </c>
      <c r="T223" s="91">
        <f t="shared" ref="T223:T234" si="48">IF(R223&lt;0,IF(S223=0,0,IF(OR(R223=0,Q223=0),"N.M.",IF(ABS(S223/R223)&gt;=10,"N.M.",S223/(-R223)))),IF(S223=0,0,IF(OR(R223=0,Q223=0),"N.M.",IF(ABS(S223/R223)&gt;=10,"N.M.",S223/R223))))</f>
        <v>-0.58035386581866044</v>
      </c>
    </row>
    <row r="224" spans="1:20" s="68" customFormat="1" hidden="1" outlineLevel="2" x14ac:dyDescent="0.25">
      <c r="A224" s="63" t="s">
        <v>1418</v>
      </c>
      <c r="B224" s="64" t="s">
        <v>1877</v>
      </c>
      <c r="C224" s="65" t="s">
        <v>2330</v>
      </c>
      <c r="D224" s="66"/>
      <c r="E224" s="67"/>
      <c r="F224" s="307">
        <v>0</v>
      </c>
      <c r="G224" s="307">
        <v>0</v>
      </c>
      <c r="H224" s="142">
        <f t="shared" si="43"/>
        <v>0</v>
      </c>
      <c r="I224" s="91">
        <f t="shared" si="44"/>
        <v>0</v>
      </c>
      <c r="J224" s="157"/>
      <c r="K224" s="307">
        <v>2414.25</v>
      </c>
      <c r="L224" s="307">
        <v>0</v>
      </c>
      <c r="M224" s="142">
        <f t="shared" si="45"/>
        <v>2414.25</v>
      </c>
      <c r="N224" s="91" t="str">
        <f t="shared" si="46"/>
        <v>N.M.</v>
      </c>
      <c r="O224" s="258"/>
      <c r="P224" s="157"/>
      <c r="Q224" s="307">
        <v>1687.97</v>
      </c>
      <c r="R224" s="307">
        <v>-17.05</v>
      </c>
      <c r="S224" s="142">
        <f t="shared" si="47"/>
        <v>1705.02</v>
      </c>
      <c r="T224" s="91" t="str">
        <f t="shared" si="48"/>
        <v>N.M.</v>
      </c>
    </row>
    <row r="225" spans="1:20" s="68" customFormat="1" hidden="1" outlineLevel="2" x14ac:dyDescent="0.25">
      <c r="A225" s="63" t="s">
        <v>1419</v>
      </c>
      <c r="B225" s="64" t="s">
        <v>1878</v>
      </c>
      <c r="C225" s="65" t="s">
        <v>2331</v>
      </c>
      <c r="D225" s="66"/>
      <c r="E225" s="67"/>
      <c r="F225" s="307">
        <v>27294.53</v>
      </c>
      <c r="G225" s="307">
        <v>118584.33</v>
      </c>
      <c r="H225" s="142">
        <f t="shared" si="43"/>
        <v>-91289.8</v>
      </c>
      <c r="I225" s="91">
        <f t="shared" si="44"/>
        <v>-0.76983021281142294</v>
      </c>
      <c r="J225" s="157"/>
      <c r="K225" s="307">
        <v>193954.02</v>
      </c>
      <c r="L225" s="307">
        <v>292762.73</v>
      </c>
      <c r="M225" s="142">
        <f t="shared" si="45"/>
        <v>-98808.709999999992</v>
      </c>
      <c r="N225" s="91">
        <f t="shared" si="46"/>
        <v>-0.3375044016019389</v>
      </c>
      <c r="O225" s="258"/>
      <c r="P225" s="157"/>
      <c r="Q225" s="307">
        <v>80662.05</v>
      </c>
      <c r="R225" s="307">
        <v>183329.52</v>
      </c>
      <c r="S225" s="142">
        <f t="shared" si="47"/>
        <v>-102667.46999999999</v>
      </c>
      <c r="T225" s="91">
        <f t="shared" si="48"/>
        <v>-0.56001603015160895</v>
      </c>
    </row>
    <row r="226" spans="1:20" s="68" customFormat="1" hidden="1" outlineLevel="2" x14ac:dyDescent="0.25">
      <c r="A226" s="63" t="s">
        <v>1420</v>
      </c>
      <c r="B226" s="64" t="s">
        <v>1879</v>
      </c>
      <c r="C226" s="65" t="s">
        <v>2312</v>
      </c>
      <c r="D226" s="66"/>
      <c r="E226" s="67"/>
      <c r="F226" s="307">
        <v>54720.32</v>
      </c>
      <c r="G226" s="307">
        <v>21857.38</v>
      </c>
      <c r="H226" s="142">
        <f t="shared" si="43"/>
        <v>32862.94</v>
      </c>
      <c r="I226" s="91">
        <f t="shared" si="44"/>
        <v>1.5035168899474687</v>
      </c>
      <c r="J226" s="157"/>
      <c r="K226" s="307">
        <v>720583.18</v>
      </c>
      <c r="L226" s="307">
        <v>172472.29</v>
      </c>
      <c r="M226" s="142">
        <f t="shared" si="45"/>
        <v>548110.89</v>
      </c>
      <c r="N226" s="91">
        <f t="shared" si="46"/>
        <v>3.1779649357006856</v>
      </c>
      <c r="O226" s="258"/>
      <c r="P226" s="157"/>
      <c r="Q226" s="307">
        <v>255585.14</v>
      </c>
      <c r="R226" s="307">
        <v>63244.590000000004</v>
      </c>
      <c r="S226" s="142">
        <f t="shared" si="47"/>
        <v>192340.55000000002</v>
      </c>
      <c r="T226" s="91">
        <f t="shared" si="48"/>
        <v>3.0412174385192472</v>
      </c>
    </row>
    <row r="227" spans="1:20" s="68" customFormat="1" hidden="1" outlineLevel="2" x14ac:dyDescent="0.25">
      <c r="A227" s="63" t="s">
        <v>1421</v>
      </c>
      <c r="B227" s="64" t="s">
        <v>1880</v>
      </c>
      <c r="C227" s="65" t="s">
        <v>2313</v>
      </c>
      <c r="D227" s="66"/>
      <c r="E227" s="67"/>
      <c r="F227" s="307">
        <v>39755.31</v>
      </c>
      <c r="G227" s="307">
        <v>25421.71</v>
      </c>
      <c r="H227" s="142">
        <f t="shared" si="43"/>
        <v>14333.599999999999</v>
      </c>
      <c r="I227" s="91">
        <f t="shared" si="44"/>
        <v>0.56383303876883184</v>
      </c>
      <c r="J227" s="157"/>
      <c r="K227" s="307">
        <v>249631.03</v>
      </c>
      <c r="L227" s="307">
        <v>198195.56</v>
      </c>
      <c r="M227" s="142">
        <f t="shared" si="45"/>
        <v>51435.47</v>
      </c>
      <c r="N227" s="91">
        <f t="shared" si="46"/>
        <v>0.25951878033998343</v>
      </c>
      <c r="O227" s="258"/>
      <c r="P227" s="157"/>
      <c r="Q227" s="307">
        <v>111337.87</v>
      </c>
      <c r="R227" s="307">
        <v>92214.85</v>
      </c>
      <c r="S227" s="142">
        <f t="shared" si="47"/>
        <v>19123.01999999999</v>
      </c>
      <c r="T227" s="91">
        <f t="shared" si="48"/>
        <v>0.20737462567037726</v>
      </c>
    </row>
    <row r="228" spans="1:20" s="68" customFormat="1" hidden="1" outlineLevel="2" x14ac:dyDescent="0.25">
      <c r="A228" s="63" t="s">
        <v>1422</v>
      </c>
      <c r="B228" s="64" t="s">
        <v>1881</v>
      </c>
      <c r="C228" s="65" t="s">
        <v>2332</v>
      </c>
      <c r="D228" s="66"/>
      <c r="E228" s="67"/>
      <c r="F228" s="307">
        <v>2344.91</v>
      </c>
      <c r="G228" s="307">
        <v>5644.26</v>
      </c>
      <c r="H228" s="142">
        <f t="shared" si="43"/>
        <v>-3299.3500000000004</v>
      </c>
      <c r="I228" s="91">
        <f t="shared" si="44"/>
        <v>-0.58454961323539312</v>
      </c>
      <c r="J228" s="157"/>
      <c r="K228" s="307">
        <v>12826.24</v>
      </c>
      <c r="L228" s="307">
        <v>21980.87</v>
      </c>
      <c r="M228" s="142">
        <f t="shared" si="45"/>
        <v>-9154.6299999999992</v>
      </c>
      <c r="N228" s="91">
        <f t="shared" si="46"/>
        <v>-0.41648169521952494</v>
      </c>
      <c r="O228" s="258"/>
      <c r="P228" s="157"/>
      <c r="Q228" s="307">
        <v>8907.02</v>
      </c>
      <c r="R228" s="307">
        <v>9623.82</v>
      </c>
      <c r="S228" s="142">
        <f t="shared" si="47"/>
        <v>-716.79999999999927</v>
      </c>
      <c r="T228" s="91">
        <f t="shared" si="48"/>
        <v>-7.4481858555126679E-2</v>
      </c>
    </row>
    <row r="229" spans="1:20" s="68" customFormat="1" hidden="1" outlineLevel="2" x14ac:dyDescent="0.25">
      <c r="A229" s="63" t="s">
        <v>1423</v>
      </c>
      <c r="B229" s="64" t="s">
        <v>1882</v>
      </c>
      <c r="C229" s="65" t="s">
        <v>2333</v>
      </c>
      <c r="D229" s="66"/>
      <c r="E229" s="67"/>
      <c r="F229" s="307">
        <v>226862.45</v>
      </c>
      <c r="G229" s="307">
        <v>113072.32000000001</v>
      </c>
      <c r="H229" s="142">
        <f t="shared" si="43"/>
        <v>113790.13</v>
      </c>
      <c r="I229" s="91">
        <f t="shared" si="44"/>
        <v>1.0063482380126276</v>
      </c>
      <c r="J229" s="157"/>
      <c r="K229" s="307">
        <v>844506.84</v>
      </c>
      <c r="L229" s="307">
        <v>860080.54</v>
      </c>
      <c r="M229" s="142">
        <f t="shared" si="45"/>
        <v>-15573.70000000007</v>
      </c>
      <c r="N229" s="91">
        <f t="shared" si="46"/>
        <v>-1.8107257722631498E-2</v>
      </c>
      <c r="O229" s="258"/>
      <c r="P229" s="157"/>
      <c r="Q229" s="307">
        <v>454416.54000000004</v>
      </c>
      <c r="R229" s="307">
        <v>358081.46</v>
      </c>
      <c r="S229" s="142">
        <f t="shared" si="47"/>
        <v>96335.080000000016</v>
      </c>
      <c r="T229" s="91">
        <f t="shared" si="48"/>
        <v>0.26903118636748191</v>
      </c>
    </row>
    <row r="230" spans="1:20" s="68" customFormat="1" hidden="1" outlineLevel="2" x14ac:dyDescent="0.25">
      <c r="A230" s="63" t="s">
        <v>1424</v>
      </c>
      <c r="B230" s="64" t="s">
        <v>1883</v>
      </c>
      <c r="C230" s="65" t="s">
        <v>2334</v>
      </c>
      <c r="D230" s="66"/>
      <c r="E230" s="67"/>
      <c r="F230" s="307">
        <v>22058.53</v>
      </c>
      <c r="G230" s="307">
        <v>13811.03</v>
      </c>
      <c r="H230" s="142">
        <f t="shared" si="43"/>
        <v>8247.4999999999982</v>
      </c>
      <c r="I230" s="91">
        <f t="shared" si="44"/>
        <v>0.59716762616546326</v>
      </c>
      <c r="J230" s="157"/>
      <c r="K230" s="307">
        <v>105402.73</v>
      </c>
      <c r="L230" s="307">
        <v>126662.27</v>
      </c>
      <c r="M230" s="142">
        <f t="shared" si="45"/>
        <v>-21259.540000000008</v>
      </c>
      <c r="N230" s="91">
        <f t="shared" si="46"/>
        <v>-0.16784429964819048</v>
      </c>
      <c r="O230" s="258"/>
      <c r="P230" s="157"/>
      <c r="Q230" s="307">
        <v>50626.130000000005</v>
      </c>
      <c r="R230" s="307">
        <v>49123.48</v>
      </c>
      <c r="S230" s="142">
        <f t="shared" si="47"/>
        <v>1502.6500000000015</v>
      </c>
      <c r="T230" s="91">
        <f t="shared" si="48"/>
        <v>3.0589241641675251E-2</v>
      </c>
    </row>
    <row r="231" spans="1:20" s="68" customFormat="1" hidden="1" outlineLevel="2" x14ac:dyDescent="0.25">
      <c r="A231" s="63" t="s">
        <v>1425</v>
      </c>
      <c r="B231" s="64" t="s">
        <v>1884</v>
      </c>
      <c r="C231" s="65" t="s">
        <v>2335</v>
      </c>
      <c r="D231" s="66"/>
      <c r="E231" s="67"/>
      <c r="F231" s="307">
        <v>-137904.32000000001</v>
      </c>
      <c r="G231" s="307">
        <v>279766.21000000002</v>
      </c>
      <c r="H231" s="142">
        <f t="shared" si="43"/>
        <v>-417670.53</v>
      </c>
      <c r="I231" s="91">
        <f t="shared" si="44"/>
        <v>-1.492927005016081</v>
      </c>
      <c r="J231" s="157"/>
      <c r="K231" s="307">
        <v>1800495.0390000001</v>
      </c>
      <c r="L231" s="307">
        <v>4474071.88</v>
      </c>
      <c r="M231" s="142">
        <f t="shared" si="45"/>
        <v>-2673576.841</v>
      </c>
      <c r="N231" s="91">
        <f t="shared" si="46"/>
        <v>-0.59757127572121171</v>
      </c>
      <c r="O231" s="258"/>
      <c r="P231" s="157"/>
      <c r="Q231" s="307">
        <v>873666.54</v>
      </c>
      <c r="R231" s="307">
        <v>3100457.84</v>
      </c>
      <c r="S231" s="142">
        <f t="shared" si="47"/>
        <v>-2226791.2999999998</v>
      </c>
      <c r="T231" s="91">
        <f t="shared" si="48"/>
        <v>-0.71821370098036874</v>
      </c>
    </row>
    <row r="232" spans="1:20" s="68" customFormat="1" hidden="1" outlineLevel="2" x14ac:dyDescent="0.25">
      <c r="A232" s="63" t="s">
        <v>1426</v>
      </c>
      <c r="B232" s="64" t="s">
        <v>1885</v>
      </c>
      <c r="C232" s="65" t="s">
        <v>2326</v>
      </c>
      <c r="D232" s="66"/>
      <c r="E232" s="67"/>
      <c r="F232" s="307">
        <v>77077.09</v>
      </c>
      <c r="G232" s="307">
        <v>73586.37</v>
      </c>
      <c r="H232" s="142">
        <f t="shared" si="43"/>
        <v>3490.7200000000012</v>
      </c>
      <c r="I232" s="91">
        <f t="shared" si="44"/>
        <v>4.7437045746379407E-2</v>
      </c>
      <c r="J232" s="157"/>
      <c r="K232" s="307">
        <v>631374.94000000006</v>
      </c>
      <c r="L232" s="307">
        <v>522573.57</v>
      </c>
      <c r="M232" s="142">
        <f t="shared" si="45"/>
        <v>108801.37000000005</v>
      </c>
      <c r="N232" s="91">
        <f t="shared" si="46"/>
        <v>0.20820297130603074</v>
      </c>
      <c r="O232" s="258"/>
      <c r="P232" s="157"/>
      <c r="Q232" s="307">
        <v>249781.72</v>
      </c>
      <c r="R232" s="307">
        <v>206711.95</v>
      </c>
      <c r="S232" s="142">
        <f t="shared" si="47"/>
        <v>43069.76999999999</v>
      </c>
      <c r="T232" s="91">
        <f t="shared" si="48"/>
        <v>0.20835645931451949</v>
      </c>
    </row>
    <row r="233" spans="1:20" s="68" customFormat="1" hidden="1" outlineLevel="2" x14ac:dyDescent="0.25">
      <c r="A233" s="63" t="s">
        <v>1427</v>
      </c>
      <c r="B233" s="64" t="s">
        <v>1886</v>
      </c>
      <c r="C233" s="65" t="s">
        <v>2262</v>
      </c>
      <c r="D233" s="66"/>
      <c r="E233" s="67"/>
      <c r="F233" s="307">
        <v>1031.414</v>
      </c>
      <c r="G233" s="307">
        <v>1448.34</v>
      </c>
      <c r="H233" s="142">
        <f t="shared" si="43"/>
        <v>-416.92599999999993</v>
      </c>
      <c r="I233" s="91">
        <f t="shared" si="44"/>
        <v>-0.28786472789538364</v>
      </c>
      <c r="J233" s="157"/>
      <c r="K233" s="307">
        <v>52613.648000000001</v>
      </c>
      <c r="L233" s="307">
        <v>56005.599999999999</v>
      </c>
      <c r="M233" s="142">
        <f t="shared" si="45"/>
        <v>-3391.9519999999975</v>
      </c>
      <c r="N233" s="91">
        <f t="shared" si="46"/>
        <v>-6.0564514977073679E-2</v>
      </c>
      <c r="O233" s="258"/>
      <c r="P233" s="157"/>
      <c r="Q233" s="307">
        <v>48487.991999999998</v>
      </c>
      <c r="R233" s="307">
        <v>4345.0200000000004</v>
      </c>
      <c r="S233" s="142">
        <f t="shared" si="47"/>
        <v>44142.971999999994</v>
      </c>
      <c r="T233" s="91" t="str">
        <f t="shared" si="48"/>
        <v>N.M.</v>
      </c>
    </row>
    <row r="234" spans="1:20" s="22" customFormat="1" hidden="1" outlineLevel="1" collapsed="1" x14ac:dyDescent="0.25">
      <c r="A234" s="22" t="s">
        <v>192</v>
      </c>
      <c r="B234" s="53"/>
      <c r="C234" s="50" t="s">
        <v>834</v>
      </c>
      <c r="D234" s="186"/>
      <c r="E234" s="186"/>
      <c r="F234" s="26">
        <v>159428.34399999998</v>
      </c>
      <c r="G234" s="26">
        <v>1006390.1399999999</v>
      </c>
      <c r="H234" s="42">
        <f t="shared" si="43"/>
        <v>-846961.79599999986</v>
      </c>
      <c r="I234" s="117">
        <f t="shared" si="44"/>
        <v>-0.84158395669496522</v>
      </c>
      <c r="J234" s="249"/>
      <c r="K234" s="26">
        <v>5421096.0470000003</v>
      </c>
      <c r="L234" s="26">
        <v>7511821.8000000007</v>
      </c>
      <c r="M234" s="42">
        <f t="shared" si="45"/>
        <v>-2090725.7530000005</v>
      </c>
      <c r="N234" s="86">
        <f t="shared" si="46"/>
        <v>-0.2783247271653862</v>
      </c>
      <c r="O234" s="216"/>
      <c r="P234" s="216"/>
      <c r="Q234" s="26">
        <v>2374350.2520000003</v>
      </c>
      <c r="R234" s="26">
        <v>4637098.76</v>
      </c>
      <c r="S234" s="42">
        <f t="shared" si="47"/>
        <v>-2262748.5079999994</v>
      </c>
      <c r="T234" s="117">
        <f t="shared" si="48"/>
        <v>-0.48796642580025612</v>
      </c>
    </row>
    <row r="235" spans="1:20" s="22" customFormat="1" hidden="1" outlineLevel="2" x14ac:dyDescent="0.25">
      <c r="B235" s="53"/>
      <c r="C235" s="50"/>
      <c r="D235" s="186"/>
      <c r="E235" s="186"/>
      <c r="F235" s="26"/>
      <c r="G235" s="26"/>
      <c r="H235" s="42"/>
      <c r="I235" s="117"/>
      <c r="J235" s="249"/>
      <c r="K235" s="26"/>
      <c r="L235" s="26"/>
      <c r="M235" s="42"/>
      <c r="N235" s="86"/>
      <c r="O235" s="216"/>
      <c r="P235" s="216"/>
      <c r="Q235" s="26"/>
      <c r="R235" s="26"/>
      <c r="S235" s="42"/>
      <c r="T235" s="117"/>
    </row>
    <row r="236" spans="1:20" s="22" customFormat="1" hidden="1" outlineLevel="1" collapsed="1" x14ac:dyDescent="0.25">
      <c r="A236" s="22" t="s">
        <v>193</v>
      </c>
      <c r="B236" s="53"/>
      <c r="C236" s="50" t="s">
        <v>835</v>
      </c>
      <c r="D236" s="186"/>
      <c r="E236" s="186"/>
      <c r="F236" s="26">
        <v>0</v>
      </c>
      <c r="G236" s="26">
        <v>0</v>
      </c>
      <c r="H236" s="42">
        <f>+F236-G236</f>
        <v>0</v>
      </c>
      <c r="I236" s="117">
        <f>IF(G236&lt;0,IF(H236=0,0,IF(OR(G236=0,F236=0),"N.M.",IF(ABS(H236/G236)&gt;=10,"N.M.",H236/(-G236)))),IF(H236=0,0,IF(OR(G236=0,F236=0),"N.M.",IF(ABS(H236/G236)&gt;=10,"N.M.",H236/G236))))</f>
        <v>0</v>
      </c>
      <c r="J236" s="249"/>
      <c r="K236" s="26">
        <v>0</v>
      </c>
      <c r="L236" s="26">
        <v>0</v>
      </c>
      <c r="M236" s="42">
        <f>+K236-L236</f>
        <v>0</v>
      </c>
      <c r="N236" s="86">
        <f>IF(L236&lt;0,IF(M236=0,0,IF(OR(L236=0,K236=0),"N.M.",IF(ABS(M236/L236)&gt;=10,"N.M.",M236/(-L236)))),IF(M236=0,0,IF(OR(L236=0,K236=0),"N.M.",IF(ABS(M236/L236)&gt;=10,"N.M.",M236/L236))))</f>
        <v>0</v>
      </c>
      <c r="O236" s="216"/>
      <c r="P236" s="216"/>
      <c r="Q236" s="26">
        <v>0</v>
      </c>
      <c r="R236" s="26">
        <v>0</v>
      </c>
      <c r="S236" s="42">
        <f>+Q236-R236</f>
        <v>0</v>
      </c>
      <c r="T236" s="117">
        <f>IF(R236&lt;0,IF(S236=0,0,IF(OR(R236=0,Q236=0),"N.M.",IF(ABS(S236/R236)&gt;=10,"N.M.",S236/(-R236)))),IF(S236=0,0,IF(OR(R236=0,Q236=0),"N.M.",IF(ABS(S236/R236)&gt;=10,"N.M.",S236/R236))))</f>
        <v>0</v>
      </c>
    </row>
    <row r="237" spans="1:20" s="22" customFormat="1" hidden="1" outlineLevel="2" x14ac:dyDescent="0.25">
      <c r="B237" s="53"/>
      <c r="C237" s="50"/>
      <c r="D237" s="186"/>
      <c r="E237" s="186"/>
      <c r="F237" s="26"/>
      <c r="G237" s="26"/>
      <c r="H237" s="42"/>
      <c r="I237" s="117"/>
      <c r="J237" s="249"/>
      <c r="K237" s="26"/>
      <c r="L237" s="26"/>
      <c r="M237" s="42"/>
      <c r="N237" s="86"/>
      <c r="O237" s="216"/>
      <c r="P237" s="216"/>
      <c r="Q237" s="26"/>
      <c r="R237" s="26"/>
      <c r="S237" s="42"/>
      <c r="T237" s="117"/>
    </row>
    <row r="238" spans="1:20" s="68" customFormat="1" hidden="1" outlineLevel="2" x14ac:dyDescent="0.25">
      <c r="A238" s="63" t="s">
        <v>1428</v>
      </c>
      <c r="B238" s="64" t="s">
        <v>1887</v>
      </c>
      <c r="C238" s="65" t="s">
        <v>2336</v>
      </c>
      <c r="D238" s="66"/>
      <c r="E238" s="67"/>
      <c r="F238" s="307">
        <v>1836.91</v>
      </c>
      <c r="G238" s="307">
        <v>847.26</v>
      </c>
      <c r="H238" s="142">
        <f t="shared" ref="H238:H254" si="49">+F238-G238</f>
        <v>989.65000000000009</v>
      </c>
      <c r="I238" s="91">
        <f t="shared" ref="I238:I254" si="50">IF(G238&lt;0,IF(H238=0,0,IF(OR(G238=0,F238=0),"N.M.",IF(ABS(H238/G238)&gt;=10,"N.M.",H238/(-G238)))),IF(H238=0,0,IF(OR(G238=0,F238=0),"N.M.",IF(ABS(H238/G238)&gt;=10,"N.M.",H238/G238))))</f>
        <v>1.1680593914500863</v>
      </c>
      <c r="J238" s="157"/>
      <c r="K238" s="307">
        <v>13286.61</v>
      </c>
      <c r="L238" s="307">
        <v>4910.88</v>
      </c>
      <c r="M238" s="142">
        <f t="shared" ref="M238:M254" si="51">+K238-L238</f>
        <v>8375.73</v>
      </c>
      <c r="N238" s="91">
        <f t="shared" ref="N238:N254" si="52">IF(L238&lt;0,IF(M238=0,0,IF(OR(L238=0,K238=0),"N.M.",IF(ABS(M238/L238)&gt;=10,"N.M.",M238/(-L238)))),IF(M238=0,0,IF(OR(L238=0,K238=0),"N.M.",IF(ABS(M238/L238)&gt;=10,"N.M.",M238/L238))))</f>
        <v>1.7055456455869415</v>
      </c>
      <c r="O238" s="258"/>
      <c r="P238" s="157"/>
      <c r="Q238" s="307">
        <v>4879.5600000000004</v>
      </c>
      <c r="R238" s="307">
        <v>1933.31</v>
      </c>
      <c r="S238" s="142">
        <f t="shared" ref="S238:S254" si="53">+Q238-R238</f>
        <v>2946.2500000000005</v>
      </c>
      <c r="T238" s="91">
        <f t="shared" ref="T238:T254" si="54">IF(R238&lt;0,IF(S238=0,0,IF(OR(R238=0,Q238=0),"N.M.",IF(ABS(S238/R238)&gt;=10,"N.M.",S238/(-R238)))),IF(S238=0,0,IF(OR(R238=0,Q238=0),"N.M.",IF(ABS(S238/R238)&gt;=10,"N.M.",S238/R238))))</f>
        <v>1.5239408061821438</v>
      </c>
    </row>
    <row r="239" spans="1:20" s="68" customFormat="1" hidden="1" outlineLevel="2" x14ac:dyDescent="0.25">
      <c r="A239" s="63" t="s">
        <v>1429</v>
      </c>
      <c r="B239" s="64" t="s">
        <v>1888</v>
      </c>
      <c r="C239" s="65" t="s">
        <v>2337</v>
      </c>
      <c r="D239" s="66"/>
      <c r="E239" s="67"/>
      <c r="F239" s="307">
        <v>975.2</v>
      </c>
      <c r="G239" s="307">
        <v>5914.4000000000005</v>
      </c>
      <c r="H239" s="142">
        <f t="shared" si="49"/>
        <v>-4939.2000000000007</v>
      </c>
      <c r="I239" s="91">
        <f t="shared" si="50"/>
        <v>-0.83511429730826459</v>
      </c>
      <c r="J239" s="157"/>
      <c r="K239" s="307">
        <v>24867.47</v>
      </c>
      <c r="L239" s="307">
        <v>21963.47</v>
      </c>
      <c r="M239" s="142">
        <f t="shared" si="51"/>
        <v>2904</v>
      </c>
      <c r="N239" s="91">
        <f t="shared" si="52"/>
        <v>0.13221954454373558</v>
      </c>
      <c r="O239" s="258"/>
      <c r="P239" s="157"/>
      <c r="Q239" s="307">
        <v>3234.48</v>
      </c>
      <c r="R239" s="307">
        <v>9662.6200000000008</v>
      </c>
      <c r="S239" s="142">
        <f t="shared" si="53"/>
        <v>-6428.1400000000012</v>
      </c>
      <c r="T239" s="91">
        <f t="shared" si="54"/>
        <v>-0.66525849096828815</v>
      </c>
    </row>
    <row r="240" spans="1:20" s="68" customFormat="1" hidden="1" outlineLevel="2" x14ac:dyDescent="0.25">
      <c r="A240" s="63" t="s">
        <v>1430</v>
      </c>
      <c r="B240" s="64" t="s">
        <v>1889</v>
      </c>
      <c r="C240" s="65" t="s">
        <v>2338</v>
      </c>
      <c r="D240" s="66"/>
      <c r="E240" s="67"/>
      <c r="F240" s="307">
        <v>47609.53</v>
      </c>
      <c r="G240" s="307">
        <v>28902.170000000002</v>
      </c>
      <c r="H240" s="142">
        <f t="shared" si="49"/>
        <v>18707.359999999997</v>
      </c>
      <c r="I240" s="91">
        <f t="shared" si="50"/>
        <v>0.64726489395086928</v>
      </c>
      <c r="J240" s="157"/>
      <c r="K240" s="307">
        <v>250322.52000000002</v>
      </c>
      <c r="L240" s="307">
        <v>180718.5</v>
      </c>
      <c r="M240" s="142">
        <f t="shared" si="51"/>
        <v>69604.020000000019</v>
      </c>
      <c r="N240" s="91">
        <f t="shared" si="52"/>
        <v>0.38515160318395747</v>
      </c>
      <c r="O240" s="258"/>
      <c r="P240" s="157"/>
      <c r="Q240" s="307">
        <v>122218.5</v>
      </c>
      <c r="R240" s="307">
        <v>75325.509999999995</v>
      </c>
      <c r="S240" s="142">
        <f t="shared" si="53"/>
        <v>46892.990000000005</v>
      </c>
      <c r="T240" s="91">
        <f t="shared" si="54"/>
        <v>0.62253796887667945</v>
      </c>
    </row>
    <row r="241" spans="1:20" s="68" customFormat="1" hidden="1" outlineLevel="2" x14ac:dyDescent="0.25">
      <c r="A241" s="63" t="s">
        <v>1431</v>
      </c>
      <c r="B241" s="64" t="s">
        <v>1890</v>
      </c>
      <c r="C241" s="65" t="s">
        <v>2339</v>
      </c>
      <c r="D241" s="66"/>
      <c r="E241" s="67"/>
      <c r="F241" s="307">
        <v>3242.04</v>
      </c>
      <c r="G241" s="307">
        <v>341.21</v>
      </c>
      <c r="H241" s="142">
        <f t="shared" si="49"/>
        <v>2900.83</v>
      </c>
      <c r="I241" s="91">
        <f t="shared" si="50"/>
        <v>8.501597256821313</v>
      </c>
      <c r="J241" s="157"/>
      <c r="K241" s="307">
        <v>18082.82</v>
      </c>
      <c r="L241" s="307">
        <v>19019.12</v>
      </c>
      <c r="M241" s="142">
        <f t="shared" si="51"/>
        <v>-936.29999999999927</v>
      </c>
      <c r="N241" s="91">
        <f t="shared" si="52"/>
        <v>-4.9229407038811436E-2</v>
      </c>
      <c r="O241" s="258"/>
      <c r="P241" s="157"/>
      <c r="Q241" s="307">
        <v>7831.97</v>
      </c>
      <c r="R241" s="307">
        <v>1821.13</v>
      </c>
      <c r="S241" s="142">
        <f t="shared" si="53"/>
        <v>6010.84</v>
      </c>
      <c r="T241" s="91">
        <f t="shared" si="54"/>
        <v>3.3006100607864348</v>
      </c>
    </row>
    <row r="242" spans="1:20" s="68" customFormat="1" hidden="1" outlineLevel="2" x14ac:dyDescent="0.25">
      <c r="A242" s="63" t="s">
        <v>1432</v>
      </c>
      <c r="B242" s="64" t="s">
        <v>1891</v>
      </c>
      <c r="C242" s="65" t="s">
        <v>2340</v>
      </c>
      <c r="D242" s="66"/>
      <c r="E242" s="67"/>
      <c r="F242" s="307">
        <v>33742.81</v>
      </c>
      <c r="G242" s="307">
        <v>25281.03</v>
      </c>
      <c r="H242" s="142">
        <f t="shared" si="49"/>
        <v>8461.7799999999988</v>
      </c>
      <c r="I242" s="91">
        <f t="shared" si="50"/>
        <v>0.33470867286657224</v>
      </c>
      <c r="J242" s="157"/>
      <c r="K242" s="307">
        <v>213430.35</v>
      </c>
      <c r="L242" s="307">
        <v>178180.76</v>
      </c>
      <c r="M242" s="142">
        <f t="shared" si="51"/>
        <v>35249.589999999997</v>
      </c>
      <c r="N242" s="91">
        <f t="shared" si="52"/>
        <v>0.19783050650362022</v>
      </c>
      <c r="O242" s="258"/>
      <c r="P242" s="157"/>
      <c r="Q242" s="307">
        <v>92321.24</v>
      </c>
      <c r="R242" s="307">
        <v>72970.320000000007</v>
      </c>
      <c r="S242" s="142">
        <f t="shared" si="53"/>
        <v>19350.919999999998</v>
      </c>
      <c r="T242" s="91">
        <f t="shared" si="54"/>
        <v>0.26518891516441201</v>
      </c>
    </row>
    <row r="243" spans="1:20" s="68" customFormat="1" hidden="1" outlineLevel="2" x14ac:dyDescent="0.25">
      <c r="A243" s="63" t="s">
        <v>1433</v>
      </c>
      <c r="B243" s="64" t="s">
        <v>1892</v>
      </c>
      <c r="C243" s="65" t="s">
        <v>2341</v>
      </c>
      <c r="D243" s="66"/>
      <c r="E243" s="67"/>
      <c r="F243" s="307">
        <v>261381.08000000002</v>
      </c>
      <c r="G243" s="307">
        <v>206490.9</v>
      </c>
      <c r="H243" s="142">
        <f t="shared" si="49"/>
        <v>54890.180000000022</v>
      </c>
      <c r="I243" s="91">
        <f t="shared" si="50"/>
        <v>0.26582372395103138</v>
      </c>
      <c r="J243" s="157"/>
      <c r="K243" s="307">
        <v>1613498.24</v>
      </c>
      <c r="L243" s="307">
        <v>1763864.73</v>
      </c>
      <c r="M243" s="142">
        <f t="shared" si="51"/>
        <v>-150366.49</v>
      </c>
      <c r="N243" s="91">
        <f t="shared" si="52"/>
        <v>-8.5248311530102414E-2</v>
      </c>
      <c r="O243" s="258"/>
      <c r="P243" s="157"/>
      <c r="Q243" s="307">
        <v>700453.48</v>
      </c>
      <c r="R243" s="307">
        <v>813060.8</v>
      </c>
      <c r="S243" s="142">
        <f t="shared" si="53"/>
        <v>-112607.32000000007</v>
      </c>
      <c r="T243" s="91">
        <f t="shared" si="54"/>
        <v>-0.13849803114355047</v>
      </c>
    </row>
    <row r="244" spans="1:20" s="68" customFormat="1" hidden="1" outlineLevel="2" x14ac:dyDescent="0.25">
      <c r="A244" s="63" t="s">
        <v>1434</v>
      </c>
      <c r="B244" s="64" t="s">
        <v>1893</v>
      </c>
      <c r="C244" s="65" t="s">
        <v>2342</v>
      </c>
      <c r="D244" s="66"/>
      <c r="E244" s="67"/>
      <c r="F244" s="307">
        <v>850.67000000000007</v>
      </c>
      <c r="G244" s="307">
        <v>595.89</v>
      </c>
      <c r="H244" s="142">
        <f t="shared" si="49"/>
        <v>254.78000000000009</v>
      </c>
      <c r="I244" s="91">
        <f t="shared" si="50"/>
        <v>0.42756213395089715</v>
      </c>
      <c r="J244" s="157"/>
      <c r="K244" s="307">
        <v>5005.05</v>
      </c>
      <c r="L244" s="307">
        <v>6855.84</v>
      </c>
      <c r="M244" s="142">
        <f t="shared" si="51"/>
        <v>-1850.79</v>
      </c>
      <c r="N244" s="91">
        <f t="shared" si="52"/>
        <v>-0.26995816705173981</v>
      </c>
      <c r="O244" s="258"/>
      <c r="P244" s="157"/>
      <c r="Q244" s="307">
        <v>2381.21</v>
      </c>
      <c r="R244" s="307">
        <v>2444.89</v>
      </c>
      <c r="S244" s="142">
        <f t="shared" si="53"/>
        <v>-63.679999999999836</v>
      </c>
      <c r="T244" s="91">
        <f t="shared" si="54"/>
        <v>-2.6046161586001759E-2</v>
      </c>
    </row>
    <row r="245" spans="1:20" s="68" customFormat="1" hidden="1" outlineLevel="2" x14ac:dyDescent="0.25">
      <c r="A245" s="63" t="s">
        <v>1435</v>
      </c>
      <c r="B245" s="64" t="s">
        <v>1894</v>
      </c>
      <c r="C245" s="65" t="s">
        <v>2343</v>
      </c>
      <c r="D245" s="66"/>
      <c r="E245" s="67"/>
      <c r="F245" s="307">
        <v>54230.64</v>
      </c>
      <c r="G245" s="307">
        <v>50976.57</v>
      </c>
      <c r="H245" s="142">
        <f t="shared" si="49"/>
        <v>3254.0699999999997</v>
      </c>
      <c r="I245" s="91">
        <f t="shared" si="50"/>
        <v>6.3834620493297203E-2</v>
      </c>
      <c r="J245" s="157"/>
      <c r="K245" s="307">
        <v>369843.59</v>
      </c>
      <c r="L245" s="307">
        <v>351064.53</v>
      </c>
      <c r="M245" s="142">
        <f t="shared" si="51"/>
        <v>18779.059999999998</v>
      </c>
      <c r="N245" s="91">
        <f t="shared" si="52"/>
        <v>5.3491761187038737E-2</v>
      </c>
      <c r="O245" s="258"/>
      <c r="P245" s="157"/>
      <c r="Q245" s="307">
        <v>157389.79</v>
      </c>
      <c r="R245" s="307">
        <v>152400.98000000001</v>
      </c>
      <c r="S245" s="142">
        <f t="shared" si="53"/>
        <v>4988.8099999999977</v>
      </c>
      <c r="T245" s="91">
        <f t="shared" si="54"/>
        <v>3.2734763254147037E-2</v>
      </c>
    </row>
    <row r="246" spans="1:20" s="68" customFormat="1" hidden="1" outlineLevel="2" x14ac:dyDescent="0.25">
      <c r="A246" s="63" t="s">
        <v>1436</v>
      </c>
      <c r="B246" s="64" t="s">
        <v>1895</v>
      </c>
      <c r="C246" s="65" t="s">
        <v>2344</v>
      </c>
      <c r="D246" s="66"/>
      <c r="E246" s="67"/>
      <c r="F246" s="307">
        <v>4397.7300000000005</v>
      </c>
      <c r="G246" s="307">
        <v>4127.34</v>
      </c>
      <c r="H246" s="142">
        <f t="shared" si="49"/>
        <v>270.39000000000033</v>
      </c>
      <c r="I246" s="91">
        <f t="shared" si="50"/>
        <v>6.5511927779150811E-2</v>
      </c>
      <c r="J246" s="157"/>
      <c r="K246" s="307">
        <v>31312.46</v>
      </c>
      <c r="L246" s="307">
        <v>31728.63</v>
      </c>
      <c r="M246" s="142">
        <f t="shared" si="51"/>
        <v>-416.17000000000189</v>
      </c>
      <c r="N246" s="91">
        <f t="shared" si="52"/>
        <v>-1.3116544899669538E-2</v>
      </c>
      <c r="O246" s="258"/>
      <c r="P246" s="157"/>
      <c r="Q246" s="307">
        <v>13038.09</v>
      </c>
      <c r="R246" s="307">
        <v>13454.67</v>
      </c>
      <c r="S246" s="142">
        <f t="shared" si="53"/>
        <v>-416.57999999999993</v>
      </c>
      <c r="T246" s="91">
        <f t="shared" si="54"/>
        <v>-3.0961740421727172E-2</v>
      </c>
    </row>
    <row r="247" spans="1:20" s="68" customFormat="1" hidden="1" outlineLevel="2" x14ac:dyDescent="0.25">
      <c r="A247" s="63" t="s">
        <v>1437</v>
      </c>
      <c r="B247" s="64" t="s">
        <v>1896</v>
      </c>
      <c r="C247" s="65" t="s">
        <v>2345</v>
      </c>
      <c r="D247" s="66"/>
      <c r="E247" s="67"/>
      <c r="F247" s="307">
        <v>211.96</v>
      </c>
      <c r="G247" s="307">
        <v>311.02</v>
      </c>
      <c r="H247" s="142">
        <f t="shared" si="49"/>
        <v>-99.059999999999974</v>
      </c>
      <c r="I247" s="91">
        <f t="shared" si="50"/>
        <v>-0.31850041797955109</v>
      </c>
      <c r="J247" s="157"/>
      <c r="K247" s="307">
        <v>1973.79</v>
      </c>
      <c r="L247" s="307">
        <v>1581.74</v>
      </c>
      <c r="M247" s="142">
        <f t="shared" si="51"/>
        <v>392.04999999999995</v>
      </c>
      <c r="N247" s="91">
        <f t="shared" si="52"/>
        <v>0.2478599516987621</v>
      </c>
      <c r="O247" s="258"/>
      <c r="P247" s="157"/>
      <c r="Q247" s="307">
        <v>724.03</v>
      </c>
      <c r="R247" s="307">
        <v>1334.55</v>
      </c>
      <c r="S247" s="142">
        <f t="shared" si="53"/>
        <v>-610.52</v>
      </c>
      <c r="T247" s="91">
        <f t="shared" si="54"/>
        <v>-0.4574725562923832</v>
      </c>
    </row>
    <row r="248" spans="1:20" s="68" customFormat="1" hidden="1" outlineLevel="2" x14ac:dyDescent="0.25">
      <c r="A248" s="63" t="s">
        <v>1438</v>
      </c>
      <c r="B248" s="64" t="s">
        <v>1897</v>
      </c>
      <c r="C248" s="65" t="s">
        <v>2346</v>
      </c>
      <c r="D248" s="66"/>
      <c r="E248" s="67"/>
      <c r="F248" s="307">
        <v>48781.07</v>
      </c>
      <c r="G248" s="307">
        <v>41046.520000000004</v>
      </c>
      <c r="H248" s="142">
        <f t="shared" si="49"/>
        <v>7734.5499999999956</v>
      </c>
      <c r="I248" s="91">
        <f t="shared" si="50"/>
        <v>0.18843375759991335</v>
      </c>
      <c r="J248" s="157"/>
      <c r="K248" s="307">
        <v>288385.18</v>
      </c>
      <c r="L248" s="307">
        <v>390522.32</v>
      </c>
      <c r="M248" s="142">
        <f t="shared" si="51"/>
        <v>-102137.14000000001</v>
      </c>
      <c r="N248" s="91">
        <f t="shared" si="52"/>
        <v>-0.26153982696814876</v>
      </c>
      <c r="O248" s="258"/>
      <c r="P248" s="157"/>
      <c r="Q248" s="307">
        <v>155501.88</v>
      </c>
      <c r="R248" s="307">
        <v>167899.77</v>
      </c>
      <c r="S248" s="142">
        <f t="shared" si="53"/>
        <v>-12397.889999999985</v>
      </c>
      <c r="T248" s="91">
        <f t="shared" si="54"/>
        <v>-7.3841018364706426E-2</v>
      </c>
    </row>
    <row r="249" spans="1:20" s="68" customFormat="1" hidden="1" outlineLevel="2" x14ac:dyDescent="0.25">
      <c r="A249" s="63" t="s">
        <v>1439</v>
      </c>
      <c r="B249" s="64" t="s">
        <v>1898</v>
      </c>
      <c r="C249" s="65" t="s">
        <v>2347</v>
      </c>
      <c r="D249" s="66"/>
      <c r="E249" s="67"/>
      <c r="F249" s="307">
        <v>23020.32</v>
      </c>
      <c r="G249" s="307">
        <v>20999.65</v>
      </c>
      <c r="H249" s="142">
        <f t="shared" si="49"/>
        <v>2020.6699999999983</v>
      </c>
      <c r="I249" s="91">
        <f t="shared" si="50"/>
        <v>9.6223984685458952E-2</v>
      </c>
      <c r="J249" s="157"/>
      <c r="K249" s="307">
        <v>169315.04</v>
      </c>
      <c r="L249" s="307">
        <v>197788.21</v>
      </c>
      <c r="M249" s="142">
        <f t="shared" si="51"/>
        <v>-28473.169999999984</v>
      </c>
      <c r="N249" s="91">
        <f t="shared" si="52"/>
        <v>-0.14395787291871434</v>
      </c>
      <c r="O249" s="258"/>
      <c r="P249" s="157"/>
      <c r="Q249" s="307">
        <v>66776.56</v>
      </c>
      <c r="R249" s="307">
        <v>80094.58</v>
      </c>
      <c r="S249" s="142">
        <f t="shared" si="53"/>
        <v>-13318.020000000004</v>
      </c>
      <c r="T249" s="91">
        <f t="shared" si="54"/>
        <v>-0.16627866704588504</v>
      </c>
    </row>
    <row r="250" spans="1:20" s="68" customFormat="1" hidden="1" outlineLevel="2" x14ac:dyDescent="0.25">
      <c r="A250" s="63" t="s">
        <v>1440</v>
      </c>
      <c r="B250" s="64" t="s">
        <v>1899</v>
      </c>
      <c r="C250" s="65" t="s">
        <v>2348</v>
      </c>
      <c r="D250" s="66"/>
      <c r="E250" s="67"/>
      <c r="F250" s="307">
        <v>-42.78</v>
      </c>
      <c r="G250" s="307">
        <v>3090.94</v>
      </c>
      <c r="H250" s="142">
        <f t="shared" si="49"/>
        <v>-3133.7200000000003</v>
      </c>
      <c r="I250" s="91">
        <f t="shared" si="50"/>
        <v>-1.0138404498307958</v>
      </c>
      <c r="J250" s="157"/>
      <c r="K250" s="307">
        <v>-314.60000000000002</v>
      </c>
      <c r="L250" s="307">
        <v>20706.03</v>
      </c>
      <c r="M250" s="142">
        <f t="shared" si="51"/>
        <v>-21020.629999999997</v>
      </c>
      <c r="N250" s="91">
        <f t="shared" si="52"/>
        <v>-1.0151936416589755</v>
      </c>
      <c r="O250" s="258"/>
      <c r="P250" s="157"/>
      <c r="Q250" s="307">
        <v>0</v>
      </c>
      <c r="R250" s="307">
        <v>8446.5499999999993</v>
      </c>
      <c r="S250" s="142">
        <f t="shared" si="53"/>
        <v>-8446.5499999999993</v>
      </c>
      <c r="T250" s="91" t="str">
        <f t="shared" si="54"/>
        <v>N.M.</v>
      </c>
    </row>
    <row r="251" spans="1:20" s="68" customFormat="1" hidden="1" outlineLevel="2" x14ac:dyDescent="0.25">
      <c r="A251" s="63" t="s">
        <v>1441</v>
      </c>
      <c r="B251" s="64" t="s">
        <v>1900</v>
      </c>
      <c r="C251" s="65" t="s">
        <v>2349</v>
      </c>
      <c r="D251" s="66"/>
      <c r="E251" s="67"/>
      <c r="F251" s="307">
        <v>-49.58</v>
      </c>
      <c r="G251" s="307">
        <v>0</v>
      </c>
      <c r="H251" s="142">
        <f t="shared" si="49"/>
        <v>-49.58</v>
      </c>
      <c r="I251" s="91" t="str">
        <f t="shared" si="50"/>
        <v>N.M.</v>
      </c>
      <c r="J251" s="157"/>
      <c r="K251" s="307">
        <v>-49.58</v>
      </c>
      <c r="L251" s="307">
        <v>0</v>
      </c>
      <c r="M251" s="142">
        <f t="shared" si="51"/>
        <v>-49.58</v>
      </c>
      <c r="N251" s="91" t="str">
        <f t="shared" si="52"/>
        <v>N.M.</v>
      </c>
      <c r="O251" s="258"/>
      <c r="P251" s="157"/>
      <c r="Q251" s="307">
        <v>-49.58</v>
      </c>
      <c r="R251" s="307">
        <v>0</v>
      </c>
      <c r="S251" s="142">
        <f t="shared" si="53"/>
        <v>-49.58</v>
      </c>
      <c r="T251" s="91" t="str">
        <f t="shared" si="54"/>
        <v>N.M.</v>
      </c>
    </row>
    <row r="252" spans="1:20" s="68" customFormat="1" hidden="1" outlineLevel="2" x14ac:dyDescent="0.25">
      <c r="A252" s="63" t="s">
        <v>1442</v>
      </c>
      <c r="B252" s="64" t="s">
        <v>1901</v>
      </c>
      <c r="C252" s="65" t="s">
        <v>2350</v>
      </c>
      <c r="D252" s="66"/>
      <c r="E252" s="67"/>
      <c r="F252" s="307">
        <v>878.48</v>
      </c>
      <c r="G252" s="307">
        <v>1179.67</v>
      </c>
      <c r="H252" s="142">
        <f t="shared" si="49"/>
        <v>-301.19000000000005</v>
      </c>
      <c r="I252" s="91">
        <f t="shared" si="50"/>
        <v>-0.25531716496986451</v>
      </c>
      <c r="J252" s="157"/>
      <c r="K252" s="307">
        <v>-3403.6800000000003</v>
      </c>
      <c r="L252" s="307">
        <v>8749.2199999999993</v>
      </c>
      <c r="M252" s="142">
        <f t="shared" si="51"/>
        <v>-12152.9</v>
      </c>
      <c r="N252" s="91">
        <f t="shared" si="52"/>
        <v>-1.3890266789496664</v>
      </c>
      <c r="O252" s="258"/>
      <c r="P252" s="157"/>
      <c r="Q252" s="307">
        <v>-1469.99</v>
      </c>
      <c r="R252" s="307">
        <v>2731.63</v>
      </c>
      <c r="S252" s="142">
        <f t="shared" si="53"/>
        <v>-4201.62</v>
      </c>
      <c r="T252" s="91">
        <f t="shared" si="54"/>
        <v>-1.5381365704725749</v>
      </c>
    </row>
    <row r="253" spans="1:20" s="68" customFormat="1" hidden="1" outlineLevel="2" x14ac:dyDescent="0.25">
      <c r="A253" s="63" t="s">
        <v>1443</v>
      </c>
      <c r="B253" s="64" t="s">
        <v>1902</v>
      </c>
      <c r="C253" s="65" t="s">
        <v>2351</v>
      </c>
      <c r="D253" s="66"/>
      <c r="E253" s="67"/>
      <c r="F253" s="307">
        <v>1459.59</v>
      </c>
      <c r="G253" s="307">
        <v>1401.56</v>
      </c>
      <c r="H253" s="142">
        <f t="shared" si="49"/>
        <v>58.029999999999973</v>
      </c>
      <c r="I253" s="91">
        <f t="shared" si="50"/>
        <v>4.1403864265532678E-2</v>
      </c>
      <c r="J253" s="157"/>
      <c r="K253" s="307">
        <v>16469.560000000001</v>
      </c>
      <c r="L253" s="307">
        <v>12418.720000000001</v>
      </c>
      <c r="M253" s="142">
        <f t="shared" si="51"/>
        <v>4050.84</v>
      </c>
      <c r="N253" s="91">
        <f t="shared" si="52"/>
        <v>0.32618820619194244</v>
      </c>
      <c r="O253" s="258"/>
      <c r="P253" s="157"/>
      <c r="Q253" s="307">
        <v>5443.38</v>
      </c>
      <c r="R253" s="307">
        <v>4125.96</v>
      </c>
      <c r="S253" s="142">
        <f t="shared" si="53"/>
        <v>1317.42</v>
      </c>
      <c r="T253" s="91">
        <f t="shared" si="54"/>
        <v>0.31930023558153742</v>
      </c>
    </row>
    <row r="254" spans="1:20" s="22" customFormat="1" hidden="1" outlineLevel="1" collapsed="1" x14ac:dyDescent="0.25">
      <c r="A254" s="22" t="s">
        <v>194</v>
      </c>
      <c r="B254" s="53"/>
      <c r="C254" s="50" t="s">
        <v>836</v>
      </c>
      <c r="D254" s="186"/>
      <c r="E254" s="186"/>
      <c r="F254" s="26">
        <v>482525.67</v>
      </c>
      <c r="G254" s="26">
        <v>391506.13000000006</v>
      </c>
      <c r="H254" s="42">
        <f t="shared" si="49"/>
        <v>91019.539999999921</v>
      </c>
      <c r="I254" s="117">
        <f t="shared" si="50"/>
        <v>0.23248560629178375</v>
      </c>
      <c r="J254" s="249"/>
      <c r="K254" s="26">
        <v>3012024.8199999994</v>
      </c>
      <c r="L254" s="26">
        <v>3190072.7</v>
      </c>
      <c r="M254" s="42">
        <f t="shared" si="51"/>
        <v>-178047.88000000082</v>
      </c>
      <c r="N254" s="86">
        <f t="shared" si="52"/>
        <v>-5.5813110466103426E-2</v>
      </c>
      <c r="O254" s="216"/>
      <c r="P254" s="216"/>
      <c r="Q254" s="26">
        <v>1330674.5999999999</v>
      </c>
      <c r="R254" s="26">
        <v>1407707.27</v>
      </c>
      <c r="S254" s="42">
        <f t="shared" si="53"/>
        <v>-77032.670000000158</v>
      </c>
      <c r="T254" s="117">
        <f t="shared" si="54"/>
        <v>-5.4722080109737697E-2</v>
      </c>
    </row>
    <row r="255" spans="1:20" s="22" customFormat="1" ht="0.75" hidden="1" customHeight="1" outlineLevel="2" x14ac:dyDescent="0.25">
      <c r="B255" s="53"/>
      <c r="C255" s="50"/>
      <c r="D255" s="186"/>
      <c r="E255" s="186"/>
      <c r="F255" s="26"/>
      <c r="G255" s="26"/>
      <c r="H255" s="42"/>
      <c r="I255" s="117"/>
      <c r="J255" s="249"/>
      <c r="K255" s="26"/>
      <c r="L255" s="26"/>
      <c r="M255" s="42"/>
      <c r="N255" s="86"/>
      <c r="O255" s="216"/>
      <c r="P255" s="216"/>
      <c r="Q255" s="26"/>
      <c r="R255" s="26"/>
      <c r="S255" s="42"/>
      <c r="T255" s="117"/>
    </row>
    <row r="256" spans="1:20" s="68" customFormat="1" hidden="1" outlineLevel="2" x14ac:dyDescent="0.25">
      <c r="A256" s="63" t="s">
        <v>1444</v>
      </c>
      <c r="B256" s="64" t="s">
        <v>1903</v>
      </c>
      <c r="C256" s="65" t="s">
        <v>2352</v>
      </c>
      <c r="D256" s="66"/>
      <c r="E256" s="67"/>
      <c r="F256" s="307">
        <v>1039.92</v>
      </c>
      <c r="G256" s="307">
        <v>3626</v>
      </c>
      <c r="H256" s="142">
        <f t="shared" ref="H256:H266" si="55">+F256-G256</f>
        <v>-2586.08</v>
      </c>
      <c r="I256" s="91">
        <f t="shared" ref="I256:I266" si="56">IF(G256&lt;0,IF(H256=0,0,IF(OR(G256=0,F256=0),"N.M.",IF(ABS(H256/G256)&gt;=10,"N.M.",H256/(-G256)))),IF(H256=0,0,IF(OR(G256=0,F256=0),"N.M.",IF(ABS(H256/G256)&gt;=10,"N.M.",H256/G256))))</f>
        <v>-0.71320463320463323</v>
      </c>
      <c r="J256" s="157"/>
      <c r="K256" s="307">
        <v>10045.98</v>
      </c>
      <c r="L256" s="307">
        <v>34052.85</v>
      </c>
      <c r="M256" s="142">
        <f t="shared" ref="M256:M266" si="57">+K256-L256</f>
        <v>-24006.87</v>
      </c>
      <c r="N256" s="91">
        <f t="shared" ref="N256:N266" si="58">IF(L256&lt;0,IF(M256=0,0,IF(OR(L256=0,K256=0),"N.M.",IF(ABS(M256/L256)&gt;=10,"N.M.",M256/(-L256)))),IF(M256=0,0,IF(OR(L256=0,K256=0),"N.M.",IF(ABS(M256/L256)&gt;=10,"N.M.",M256/L256))))</f>
        <v>-0.70498856923869813</v>
      </c>
      <c r="O256" s="258"/>
      <c r="P256" s="157"/>
      <c r="Q256" s="307">
        <v>3703.58</v>
      </c>
      <c r="R256" s="307">
        <v>14150.66</v>
      </c>
      <c r="S256" s="142">
        <f t="shared" ref="S256:S266" si="59">+Q256-R256</f>
        <v>-10447.08</v>
      </c>
      <c r="T256" s="91">
        <f t="shared" ref="T256:T266" si="60">IF(R256&lt;0,IF(S256=0,0,IF(OR(R256=0,Q256=0),"N.M.",IF(ABS(S256/R256)&gt;=10,"N.M.",S256/(-R256)))),IF(S256=0,0,IF(OR(R256=0,Q256=0),"N.M.",IF(ABS(S256/R256)&gt;=10,"N.M.",S256/R256))))</f>
        <v>-0.73827510518943995</v>
      </c>
    </row>
    <row r="257" spans="1:20" s="68" customFormat="1" hidden="1" outlineLevel="2" x14ac:dyDescent="0.25">
      <c r="A257" s="63" t="s">
        <v>1445</v>
      </c>
      <c r="B257" s="64" t="s">
        <v>1904</v>
      </c>
      <c r="C257" s="65" t="s">
        <v>2353</v>
      </c>
      <c r="D257" s="66"/>
      <c r="E257" s="67"/>
      <c r="F257" s="307">
        <v>0</v>
      </c>
      <c r="G257" s="307">
        <v>0</v>
      </c>
      <c r="H257" s="142">
        <f t="shared" si="55"/>
        <v>0</v>
      </c>
      <c r="I257" s="91">
        <f t="shared" si="56"/>
        <v>0</v>
      </c>
      <c r="J257" s="157"/>
      <c r="K257" s="307">
        <v>4.45</v>
      </c>
      <c r="L257" s="307">
        <v>0</v>
      </c>
      <c r="M257" s="142">
        <f t="shared" si="57"/>
        <v>4.45</v>
      </c>
      <c r="N257" s="91" t="str">
        <f t="shared" si="58"/>
        <v>N.M.</v>
      </c>
      <c r="O257" s="258"/>
      <c r="P257" s="157"/>
      <c r="Q257" s="307">
        <v>-14.41</v>
      </c>
      <c r="R257" s="307">
        <v>0</v>
      </c>
      <c r="S257" s="142">
        <f t="shared" si="59"/>
        <v>-14.41</v>
      </c>
      <c r="T257" s="91" t="str">
        <f t="shared" si="60"/>
        <v>N.M.</v>
      </c>
    </row>
    <row r="258" spans="1:20" s="68" customFormat="1" hidden="1" outlineLevel="2" x14ac:dyDescent="0.25">
      <c r="A258" s="63" t="s">
        <v>1446</v>
      </c>
      <c r="B258" s="64" t="s">
        <v>1905</v>
      </c>
      <c r="C258" s="65" t="s">
        <v>2354</v>
      </c>
      <c r="D258" s="66"/>
      <c r="E258" s="67"/>
      <c r="F258" s="307">
        <v>111514.52</v>
      </c>
      <c r="G258" s="307">
        <v>100249.19</v>
      </c>
      <c r="H258" s="142">
        <f t="shared" si="55"/>
        <v>11265.330000000002</v>
      </c>
      <c r="I258" s="91">
        <f t="shared" si="56"/>
        <v>0.11237327703096654</v>
      </c>
      <c r="J258" s="157"/>
      <c r="K258" s="307">
        <v>712863.57000000007</v>
      </c>
      <c r="L258" s="307">
        <v>763084.66</v>
      </c>
      <c r="M258" s="142">
        <f t="shared" si="57"/>
        <v>-50221.089999999967</v>
      </c>
      <c r="N258" s="91">
        <f t="shared" si="58"/>
        <v>-6.5813261139334084E-2</v>
      </c>
      <c r="O258" s="258"/>
      <c r="P258" s="157"/>
      <c r="Q258" s="307">
        <v>313926.10000000003</v>
      </c>
      <c r="R258" s="307">
        <v>325983.13</v>
      </c>
      <c r="S258" s="142">
        <f t="shared" si="59"/>
        <v>-12057.02999999997</v>
      </c>
      <c r="T258" s="91">
        <f t="shared" si="60"/>
        <v>-3.698666860459917E-2</v>
      </c>
    </row>
    <row r="259" spans="1:20" s="68" customFormat="1" hidden="1" outlineLevel="2" x14ac:dyDescent="0.25">
      <c r="A259" s="63" t="s">
        <v>1447</v>
      </c>
      <c r="B259" s="64" t="s">
        <v>1906</v>
      </c>
      <c r="C259" s="65" t="s">
        <v>2355</v>
      </c>
      <c r="D259" s="66"/>
      <c r="E259" s="67"/>
      <c r="F259" s="307">
        <v>-7.25</v>
      </c>
      <c r="G259" s="307">
        <v>0</v>
      </c>
      <c r="H259" s="142">
        <f t="shared" si="55"/>
        <v>-7.25</v>
      </c>
      <c r="I259" s="91" t="str">
        <f t="shared" si="56"/>
        <v>N.M.</v>
      </c>
      <c r="J259" s="157"/>
      <c r="K259" s="307">
        <v>7.96</v>
      </c>
      <c r="L259" s="307">
        <v>0</v>
      </c>
      <c r="M259" s="142">
        <f t="shared" si="57"/>
        <v>7.96</v>
      </c>
      <c r="N259" s="91" t="str">
        <f t="shared" si="58"/>
        <v>N.M.</v>
      </c>
      <c r="O259" s="258"/>
      <c r="P259" s="157"/>
      <c r="Q259" s="307">
        <v>7.96</v>
      </c>
      <c r="R259" s="307">
        <v>0</v>
      </c>
      <c r="S259" s="142">
        <f t="shared" si="59"/>
        <v>7.96</v>
      </c>
      <c r="T259" s="91" t="str">
        <f t="shared" si="60"/>
        <v>N.M.</v>
      </c>
    </row>
    <row r="260" spans="1:20" s="68" customFormat="1" hidden="1" outlineLevel="2" x14ac:dyDescent="0.25">
      <c r="A260" s="63" t="s">
        <v>1448</v>
      </c>
      <c r="B260" s="64" t="s">
        <v>1907</v>
      </c>
      <c r="C260" s="65" t="s">
        <v>2356</v>
      </c>
      <c r="D260" s="66"/>
      <c r="E260" s="67"/>
      <c r="F260" s="307">
        <v>149702.91</v>
      </c>
      <c r="G260" s="307">
        <v>23246.04</v>
      </c>
      <c r="H260" s="142">
        <f t="shared" si="55"/>
        <v>126456.87</v>
      </c>
      <c r="I260" s="91">
        <f t="shared" si="56"/>
        <v>5.4399317044967654</v>
      </c>
      <c r="J260" s="157"/>
      <c r="K260" s="307">
        <v>627434.37</v>
      </c>
      <c r="L260" s="307">
        <v>337741.15</v>
      </c>
      <c r="M260" s="142">
        <f t="shared" si="57"/>
        <v>289693.21999999997</v>
      </c>
      <c r="N260" s="91">
        <f t="shared" si="58"/>
        <v>0.85773741221642652</v>
      </c>
      <c r="O260" s="258"/>
      <c r="P260" s="157"/>
      <c r="Q260" s="307">
        <v>360574.23</v>
      </c>
      <c r="R260" s="307">
        <v>68194.87</v>
      </c>
      <c r="S260" s="142">
        <f t="shared" si="59"/>
        <v>292379.36</v>
      </c>
      <c r="T260" s="91">
        <f t="shared" si="60"/>
        <v>4.2874098887496963</v>
      </c>
    </row>
    <row r="261" spans="1:20" s="68" customFormat="1" hidden="1" outlineLevel="2" x14ac:dyDescent="0.25">
      <c r="A261" s="63" t="s">
        <v>1449</v>
      </c>
      <c r="B261" s="64" t="s">
        <v>1908</v>
      </c>
      <c r="C261" s="65" t="s">
        <v>2357</v>
      </c>
      <c r="D261" s="66"/>
      <c r="E261" s="67"/>
      <c r="F261" s="307">
        <v>3687.56</v>
      </c>
      <c r="G261" s="307">
        <v>664.45</v>
      </c>
      <c r="H261" s="142">
        <f t="shared" si="55"/>
        <v>3023.1099999999997</v>
      </c>
      <c r="I261" s="91">
        <f t="shared" si="56"/>
        <v>4.5497930619309193</v>
      </c>
      <c r="J261" s="157"/>
      <c r="K261" s="307">
        <v>17713.7</v>
      </c>
      <c r="L261" s="307">
        <v>3779.38</v>
      </c>
      <c r="M261" s="142">
        <f t="shared" si="57"/>
        <v>13934.32</v>
      </c>
      <c r="N261" s="91">
        <f t="shared" si="58"/>
        <v>3.6869327773338481</v>
      </c>
      <c r="O261" s="258"/>
      <c r="P261" s="157"/>
      <c r="Q261" s="307">
        <v>5782.74</v>
      </c>
      <c r="R261" s="307">
        <v>1647.88</v>
      </c>
      <c r="S261" s="142">
        <f t="shared" si="59"/>
        <v>4134.8599999999997</v>
      </c>
      <c r="T261" s="91">
        <f t="shared" si="60"/>
        <v>2.5091996990072087</v>
      </c>
    </row>
    <row r="262" spans="1:20" s="68" customFormat="1" hidden="1" outlineLevel="2" x14ac:dyDescent="0.25">
      <c r="A262" s="63" t="s">
        <v>1450</v>
      </c>
      <c r="B262" s="64" t="s">
        <v>1909</v>
      </c>
      <c r="C262" s="65" t="s">
        <v>2358</v>
      </c>
      <c r="D262" s="66"/>
      <c r="E262" s="67"/>
      <c r="F262" s="307">
        <v>0</v>
      </c>
      <c r="G262" s="307">
        <v>0</v>
      </c>
      <c r="H262" s="142">
        <f t="shared" si="55"/>
        <v>0</v>
      </c>
      <c r="I262" s="91">
        <f t="shared" si="56"/>
        <v>0</v>
      </c>
      <c r="J262" s="157"/>
      <c r="K262" s="307">
        <v>-98.31</v>
      </c>
      <c r="L262" s="307">
        <v>0</v>
      </c>
      <c r="M262" s="142">
        <f t="shared" si="57"/>
        <v>-98.31</v>
      </c>
      <c r="N262" s="91" t="str">
        <f t="shared" si="58"/>
        <v>N.M.</v>
      </c>
      <c r="O262" s="258"/>
      <c r="P262" s="157"/>
      <c r="Q262" s="307">
        <v>0</v>
      </c>
      <c r="R262" s="307">
        <v>0</v>
      </c>
      <c r="S262" s="142">
        <f t="shared" si="59"/>
        <v>0</v>
      </c>
      <c r="T262" s="91">
        <f t="shared" si="60"/>
        <v>0</v>
      </c>
    </row>
    <row r="263" spans="1:20" s="68" customFormat="1" hidden="1" outlineLevel="2" x14ac:dyDescent="0.25">
      <c r="A263" s="63" t="s">
        <v>1451</v>
      </c>
      <c r="B263" s="64" t="s">
        <v>1910</v>
      </c>
      <c r="C263" s="65" t="s">
        <v>2359</v>
      </c>
      <c r="D263" s="66"/>
      <c r="E263" s="67"/>
      <c r="F263" s="307">
        <v>852.47</v>
      </c>
      <c r="G263" s="307">
        <v>478.11</v>
      </c>
      <c r="H263" s="142">
        <f t="shared" si="55"/>
        <v>374.36</v>
      </c>
      <c r="I263" s="91">
        <f t="shared" si="56"/>
        <v>0.7829997280960449</v>
      </c>
      <c r="J263" s="157"/>
      <c r="K263" s="307">
        <v>4541.33</v>
      </c>
      <c r="L263" s="307">
        <v>5933.1900000000005</v>
      </c>
      <c r="M263" s="142">
        <f t="shared" si="57"/>
        <v>-1391.8600000000006</v>
      </c>
      <c r="N263" s="91">
        <f t="shared" si="58"/>
        <v>-0.23458881310054128</v>
      </c>
      <c r="O263" s="258"/>
      <c r="P263" s="157"/>
      <c r="Q263" s="307">
        <v>2134.39</v>
      </c>
      <c r="R263" s="307">
        <v>3538.85</v>
      </c>
      <c r="S263" s="142">
        <f t="shared" si="59"/>
        <v>-1404.46</v>
      </c>
      <c r="T263" s="91">
        <f t="shared" si="60"/>
        <v>-0.39686903937719881</v>
      </c>
    </row>
    <row r="264" spans="1:20" s="68" customFormat="1" hidden="1" outlineLevel="2" x14ac:dyDescent="0.25">
      <c r="A264" s="63" t="s">
        <v>1452</v>
      </c>
      <c r="B264" s="64" t="s">
        <v>1911</v>
      </c>
      <c r="C264" s="65" t="s">
        <v>2360</v>
      </c>
      <c r="D264" s="66"/>
      <c r="E264" s="67"/>
      <c r="F264" s="307">
        <v>1.41</v>
      </c>
      <c r="G264" s="307">
        <v>7.32</v>
      </c>
      <c r="H264" s="142">
        <f t="shared" si="55"/>
        <v>-5.91</v>
      </c>
      <c r="I264" s="91">
        <f t="shared" si="56"/>
        <v>-0.80737704918032782</v>
      </c>
      <c r="J264" s="157"/>
      <c r="K264" s="307">
        <v>92.4</v>
      </c>
      <c r="L264" s="307">
        <v>27.79</v>
      </c>
      <c r="M264" s="142">
        <f t="shared" si="57"/>
        <v>64.610000000000014</v>
      </c>
      <c r="N264" s="91">
        <f t="shared" si="58"/>
        <v>2.3249370277078092</v>
      </c>
      <c r="O264" s="258"/>
      <c r="P264" s="157"/>
      <c r="Q264" s="307">
        <v>60.64</v>
      </c>
      <c r="R264" s="307">
        <v>24.12</v>
      </c>
      <c r="S264" s="142">
        <f t="shared" si="59"/>
        <v>36.519999999999996</v>
      </c>
      <c r="T264" s="91">
        <f t="shared" si="60"/>
        <v>1.5140961857379767</v>
      </c>
    </row>
    <row r="265" spans="1:20" s="68" customFormat="1" hidden="1" outlineLevel="2" x14ac:dyDescent="0.25">
      <c r="A265" s="63" t="s">
        <v>1453</v>
      </c>
      <c r="B265" s="64" t="s">
        <v>1912</v>
      </c>
      <c r="C265" s="65" t="s">
        <v>2361</v>
      </c>
      <c r="D265" s="66"/>
      <c r="E265" s="67"/>
      <c r="F265" s="307">
        <v>0</v>
      </c>
      <c r="G265" s="307">
        <v>0</v>
      </c>
      <c r="H265" s="142">
        <f t="shared" si="55"/>
        <v>0</v>
      </c>
      <c r="I265" s="91">
        <f t="shared" si="56"/>
        <v>0</v>
      </c>
      <c r="J265" s="157"/>
      <c r="K265" s="307">
        <v>0</v>
      </c>
      <c r="L265" s="307">
        <v>79.86</v>
      </c>
      <c r="M265" s="142">
        <f t="shared" si="57"/>
        <v>-79.86</v>
      </c>
      <c r="N265" s="91" t="str">
        <f t="shared" si="58"/>
        <v>N.M.</v>
      </c>
      <c r="O265" s="258"/>
      <c r="P265" s="157"/>
      <c r="Q265" s="307">
        <v>0</v>
      </c>
      <c r="R265" s="307">
        <v>0</v>
      </c>
      <c r="S265" s="142">
        <f t="shared" si="59"/>
        <v>0</v>
      </c>
      <c r="T265" s="91">
        <f t="shared" si="60"/>
        <v>0</v>
      </c>
    </row>
    <row r="266" spans="1:20" s="22" customFormat="1" hidden="1" outlineLevel="1" collapsed="1" x14ac:dyDescent="0.25">
      <c r="A266" s="22" t="s">
        <v>195</v>
      </c>
      <c r="B266" s="53"/>
      <c r="C266" s="50" t="s">
        <v>837</v>
      </c>
      <c r="D266" s="186"/>
      <c r="E266" s="186"/>
      <c r="F266" s="26">
        <v>266791.53999999992</v>
      </c>
      <c r="G266" s="26">
        <v>128271.11000000002</v>
      </c>
      <c r="H266" s="42">
        <f t="shared" si="55"/>
        <v>138520.42999999991</v>
      </c>
      <c r="I266" s="117">
        <f t="shared" si="56"/>
        <v>1.0799035729869328</v>
      </c>
      <c r="J266" s="249"/>
      <c r="K266" s="26">
        <v>1372605.45</v>
      </c>
      <c r="L266" s="26">
        <v>1144698.8800000001</v>
      </c>
      <c r="M266" s="42">
        <f t="shared" si="57"/>
        <v>227906.56999999983</v>
      </c>
      <c r="N266" s="86">
        <f t="shared" si="58"/>
        <v>0.19909739930906528</v>
      </c>
      <c r="O266" s="216"/>
      <c r="P266" s="216"/>
      <c r="Q266" s="26">
        <v>686175.23</v>
      </c>
      <c r="R266" s="26">
        <v>413539.50999999995</v>
      </c>
      <c r="S266" s="42">
        <f t="shared" si="59"/>
        <v>272635.72000000003</v>
      </c>
      <c r="T266" s="117">
        <f t="shared" si="60"/>
        <v>0.65927369309887718</v>
      </c>
    </row>
    <row r="267" spans="1:20" s="22" customFormat="1" ht="0.75" hidden="1" customHeight="1" outlineLevel="2" x14ac:dyDescent="0.25">
      <c r="B267" s="53"/>
      <c r="C267" s="50"/>
      <c r="D267" s="186"/>
      <c r="E267" s="186"/>
      <c r="F267" s="26"/>
      <c r="G267" s="26"/>
      <c r="H267" s="42"/>
      <c r="I267" s="117"/>
      <c r="J267" s="249"/>
      <c r="K267" s="26"/>
      <c r="L267" s="26"/>
      <c r="M267" s="42"/>
      <c r="N267" s="86"/>
      <c r="O267" s="216"/>
      <c r="P267" s="216"/>
      <c r="Q267" s="26"/>
      <c r="R267" s="26"/>
      <c r="S267" s="42"/>
      <c r="T267" s="117"/>
    </row>
    <row r="268" spans="1:20" s="68" customFormat="1" hidden="1" outlineLevel="2" x14ac:dyDescent="0.25">
      <c r="A268" s="63" t="s">
        <v>1454</v>
      </c>
      <c r="B268" s="64" t="s">
        <v>1913</v>
      </c>
      <c r="C268" s="65" t="s">
        <v>2362</v>
      </c>
      <c r="D268" s="66"/>
      <c r="E268" s="67"/>
      <c r="F268" s="307">
        <v>1138055.57</v>
      </c>
      <c r="G268" s="307">
        <v>907448.07000000007</v>
      </c>
      <c r="H268" s="142">
        <f t="shared" ref="H268:H299" si="61">+F268-G268</f>
        <v>230607.5</v>
      </c>
      <c r="I268" s="91">
        <f t="shared" ref="I268:I299" si="62">IF(G268&lt;0,IF(H268=0,0,IF(OR(G268=0,F268=0),"N.M.",IF(ABS(H268/G268)&gt;=10,"N.M.",H268/(-G268)))),IF(H268=0,0,IF(OR(G268=0,F268=0),"N.M.",IF(ABS(H268/G268)&gt;=10,"N.M.",H268/G268))))</f>
        <v>0.25412748963144521</v>
      </c>
      <c r="J268" s="157"/>
      <c r="K268" s="307">
        <v>6800814.04</v>
      </c>
      <c r="L268" s="307">
        <v>7514305.3899999997</v>
      </c>
      <c r="M268" s="142">
        <f t="shared" ref="M268:M299" si="63">+K268-L268</f>
        <v>-713491.34999999963</v>
      </c>
      <c r="N268" s="91">
        <f t="shared" ref="N268:N299" si="64">IF(L268&lt;0,IF(M268=0,0,IF(OR(L268=0,K268=0),"N.M.",IF(ABS(M268/L268)&gt;=10,"N.M.",M268/(-L268)))),IF(M268=0,0,IF(OR(L268=0,K268=0),"N.M.",IF(ABS(M268/L268)&gt;=10,"N.M.",M268/L268))))</f>
        <v>-9.495107171841996E-2</v>
      </c>
      <c r="O268" s="258"/>
      <c r="P268" s="157"/>
      <c r="Q268" s="307">
        <v>2760785.5700000003</v>
      </c>
      <c r="R268" s="307">
        <v>3514979.13</v>
      </c>
      <c r="S268" s="142">
        <f t="shared" ref="S268:S299" si="65">+Q268-R268</f>
        <v>-754193.55999999959</v>
      </c>
      <c r="T268" s="91">
        <f t="shared" ref="T268:T299" si="66">IF(R268&lt;0,IF(S268=0,0,IF(OR(R268=0,Q268=0),"N.M.",IF(ABS(S268/R268)&gt;=10,"N.M.",S268/(-R268)))),IF(S268=0,0,IF(OR(R268=0,Q268=0),"N.M.",IF(ABS(S268/R268)&gt;=10,"N.M.",S268/R268))))</f>
        <v>-0.21456558690861974</v>
      </c>
    </row>
    <row r="269" spans="1:20" s="68" customFormat="1" hidden="1" outlineLevel="2" x14ac:dyDescent="0.25">
      <c r="A269" s="63" t="s">
        <v>1455</v>
      </c>
      <c r="B269" s="64" t="s">
        <v>1914</v>
      </c>
      <c r="C269" s="65" t="s">
        <v>2363</v>
      </c>
      <c r="D269" s="66"/>
      <c r="E269" s="67"/>
      <c r="F269" s="307">
        <v>29.86</v>
      </c>
      <c r="G269" s="307">
        <v>0</v>
      </c>
      <c r="H269" s="142">
        <f t="shared" si="61"/>
        <v>29.86</v>
      </c>
      <c r="I269" s="91" t="str">
        <f t="shared" si="62"/>
        <v>N.M.</v>
      </c>
      <c r="J269" s="157"/>
      <c r="K269" s="307">
        <v>29.86</v>
      </c>
      <c r="L269" s="307">
        <v>0</v>
      </c>
      <c r="M269" s="142">
        <f t="shared" si="63"/>
        <v>29.86</v>
      </c>
      <c r="N269" s="91" t="str">
        <f t="shared" si="64"/>
        <v>N.M.</v>
      </c>
      <c r="O269" s="258"/>
      <c r="P269" s="157"/>
      <c r="Q269" s="307">
        <v>29.86</v>
      </c>
      <c r="R269" s="307">
        <v>0</v>
      </c>
      <c r="S269" s="142">
        <f t="shared" si="65"/>
        <v>29.86</v>
      </c>
      <c r="T269" s="91" t="str">
        <f t="shared" si="66"/>
        <v>N.M.</v>
      </c>
    </row>
    <row r="270" spans="1:20" s="68" customFormat="1" hidden="1" outlineLevel="2" x14ac:dyDescent="0.25">
      <c r="A270" s="63" t="s">
        <v>1456</v>
      </c>
      <c r="B270" s="64" t="s">
        <v>1915</v>
      </c>
      <c r="C270" s="65" t="s">
        <v>2364</v>
      </c>
      <c r="D270" s="66"/>
      <c r="E270" s="67"/>
      <c r="F270" s="307">
        <v>175012.95</v>
      </c>
      <c r="G270" s="307">
        <v>-41909.4</v>
      </c>
      <c r="H270" s="142">
        <f t="shared" si="61"/>
        <v>216922.35</v>
      </c>
      <c r="I270" s="91">
        <f t="shared" si="62"/>
        <v>5.1759831923148507</v>
      </c>
      <c r="J270" s="157"/>
      <c r="K270" s="307">
        <v>892546.53</v>
      </c>
      <c r="L270" s="307">
        <v>382909.62</v>
      </c>
      <c r="M270" s="142">
        <f t="shared" si="63"/>
        <v>509636.91000000003</v>
      </c>
      <c r="N270" s="91">
        <f t="shared" si="64"/>
        <v>1.330958752094032</v>
      </c>
      <c r="O270" s="258"/>
      <c r="P270" s="157"/>
      <c r="Q270" s="307">
        <v>400754.28</v>
      </c>
      <c r="R270" s="307">
        <v>77317.45</v>
      </c>
      <c r="S270" s="142">
        <f t="shared" si="65"/>
        <v>323436.83</v>
      </c>
      <c r="T270" s="91">
        <f t="shared" si="66"/>
        <v>4.1832319870870034</v>
      </c>
    </row>
    <row r="271" spans="1:20" s="68" customFormat="1" hidden="1" outlineLevel="2" x14ac:dyDescent="0.25">
      <c r="A271" s="63" t="s">
        <v>1457</v>
      </c>
      <c r="B271" s="64" t="s">
        <v>1916</v>
      </c>
      <c r="C271" s="65" t="s">
        <v>2365</v>
      </c>
      <c r="D271" s="66"/>
      <c r="E271" s="67"/>
      <c r="F271" s="307">
        <v>0</v>
      </c>
      <c r="G271" s="307">
        <v>20.14</v>
      </c>
      <c r="H271" s="142">
        <f t="shared" si="61"/>
        <v>-20.14</v>
      </c>
      <c r="I271" s="91" t="str">
        <f t="shared" si="62"/>
        <v>N.M.</v>
      </c>
      <c r="J271" s="157"/>
      <c r="K271" s="307">
        <v>64.13</v>
      </c>
      <c r="L271" s="307">
        <v>160.94</v>
      </c>
      <c r="M271" s="142">
        <f t="shared" si="63"/>
        <v>-96.81</v>
      </c>
      <c r="N271" s="91">
        <f t="shared" si="64"/>
        <v>-0.6015285199453213</v>
      </c>
      <c r="O271" s="258"/>
      <c r="P271" s="157"/>
      <c r="Q271" s="307">
        <v>0.28000000000000003</v>
      </c>
      <c r="R271" s="307">
        <v>95.64</v>
      </c>
      <c r="S271" s="142">
        <f t="shared" si="65"/>
        <v>-95.36</v>
      </c>
      <c r="T271" s="91">
        <f t="shared" si="66"/>
        <v>-0.99707235466332078</v>
      </c>
    </row>
    <row r="272" spans="1:20" s="68" customFormat="1" hidden="1" outlineLevel="2" x14ac:dyDescent="0.25">
      <c r="A272" s="63" t="s">
        <v>1458</v>
      </c>
      <c r="B272" s="64" t="s">
        <v>1917</v>
      </c>
      <c r="C272" s="65" t="s">
        <v>2366</v>
      </c>
      <c r="D272" s="66"/>
      <c r="E272" s="67"/>
      <c r="F272" s="307">
        <v>0</v>
      </c>
      <c r="G272" s="307">
        <v>0</v>
      </c>
      <c r="H272" s="142">
        <f t="shared" si="61"/>
        <v>0</v>
      </c>
      <c r="I272" s="91">
        <f t="shared" si="62"/>
        <v>0</v>
      </c>
      <c r="J272" s="157"/>
      <c r="K272" s="307">
        <v>0</v>
      </c>
      <c r="L272" s="307">
        <v>0</v>
      </c>
      <c r="M272" s="142">
        <f t="shared" si="63"/>
        <v>0</v>
      </c>
      <c r="N272" s="91">
        <f t="shared" si="64"/>
        <v>0</v>
      </c>
      <c r="O272" s="258"/>
      <c r="P272" s="157"/>
      <c r="Q272" s="307">
        <v>0</v>
      </c>
      <c r="R272" s="307">
        <v>0</v>
      </c>
      <c r="S272" s="142">
        <f t="shared" si="65"/>
        <v>0</v>
      </c>
      <c r="T272" s="91">
        <f t="shared" si="66"/>
        <v>0</v>
      </c>
    </row>
    <row r="273" spans="1:20" s="68" customFormat="1" hidden="1" outlineLevel="2" x14ac:dyDescent="0.25">
      <c r="A273" s="63" t="s">
        <v>1459</v>
      </c>
      <c r="B273" s="64" t="s">
        <v>1918</v>
      </c>
      <c r="C273" s="65" t="s">
        <v>2367</v>
      </c>
      <c r="D273" s="66"/>
      <c r="E273" s="67"/>
      <c r="F273" s="307">
        <v>0</v>
      </c>
      <c r="G273" s="307">
        <v>0</v>
      </c>
      <c r="H273" s="142">
        <f t="shared" si="61"/>
        <v>0</v>
      </c>
      <c r="I273" s="91">
        <f t="shared" si="62"/>
        <v>0</v>
      </c>
      <c r="J273" s="157"/>
      <c r="K273" s="307">
        <v>0</v>
      </c>
      <c r="L273" s="307">
        <v>0</v>
      </c>
      <c r="M273" s="142">
        <f t="shared" si="63"/>
        <v>0</v>
      </c>
      <c r="N273" s="91">
        <f t="shared" si="64"/>
        <v>0</v>
      </c>
      <c r="O273" s="258"/>
      <c r="P273" s="157"/>
      <c r="Q273" s="307">
        <v>0</v>
      </c>
      <c r="R273" s="307">
        <v>0</v>
      </c>
      <c r="S273" s="142">
        <f t="shared" si="65"/>
        <v>0</v>
      </c>
      <c r="T273" s="91">
        <f t="shared" si="66"/>
        <v>0</v>
      </c>
    </row>
    <row r="274" spans="1:20" s="68" customFormat="1" hidden="1" outlineLevel="2" x14ac:dyDescent="0.25">
      <c r="A274" s="63" t="s">
        <v>1460</v>
      </c>
      <c r="B274" s="64" t="s">
        <v>1919</v>
      </c>
      <c r="C274" s="65" t="s">
        <v>2368</v>
      </c>
      <c r="D274" s="66"/>
      <c r="E274" s="67"/>
      <c r="F274" s="307">
        <v>0</v>
      </c>
      <c r="G274" s="307">
        <v>0</v>
      </c>
      <c r="H274" s="142">
        <f t="shared" si="61"/>
        <v>0</v>
      </c>
      <c r="I274" s="91">
        <f t="shared" si="62"/>
        <v>0</v>
      </c>
      <c r="J274" s="157"/>
      <c r="K274" s="307">
        <v>0</v>
      </c>
      <c r="L274" s="307">
        <v>0</v>
      </c>
      <c r="M274" s="142">
        <f t="shared" si="63"/>
        <v>0</v>
      </c>
      <c r="N274" s="91">
        <f t="shared" si="64"/>
        <v>0</v>
      </c>
      <c r="O274" s="258"/>
      <c r="P274" s="157"/>
      <c r="Q274" s="307">
        <v>0</v>
      </c>
      <c r="R274" s="307">
        <v>0</v>
      </c>
      <c r="S274" s="142">
        <f t="shared" si="65"/>
        <v>0</v>
      </c>
      <c r="T274" s="91">
        <f t="shared" si="66"/>
        <v>0</v>
      </c>
    </row>
    <row r="275" spans="1:20" s="68" customFormat="1" hidden="1" outlineLevel="2" x14ac:dyDescent="0.25">
      <c r="A275" s="63" t="s">
        <v>1461</v>
      </c>
      <c r="B275" s="64" t="s">
        <v>1920</v>
      </c>
      <c r="C275" s="65" t="s">
        <v>2369</v>
      </c>
      <c r="D275" s="66"/>
      <c r="E275" s="67"/>
      <c r="F275" s="307">
        <v>0</v>
      </c>
      <c r="G275" s="307">
        <v>2.39</v>
      </c>
      <c r="H275" s="142">
        <f t="shared" si="61"/>
        <v>-2.39</v>
      </c>
      <c r="I275" s="91" t="str">
        <f t="shared" si="62"/>
        <v>N.M.</v>
      </c>
      <c r="J275" s="157"/>
      <c r="K275" s="307">
        <v>24.36</v>
      </c>
      <c r="L275" s="307">
        <v>2.39</v>
      </c>
      <c r="M275" s="142">
        <f t="shared" si="63"/>
        <v>21.97</v>
      </c>
      <c r="N275" s="91">
        <f t="shared" si="64"/>
        <v>9.1924686192468616</v>
      </c>
      <c r="O275" s="258"/>
      <c r="P275" s="157"/>
      <c r="Q275" s="307">
        <v>24.36</v>
      </c>
      <c r="R275" s="307">
        <v>2.39</v>
      </c>
      <c r="S275" s="142">
        <f t="shared" si="65"/>
        <v>21.97</v>
      </c>
      <c r="T275" s="91">
        <f t="shared" si="66"/>
        <v>9.1924686192468616</v>
      </c>
    </row>
    <row r="276" spans="1:20" s="68" customFormat="1" hidden="1" outlineLevel="2" x14ac:dyDescent="0.25">
      <c r="A276" s="63" t="s">
        <v>1462</v>
      </c>
      <c r="B276" s="64" t="s">
        <v>1921</v>
      </c>
      <c r="C276" s="65" t="s">
        <v>2370</v>
      </c>
      <c r="D276" s="66"/>
      <c r="E276" s="67"/>
      <c r="F276" s="307">
        <v>29.68</v>
      </c>
      <c r="G276" s="307">
        <v>0</v>
      </c>
      <c r="H276" s="142">
        <f t="shared" si="61"/>
        <v>29.68</v>
      </c>
      <c r="I276" s="91" t="str">
        <f t="shared" si="62"/>
        <v>N.M.</v>
      </c>
      <c r="J276" s="157"/>
      <c r="K276" s="307">
        <v>444.65000000000003</v>
      </c>
      <c r="L276" s="307">
        <v>36.74</v>
      </c>
      <c r="M276" s="142">
        <f t="shared" si="63"/>
        <v>407.91</v>
      </c>
      <c r="N276" s="91" t="str">
        <f t="shared" si="64"/>
        <v>N.M.</v>
      </c>
      <c r="O276" s="258"/>
      <c r="P276" s="157"/>
      <c r="Q276" s="307">
        <v>228.27</v>
      </c>
      <c r="R276" s="307">
        <v>22.34</v>
      </c>
      <c r="S276" s="142">
        <f t="shared" si="65"/>
        <v>205.93</v>
      </c>
      <c r="T276" s="91">
        <f t="shared" si="66"/>
        <v>9.2179946284691141</v>
      </c>
    </row>
    <row r="277" spans="1:20" s="68" customFormat="1" hidden="1" outlineLevel="2" x14ac:dyDescent="0.25">
      <c r="A277" s="63" t="s">
        <v>1463</v>
      </c>
      <c r="B277" s="64" t="s">
        <v>1922</v>
      </c>
      <c r="C277" s="65" t="s">
        <v>2371</v>
      </c>
      <c r="D277" s="66"/>
      <c r="E277" s="67"/>
      <c r="F277" s="307">
        <v>7.41</v>
      </c>
      <c r="G277" s="307">
        <v>0</v>
      </c>
      <c r="H277" s="142">
        <f t="shared" si="61"/>
        <v>7.41</v>
      </c>
      <c r="I277" s="91" t="str">
        <f t="shared" si="62"/>
        <v>N.M.</v>
      </c>
      <c r="J277" s="157"/>
      <c r="K277" s="307">
        <v>107.94</v>
      </c>
      <c r="L277" s="307">
        <v>71.350000000000009</v>
      </c>
      <c r="M277" s="142">
        <f t="shared" si="63"/>
        <v>36.589999999999989</v>
      </c>
      <c r="N277" s="91">
        <f t="shared" si="64"/>
        <v>0.5128241065171687</v>
      </c>
      <c r="O277" s="258"/>
      <c r="P277" s="157"/>
      <c r="Q277" s="307">
        <v>42.29</v>
      </c>
      <c r="R277" s="307">
        <v>6.34</v>
      </c>
      <c r="S277" s="142">
        <f t="shared" si="65"/>
        <v>35.950000000000003</v>
      </c>
      <c r="T277" s="91">
        <f t="shared" si="66"/>
        <v>5.6703470031545748</v>
      </c>
    </row>
    <row r="278" spans="1:20" s="68" customFormat="1" hidden="1" outlineLevel="2" x14ac:dyDescent="0.25">
      <c r="A278" s="63" t="s">
        <v>1464</v>
      </c>
      <c r="B278" s="64" t="s">
        <v>1923</v>
      </c>
      <c r="C278" s="65" t="s">
        <v>2372</v>
      </c>
      <c r="D278" s="66"/>
      <c r="E278" s="67"/>
      <c r="F278" s="307">
        <v>87.100000000000009</v>
      </c>
      <c r="G278" s="307">
        <v>15.040000000000001</v>
      </c>
      <c r="H278" s="142">
        <f t="shared" si="61"/>
        <v>72.06</v>
      </c>
      <c r="I278" s="91">
        <f t="shared" si="62"/>
        <v>4.7912234042553186</v>
      </c>
      <c r="J278" s="157"/>
      <c r="K278" s="307">
        <v>316.32</v>
      </c>
      <c r="L278" s="307">
        <v>483.08</v>
      </c>
      <c r="M278" s="142">
        <f t="shared" si="63"/>
        <v>-166.76</v>
      </c>
      <c r="N278" s="91">
        <f t="shared" si="64"/>
        <v>-0.34520162291959922</v>
      </c>
      <c r="O278" s="258"/>
      <c r="P278" s="157"/>
      <c r="Q278" s="307">
        <v>182.71</v>
      </c>
      <c r="R278" s="307">
        <v>80.650000000000006</v>
      </c>
      <c r="S278" s="142">
        <f t="shared" si="65"/>
        <v>102.06</v>
      </c>
      <c r="T278" s="91">
        <f t="shared" si="66"/>
        <v>1.265468071915685</v>
      </c>
    </row>
    <row r="279" spans="1:20" s="68" customFormat="1" hidden="1" outlineLevel="2" x14ac:dyDescent="0.25">
      <c r="A279" s="63" t="s">
        <v>1465</v>
      </c>
      <c r="B279" s="64" t="s">
        <v>1924</v>
      </c>
      <c r="C279" s="65" t="s">
        <v>2373</v>
      </c>
      <c r="D279" s="66"/>
      <c r="E279" s="67"/>
      <c r="F279" s="307">
        <v>5.5</v>
      </c>
      <c r="G279" s="307">
        <v>0.25</v>
      </c>
      <c r="H279" s="142">
        <f t="shared" si="61"/>
        <v>5.25</v>
      </c>
      <c r="I279" s="91" t="str">
        <f t="shared" si="62"/>
        <v>N.M.</v>
      </c>
      <c r="J279" s="157"/>
      <c r="K279" s="307">
        <v>104.03</v>
      </c>
      <c r="L279" s="307">
        <v>10.029999999999999</v>
      </c>
      <c r="M279" s="142">
        <f t="shared" si="63"/>
        <v>94</v>
      </c>
      <c r="N279" s="91">
        <f t="shared" si="64"/>
        <v>9.3718843469591224</v>
      </c>
      <c r="O279" s="258"/>
      <c r="P279" s="157"/>
      <c r="Q279" s="307">
        <v>56.480000000000004</v>
      </c>
      <c r="R279" s="307">
        <v>3.25</v>
      </c>
      <c r="S279" s="142">
        <f t="shared" si="65"/>
        <v>53.230000000000004</v>
      </c>
      <c r="T279" s="91" t="str">
        <f t="shared" si="66"/>
        <v>N.M.</v>
      </c>
    </row>
    <row r="280" spans="1:20" s="68" customFormat="1" hidden="1" outlineLevel="2" x14ac:dyDescent="0.25">
      <c r="A280" s="63" t="s">
        <v>1466</v>
      </c>
      <c r="B280" s="64" t="s">
        <v>1925</v>
      </c>
      <c r="C280" s="65" t="s">
        <v>2374</v>
      </c>
      <c r="D280" s="66"/>
      <c r="E280" s="67"/>
      <c r="F280" s="307">
        <v>6.08</v>
      </c>
      <c r="G280" s="307">
        <v>2.58</v>
      </c>
      <c r="H280" s="142">
        <f t="shared" si="61"/>
        <v>3.5</v>
      </c>
      <c r="I280" s="91">
        <f t="shared" si="62"/>
        <v>1.3565891472868217</v>
      </c>
      <c r="J280" s="157"/>
      <c r="K280" s="307">
        <v>62.59</v>
      </c>
      <c r="L280" s="307">
        <v>37.869999999999997</v>
      </c>
      <c r="M280" s="142">
        <f t="shared" si="63"/>
        <v>24.720000000000006</v>
      </c>
      <c r="N280" s="91">
        <f t="shared" si="64"/>
        <v>0.65275944019012433</v>
      </c>
      <c r="O280" s="258"/>
      <c r="P280" s="157"/>
      <c r="Q280" s="307">
        <v>26.35</v>
      </c>
      <c r="R280" s="307">
        <v>9.86</v>
      </c>
      <c r="S280" s="142">
        <f t="shared" si="65"/>
        <v>16.490000000000002</v>
      </c>
      <c r="T280" s="91">
        <f t="shared" si="66"/>
        <v>1.6724137931034486</v>
      </c>
    </row>
    <row r="281" spans="1:20" s="68" customFormat="1" hidden="1" outlineLevel="2" x14ac:dyDescent="0.25">
      <c r="A281" s="63" t="s">
        <v>1467</v>
      </c>
      <c r="B281" s="64" t="s">
        <v>1926</v>
      </c>
      <c r="C281" s="65" t="s">
        <v>2375</v>
      </c>
      <c r="D281" s="66"/>
      <c r="E281" s="67"/>
      <c r="F281" s="307">
        <v>3.7</v>
      </c>
      <c r="G281" s="307">
        <v>3.8000000000000003</v>
      </c>
      <c r="H281" s="142">
        <f t="shared" si="61"/>
        <v>-0.10000000000000009</v>
      </c>
      <c r="I281" s="91">
        <f t="shared" si="62"/>
        <v>-2.6315789473684233E-2</v>
      </c>
      <c r="J281" s="157"/>
      <c r="K281" s="307">
        <v>29.36</v>
      </c>
      <c r="L281" s="307">
        <v>19.580000000000002</v>
      </c>
      <c r="M281" s="142">
        <f t="shared" si="63"/>
        <v>9.7799999999999976</v>
      </c>
      <c r="N281" s="91">
        <f t="shared" si="64"/>
        <v>0.49948927477017346</v>
      </c>
      <c r="O281" s="258"/>
      <c r="P281" s="157"/>
      <c r="Q281" s="307">
        <v>12.31</v>
      </c>
      <c r="R281" s="307">
        <v>15.65</v>
      </c>
      <c r="S281" s="142">
        <f t="shared" si="65"/>
        <v>-3.34</v>
      </c>
      <c r="T281" s="91">
        <f t="shared" si="66"/>
        <v>-0.21341853035143768</v>
      </c>
    </row>
    <row r="282" spans="1:20" s="68" customFormat="1" hidden="1" outlineLevel="2" x14ac:dyDescent="0.25">
      <c r="A282" s="63" t="s">
        <v>1468</v>
      </c>
      <c r="B282" s="64" t="s">
        <v>1927</v>
      </c>
      <c r="C282" s="65" t="s">
        <v>2376</v>
      </c>
      <c r="D282" s="66"/>
      <c r="E282" s="67"/>
      <c r="F282" s="307">
        <v>1.43</v>
      </c>
      <c r="G282" s="307">
        <v>0</v>
      </c>
      <c r="H282" s="142">
        <f t="shared" si="61"/>
        <v>1.43</v>
      </c>
      <c r="I282" s="91" t="str">
        <f t="shared" si="62"/>
        <v>N.M.</v>
      </c>
      <c r="J282" s="157"/>
      <c r="K282" s="307">
        <v>54.86</v>
      </c>
      <c r="L282" s="307">
        <v>2.67</v>
      </c>
      <c r="M282" s="142">
        <f t="shared" si="63"/>
        <v>52.19</v>
      </c>
      <c r="N282" s="91" t="str">
        <f t="shared" si="64"/>
        <v>N.M.</v>
      </c>
      <c r="O282" s="258"/>
      <c r="P282" s="157"/>
      <c r="Q282" s="307">
        <v>30.150000000000002</v>
      </c>
      <c r="R282" s="307">
        <v>0.49</v>
      </c>
      <c r="S282" s="142">
        <f t="shared" si="65"/>
        <v>29.660000000000004</v>
      </c>
      <c r="T282" s="91" t="str">
        <f t="shared" si="66"/>
        <v>N.M.</v>
      </c>
    </row>
    <row r="283" spans="1:20" s="68" customFormat="1" hidden="1" outlineLevel="2" x14ac:dyDescent="0.25">
      <c r="A283" s="63" t="s">
        <v>1469</v>
      </c>
      <c r="B283" s="64" t="s">
        <v>1928</v>
      </c>
      <c r="C283" s="65" t="s">
        <v>2377</v>
      </c>
      <c r="D283" s="66"/>
      <c r="E283" s="67"/>
      <c r="F283" s="307">
        <v>44.9</v>
      </c>
      <c r="G283" s="307">
        <v>19.79</v>
      </c>
      <c r="H283" s="142">
        <f t="shared" si="61"/>
        <v>25.11</v>
      </c>
      <c r="I283" s="91">
        <f t="shared" si="62"/>
        <v>1.2688226376958061</v>
      </c>
      <c r="J283" s="157"/>
      <c r="K283" s="307">
        <v>544.71</v>
      </c>
      <c r="L283" s="307">
        <v>488.87</v>
      </c>
      <c r="M283" s="142">
        <f t="shared" si="63"/>
        <v>55.840000000000032</v>
      </c>
      <c r="N283" s="91">
        <f t="shared" si="64"/>
        <v>0.11422259496389639</v>
      </c>
      <c r="O283" s="258"/>
      <c r="P283" s="157"/>
      <c r="Q283" s="307">
        <v>221.45000000000002</v>
      </c>
      <c r="R283" s="307">
        <v>75.39</v>
      </c>
      <c r="S283" s="142">
        <f t="shared" si="65"/>
        <v>146.06</v>
      </c>
      <c r="T283" s="91">
        <f t="shared" si="66"/>
        <v>1.9373922270858204</v>
      </c>
    </row>
    <row r="284" spans="1:20" s="68" customFormat="1" hidden="1" outlineLevel="2" x14ac:dyDescent="0.25">
      <c r="A284" s="63" t="s">
        <v>1470</v>
      </c>
      <c r="B284" s="64" t="s">
        <v>1929</v>
      </c>
      <c r="C284" s="65" t="s">
        <v>2378</v>
      </c>
      <c r="D284" s="66"/>
      <c r="E284" s="67"/>
      <c r="F284" s="307">
        <v>0</v>
      </c>
      <c r="G284" s="307">
        <v>38.89</v>
      </c>
      <c r="H284" s="142">
        <f t="shared" si="61"/>
        <v>-38.89</v>
      </c>
      <c r="I284" s="91" t="str">
        <f t="shared" si="62"/>
        <v>N.M.</v>
      </c>
      <c r="J284" s="157"/>
      <c r="K284" s="307">
        <v>60.49</v>
      </c>
      <c r="L284" s="307">
        <v>81.86</v>
      </c>
      <c r="M284" s="142">
        <f t="shared" si="63"/>
        <v>-21.369999999999997</v>
      </c>
      <c r="N284" s="91">
        <f t="shared" si="64"/>
        <v>-0.26105546054238943</v>
      </c>
      <c r="O284" s="258"/>
      <c r="P284" s="157"/>
      <c r="Q284" s="307">
        <v>1.51</v>
      </c>
      <c r="R284" s="307">
        <v>72.27</v>
      </c>
      <c r="S284" s="142">
        <f t="shared" si="65"/>
        <v>-70.759999999999991</v>
      </c>
      <c r="T284" s="91">
        <f t="shared" si="66"/>
        <v>-0.97910612979106126</v>
      </c>
    </row>
    <row r="285" spans="1:20" s="68" customFormat="1" hidden="1" outlineLevel="2" x14ac:dyDescent="0.25">
      <c r="A285" s="63" t="s">
        <v>1471</v>
      </c>
      <c r="B285" s="64" t="s">
        <v>1930</v>
      </c>
      <c r="C285" s="65" t="s">
        <v>2379</v>
      </c>
      <c r="D285" s="66"/>
      <c r="E285" s="67"/>
      <c r="F285" s="307">
        <v>4.05</v>
      </c>
      <c r="G285" s="307">
        <v>0</v>
      </c>
      <c r="H285" s="142">
        <f t="shared" si="61"/>
        <v>4.05</v>
      </c>
      <c r="I285" s="91" t="str">
        <f t="shared" si="62"/>
        <v>N.M.</v>
      </c>
      <c r="J285" s="157"/>
      <c r="K285" s="307">
        <v>20.170000000000002</v>
      </c>
      <c r="L285" s="307">
        <v>7.13</v>
      </c>
      <c r="M285" s="142">
        <f t="shared" si="63"/>
        <v>13.040000000000003</v>
      </c>
      <c r="N285" s="91">
        <f t="shared" si="64"/>
        <v>1.8288920056100986</v>
      </c>
      <c r="O285" s="258"/>
      <c r="P285" s="157"/>
      <c r="Q285" s="307">
        <v>20.170000000000002</v>
      </c>
      <c r="R285" s="307">
        <v>0</v>
      </c>
      <c r="S285" s="142">
        <f t="shared" si="65"/>
        <v>20.170000000000002</v>
      </c>
      <c r="T285" s="91" t="str">
        <f t="shared" si="66"/>
        <v>N.M.</v>
      </c>
    </row>
    <row r="286" spans="1:20" s="68" customFormat="1" hidden="1" outlineLevel="2" x14ac:dyDescent="0.25">
      <c r="A286" s="63" t="s">
        <v>1472</v>
      </c>
      <c r="B286" s="64" t="s">
        <v>1931</v>
      </c>
      <c r="C286" s="65" t="s">
        <v>2380</v>
      </c>
      <c r="D286" s="66"/>
      <c r="E286" s="67"/>
      <c r="F286" s="307">
        <v>0</v>
      </c>
      <c r="G286" s="307">
        <v>2</v>
      </c>
      <c r="H286" s="142">
        <f t="shared" si="61"/>
        <v>-2</v>
      </c>
      <c r="I286" s="91" t="str">
        <f t="shared" si="62"/>
        <v>N.M.</v>
      </c>
      <c r="J286" s="157"/>
      <c r="K286" s="307">
        <v>7.32</v>
      </c>
      <c r="L286" s="307">
        <v>4.75</v>
      </c>
      <c r="M286" s="142">
        <f t="shared" si="63"/>
        <v>2.5700000000000003</v>
      </c>
      <c r="N286" s="91">
        <f t="shared" si="64"/>
        <v>0.54105263157894745</v>
      </c>
      <c r="O286" s="258"/>
      <c r="P286" s="157"/>
      <c r="Q286" s="307">
        <v>4.3</v>
      </c>
      <c r="R286" s="307">
        <v>2</v>
      </c>
      <c r="S286" s="142">
        <f t="shared" si="65"/>
        <v>2.2999999999999998</v>
      </c>
      <c r="T286" s="91">
        <f t="shared" si="66"/>
        <v>1.1499999999999999</v>
      </c>
    </row>
    <row r="287" spans="1:20" s="68" customFormat="1" hidden="1" outlineLevel="2" x14ac:dyDescent="0.25">
      <c r="A287" s="63" t="s">
        <v>1473</v>
      </c>
      <c r="B287" s="64" t="s">
        <v>1932</v>
      </c>
      <c r="C287" s="65" t="s">
        <v>2381</v>
      </c>
      <c r="D287" s="66"/>
      <c r="E287" s="67"/>
      <c r="F287" s="307">
        <v>0</v>
      </c>
      <c r="G287" s="307">
        <v>0</v>
      </c>
      <c r="H287" s="142">
        <f t="shared" si="61"/>
        <v>0</v>
      </c>
      <c r="I287" s="91">
        <f t="shared" si="62"/>
        <v>0</v>
      </c>
      <c r="J287" s="157"/>
      <c r="K287" s="307">
        <v>46.730000000000004</v>
      </c>
      <c r="L287" s="307">
        <v>4.6900000000000004</v>
      </c>
      <c r="M287" s="142">
        <f t="shared" si="63"/>
        <v>42.040000000000006</v>
      </c>
      <c r="N287" s="91">
        <f t="shared" si="64"/>
        <v>8.9637526652452024</v>
      </c>
      <c r="O287" s="258"/>
      <c r="P287" s="157"/>
      <c r="Q287" s="307">
        <v>7.12</v>
      </c>
      <c r="R287" s="307">
        <v>0</v>
      </c>
      <c r="S287" s="142">
        <f t="shared" si="65"/>
        <v>7.12</v>
      </c>
      <c r="T287" s="91" t="str">
        <f t="shared" si="66"/>
        <v>N.M.</v>
      </c>
    </row>
    <row r="288" spans="1:20" s="68" customFormat="1" hidden="1" outlineLevel="2" x14ac:dyDescent="0.25">
      <c r="A288" s="63" t="s">
        <v>1474</v>
      </c>
      <c r="B288" s="64" t="s">
        <v>1933</v>
      </c>
      <c r="C288" s="65" t="s">
        <v>2382</v>
      </c>
      <c r="D288" s="66"/>
      <c r="E288" s="67"/>
      <c r="F288" s="307">
        <v>17.3</v>
      </c>
      <c r="G288" s="307">
        <v>0</v>
      </c>
      <c r="H288" s="142">
        <f t="shared" si="61"/>
        <v>17.3</v>
      </c>
      <c r="I288" s="91" t="str">
        <f t="shared" si="62"/>
        <v>N.M.</v>
      </c>
      <c r="J288" s="157"/>
      <c r="K288" s="307">
        <v>2484.25</v>
      </c>
      <c r="L288" s="307">
        <v>51.800000000000004</v>
      </c>
      <c r="M288" s="142">
        <f t="shared" si="63"/>
        <v>2432.4499999999998</v>
      </c>
      <c r="N288" s="91" t="str">
        <f t="shared" si="64"/>
        <v>N.M.</v>
      </c>
      <c r="O288" s="258"/>
      <c r="P288" s="157"/>
      <c r="Q288" s="307">
        <v>2219.4299999999998</v>
      </c>
      <c r="R288" s="307">
        <v>35.300000000000004</v>
      </c>
      <c r="S288" s="142">
        <f t="shared" si="65"/>
        <v>2184.1299999999997</v>
      </c>
      <c r="T288" s="91" t="str">
        <f t="shared" si="66"/>
        <v>N.M.</v>
      </c>
    </row>
    <row r="289" spans="1:20" s="68" customFormat="1" hidden="1" outlineLevel="2" x14ac:dyDescent="0.25">
      <c r="A289" s="63" t="s">
        <v>1475</v>
      </c>
      <c r="B289" s="64" t="s">
        <v>1934</v>
      </c>
      <c r="C289" s="65" t="s">
        <v>2383</v>
      </c>
      <c r="D289" s="66"/>
      <c r="E289" s="67"/>
      <c r="F289" s="307">
        <v>0</v>
      </c>
      <c r="G289" s="307">
        <v>0</v>
      </c>
      <c r="H289" s="142">
        <f t="shared" si="61"/>
        <v>0</v>
      </c>
      <c r="I289" s="91">
        <f t="shared" si="62"/>
        <v>0</v>
      </c>
      <c r="J289" s="157"/>
      <c r="K289" s="307">
        <v>317.09000000000003</v>
      </c>
      <c r="L289" s="307">
        <v>23.22</v>
      </c>
      <c r="M289" s="142">
        <f t="shared" si="63"/>
        <v>293.87</v>
      </c>
      <c r="N289" s="91" t="str">
        <f t="shared" si="64"/>
        <v>N.M.</v>
      </c>
      <c r="O289" s="258"/>
      <c r="P289" s="157"/>
      <c r="Q289" s="307">
        <v>0</v>
      </c>
      <c r="R289" s="307">
        <v>23.22</v>
      </c>
      <c r="S289" s="142">
        <f t="shared" si="65"/>
        <v>-23.22</v>
      </c>
      <c r="T289" s="91" t="str">
        <f t="shared" si="66"/>
        <v>N.M.</v>
      </c>
    </row>
    <row r="290" spans="1:20" s="68" customFormat="1" hidden="1" outlineLevel="2" x14ac:dyDescent="0.25">
      <c r="A290" s="63" t="s">
        <v>1476</v>
      </c>
      <c r="B290" s="64" t="s">
        <v>1935</v>
      </c>
      <c r="C290" s="65" t="s">
        <v>2384</v>
      </c>
      <c r="D290" s="66"/>
      <c r="E290" s="67"/>
      <c r="F290" s="307">
        <v>8.19</v>
      </c>
      <c r="G290" s="307">
        <v>0</v>
      </c>
      <c r="H290" s="142">
        <f t="shared" si="61"/>
        <v>8.19</v>
      </c>
      <c r="I290" s="91" t="str">
        <f t="shared" si="62"/>
        <v>N.M.</v>
      </c>
      <c r="J290" s="157"/>
      <c r="K290" s="307">
        <v>146.92000000000002</v>
      </c>
      <c r="L290" s="307">
        <v>3.1</v>
      </c>
      <c r="M290" s="142">
        <f t="shared" si="63"/>
        <v>143.82000000000002</v>
      </c>
      <c r="N290" s="91" t="str">
        <f t="shared" si="64"/>
        <v>N.M.</v>
      </c>
      <c r="O290" s="258"/>
      <c r="P290" s="157"/>
      <c r="Q290" s="307">
        <v>65.45</v>
      </c>
      <c r="R290" s="307">
        <v>3.1</v>
      </c>
      <c r="S290" s="142">
        <f t="shared" si="65"/>
        <v>62.35</v>
      </c>
      <c r="T290" s="91" t="str">
        <f t="shared" si="66"/>
        <v>N.M.</v>
      </c>
    </row>
    <row r="291" spans="1:20" s="68" customFormat="1" hidden="1" outlineLevel="2" x14ac:dyDescent="0.25">
      <c r="A291" s="63" t="s">
        <v>1477</v>
      </c>
      <c r="B291" s="64" t="s">
        <v>1936</v>
      </c>
      <c r="C291" s="65" t="s">
        <v>2385</v>
      </c>
      <c r="D291" s="66"/>
      <c r="E291" s="67"/>
      <c r="F291" s="307">
        <v>8.6300000000000008</v>
      </c>
      <c r="G291" s="307">
        <v>3.1</v>
      </c>
      <c r="H291" s="142">
        <f t="shared" si="61"/>
        <v>5.5300000000000011</v>
      </c>
      <c r="I291" s="91">
        <f t="shared" si="62"/>
        <v>1.7838709677419358</v>
      </c>
      <c r="J291" s="157"/>
      <c r="K291" s="307">
        <v>30.34</v>
      </c>
      <c r="L291" s="307">
        <v>3.1</v>
      </c>
      <c r="M291" s="142">
        <f t="shared" si="63"/>
        <v>27.24</v>
      </c>
      <c r="N291" s="91">
        <f t="shared" si="64"/>
        <v>8.7870967741935484</v>
      </c>
      <c r="O291" s="258"/>
      <c r="P291" s="157"/>
      <c r="Q291" s="307">
        <v>20.75</v>
      </c>
      <c r="R291" s="307">
        <v>3.1</v>
      </c>
      <c r="S291" s="142">
        <f t="shared" si="65"/>
        <v>17.649999999999999</v>
      </c>
      <c r="T291" s="91">
        <f t="shared" si="66"/>
        <v>5.6935483870967731</v>
      </c>
    </row>
    <row r="292" spans="1:20" s="68" customFormat="1" hidden="1" outlineLevel="2" x14ac:dyDescent="0.25">
      <c r="A292" s="63" t="s">
        <v>1478</v>
      </c>
      <c r="B292" s="64" t="s">
        <v>1937</v>
      </c>
      <c r="C292" s="65" t="s">
        <v>2386</v>
      </c>
      <c r="D292" s="66"/>
      <c r="E292" s="67"/>
      <c r="F292" s="307">
        <v>-26951.07</v>
      </c>
      <c r="G292" s="307">
        <v>-27427.65</v>
      </c>
      <c r="H292" s="142">
        <f t="shared" si="61"/>
        <v>476.58000000000175</v>
      </c>
      <c r="I292" s="91">
        <f t="shared" si="62"/>
        <v>1.7375896221513754E-2</v>
      </c>
      <c r="J292" s="157"/>
      <c r="K292" s="307">
        <v>-104571.22</v>
      </c>
      <c r="L292" s="307">
        <v>-120501.91</v>
      </c>
      <c r="M292" s="142">
        <f t="shared" si="63"/>
        <v>15930.690000000002</v>
      </c>
      <c r="N292" s="91">
        <f t="shared" si="64"/>
        <v>0.1322028007688841</v>
      </c>
      <c r="O292" s="258"/>
      <c r="P292" s="157"/>
      <c r="Q292" s="307">
        <v>-30460.04</v>
      </c>
      <c r="R292" s="307">
        <v>-92433.72</v>
      </c>
      <c r="S292" s="142">
        <f t="shared" si="65"/>
        <v>61973.68</v>
      </c>
      <c r="T292" s="91">
        <f t="shared" si="66"/>
        <v>0.67046614590433018</v>
      </c>
    </row>
    <row r="293" spans="1:20" s="68" customFormat="1" hidden="1" outlineLevel="2" x14ac:dyDescent="0.25">
      <c r="A293" s="63" t="s">
        <v>1479</v>
      </c>
      <c r="B293" s="64" t="s">
        <v>1938</v>
      </c>
      <c r="C293" s="65" t="s">
        <v>2387</v>
      </c>
      <c r="D293" s="66"/>
      <c r="E293" s="67"/>
      <c r="F293" s="307">
        <v>-40110</v>
      </c>
      <c r="G293" s="307">
        <v>-35242</v>
      </c>
      <c r="H293" s="142">
        <f t="shared" si="61"/>
        <v>-4868</v>
      </c>
      <c r="I293" s="91">
        <f t="shared" si="62"/>
        <v>-0.13813063957777652</v>
      </c>
      <c r="J293" s="157"/>
      <c r="K293" s="307">
        <v>-275766</v>
      </c>
      <c r="L293" s="307">
        <v>-286161</v>
      </c>
      <c r="M293" s="142">
        <f t="shared" si="63"/>
        <v>10395</v>
      </c>
      <c r="N293" s="91">
        <f t="shared" si="64"/>
        <v>3.6325704760606793E-2</v>
      </c>
      <c r="O293" s="258"/>
      <c r="P293" s="157"/>
      <c r="Q293" s="307">
        <v>-127990</v>
      </c>
      <c r="R293" s="307">
        <v>-115036</v>
      </c>
      <c r="S293" s="142">
        <f t="shared" si="65"/>
        <v>-12954</v>
      </c>
      <c r="T293" s="91">
        <f t="shared" si="66"/>
        <v>-0.11260822698981189</v>
      </c>
    </row>
    <row r="294" spans="1:20" s="68" customFormat="1" hidden="1" outlineLevel="2" x14ac:dyDescent="0.25">
      <c r="A294" s="63" t="s">
        <v>1480</v>
      </c>
      <c r="B294" s="64" t="s">
        <v>1939</v>
      </c>
      <c r="C294" s="65" t="s">
        <v>2388</v>
      </c>
      <c r="D294" s="66"/>
      <c r="E294" s="67"/>
      <c r="F294" s="307">
        <v>-0.01</v>
      </c>
      <c r="G294" s="307">
        <v>0</v>
      </c>
      <c r="H294" s="142">
        <f t="shared" si="61"/>
        <v>-0.01</v>
      </c>
      <c r="I294" s="91" t="str">
        <f t="shared" si="62"/>
        <v>N.M.</v>
      </c>
      <c r="J294" s="157"/>
      <c r="K294" s="307">
        <v>0.04</v>
      </c>
      <c r="L294" s="307">
        <v>0</v>
      </c>
      <c r="M294" s="142">
        <f t="shared" si="63"/>
        <v>0.04</v>
      </c>
      <c r="N294" s="91" t="str">
        <f t="shared" si="64"/>
        <v>N.M.</v>
      </c>
      <c r="O294" s="258"/>
      <c r="P294" s="157"/>
      <c r="Q294" s="307">
        <v>0.02</v>
      </c>
      <c r="R294" s="307">
        <v>0</v>
      </c>
      <c r="S294" s="142">
        <f t="shared" si="65"/>
        <v>0.02</v>
      </c>
      <c r="T294" s="91" t="str">
        <f t="shared" si="66"/>
        <v>N.M.</v>
      </c>
    </row>
    <row r="295" spans="1:20" s="68" customFormat="1" hidden="1" outlineLevel="2" x14ac:dyDescent="0.25">
      <c r="A295" s="63" t="s">
        <v>1481</v>
      </c>
      <c r="B295" s="64" t="s">
        <v>1940</v>
      </c>
      <c r="C295" s="65" t="s">
        <v>2389</v>
      </c>
      <c r="D295" s="66"/>
      <c r="E295" s="67"/>
      <c r="F295" s="307">
        <v>0</v>
      </c>
      <c r="G295" s="307">
        <v>-84.42</v>
      </c>
      <c r="H295" s="142">
        <f t="shared" si="61"/>
        <v>84.42</v>
      </c>
      <c r="I295" s="91" t="str">
        <f t="shared" si="62"/>
        <v>N.M.</v>
      </c>
      <c r="J295" s="157"/>
      <c r="K295" s="307">
        <v>-1702.51</v>
      </c>
      <c r="L295" s="307">
        <v>7.65</v>
      </c>
      <c r="M295" s="142">
        <f t="shared" si="63"/>
        <v>-1710.16</v>
      </c>
      <c r="N295" s="91" t="str">
        <f t="shared" si="64"/>
        <v>N.M.</v>
      </c>
      <c r="O295" s="258"/>
      <c r="P295" s="157"/>
      <c r="Q295" s="307">
        <v>-1472.91</v>
      </c>
      <c r="R295" s="307">
        <v>-120.02</v>
      </c>
      <c r="S295" s="142">
        <f t="shared" si="65"/>
        <v>-1352.89</v>
      </c>
      <c r="T295" s="91" t="str">
        <f t="shared" si="66"/>
        <v>N.M.</v>
      </c>
    </row>
    <row r="296" spans="1:20" s="68" customFormat="1" hidden="1" outlineLevel="2" x14ac:dyDescent="0.25">
      <c r="A296" s="63" t="s">
        <v>1482</v>
      </c>
      <c r="B296" s="64" t="s">
        <v>1941</v>
      </c>
      <c r="C296" s="65" t="s">
        <v>2390</v>
      </c>
      <c r="D296" s="66"/>
      <c r="E296" s="67"/>
      <c r="F296" s="307">
        <v>-54376.11</v>
      </c>
      <c r="G296" s="307">
        <v>-51793.16</v>
      </c>
      <c r="H296" s="142">
        <f t="shared" si="61"/>
        <v>-2582.9499999999971</v>
      </c>
      <c r="I296" s="91">
        <f t="shared" si="62"/>
        <v>-4.9870484828498526E-2</v>
      </c>
      <c r="J296" s="157"/>
      <c r="K296" s="307">
        <v>-352237.99</v>
      </c>
      <c r="L296" s="307">
        <v>-399255.3</v>
      </c>
      <c r="M296" s="142">
        <f t="shared" si="63"/>
        <v>47017.31</v>
      </c>
      <c r="N296" s="91">
        <f t="shared" si="64"/>
        <v>0.11776251937043791</v>
      </c>
      <c r="O296" s="258"/>
      <c r="P296" s="157"/>
      <c r="Q296" s="307">
        <v>-138850.13</v>
      </c>
      <c r="R296" s="307">
        <v>-156143.81</v>
      </c>
      <c r="S296" s="142">
        <f t="shared" si="65"/>
        <v>17293.679999999993</v>
      </c>
      <c r="T296" s="91">
        <f t="shared" si="66"/>
        <v>0.11075482274961776</v>
      </c>
    </row>
    <row r="297" spans="1:20" s="68" customFormat="1" hidden="1" outlineLevel="2" x14ac:dyDescent="0.25">
      <c r="A297" s="63" t="s">
        <v>1483</v>
      </c>
      <c r="B297" s="64" t="s">
        <v>1942</v>
      </c>
      <c r="C297" s="65" t="s">
        <v>2391</v>
      </c>
      <c r="D297" s="66"/>
      <c r="E297" s="67"/>
      <c r="F297" s="307">
        <v>208228.98699999999</v>
      </c>
      <c r="G297" s="307">
        <v>258177.25</v>
      </c>
      <c r="H297" s="142">
        <f t="shared" si="61"/>
        <v>-49948.263000000006</v>
      </c>
      <c r="I297" s="91">
        <f t="shared" si="62"/>
        <v>-0.19346500514665799</v>
      </c>
      <c r="J297" s="157"/>
      <c r="K297" s="307">
        <v>1302429.757</v>
      </c>
      <c r="L297" s="307">
        <v>1811221.4100000001</v>
      </c>
      <c r="M297" s="142">
        <f t="shared" si="63"/>
        <v>-508791.65300000017</v>
      </c>
      <c r="N297" s="91">
        <f t="shared" si="64"/>
        <v>-0.2809107987520974</v>
      </c>
      <c r="O297" s="258"/>
      <c r="P297" s="157"/>
      <c r="Q297" s="307">
        <v>559975.82700000005</v>
      </c>
      <c r="R297" s="307">
        <v>672867.33</v>
      </c>
      <c r="S297" s="142">
        <f t="shared" si="65"/>
        <v>-112891.50299999991</v>
      </c>
      <c r="T297" s="91">
        <f t="shared" si="66"/>
        <v>-0.16777676366008129</v>
      </c>
    </row>
    <row r="298" spans="1:20" s="68" customFormat="1" hidden="1" outlineLevel="2" x14ac:dyDescent="0.25">
      <c r="A298" s="63" t="s">
        <v>1484</v>
      </c>
      <c r="B298" s="64" t="s">
        <v>1943</v>
      </c>
      <c r="C298" s="65" t="s">
        <v>2392</v>
      </c>
      <c r="D298" s="66"/>
      <c r="E298" s="67"/>
      <c r="F298" s="307">
        <v>88753.02</v>
      </c>
      <c r="G298" s="307">
        <v>-173656.48</v>
      </c>
      <c r="H298" s="142">
        <f t="shared" si="61"/>
        <v>262409.5</v>
      </c>
      <c r="I298" s="91">
        <f t="shared" si="62"/>
        <v>1.5110838363186907</v>
      </c>
      <c r="J298" s="157"/>
      <c r="K298" s="307">
        <v>-428054.14</v>
      </c>
      <c r="L298" s="307">
        <v>-24471.41</v>
      </c>
      <c r="M298" s="142">
        <f t="shared" si="63"/>
        <v>-403582.73000000004</v>
      </c>
      <c r="N298" s="91" t="str">
        <f t="shared" si="64"/>
        <v>N.M.</v>
      </c>
      <c r="O298" s="258"/>
      <c r="P298" s="157"/>
      <c r="Q298" s="307">
        <v>-252488.4</v>
      </c>
      <c r="R298" s="307">
        <v>-178084.16</v>
      </c>
      <c r="S298" s="142">
        <f t="shared" si="65"/>
        <v>-74404.239999999991</v>
      </c>
      <c r="T298" s="91">
        <f t="shared" si="66"/>
        <v>-0.41780380691915547</v>
      </c>
    </row>
    <row r="299" spans="1:20" s="68" customFormat="1" hidden="1" outlineLevel="2" x14ac:dyDescent="0.25">
      <c r="A299" s="63" t="s">
        <v>1485</v>
      </c>
      <c r="B299" s="64" t="s">
        <v>1944</v>
      </c>
      <c r="C299" s="65" t="s">
        <v>2393</v>
      </c>
      <c r="D299" s="66"/>
      <c r="E299" s="67"/>
      <c r="F299" s="307">
        <v>0</v>
      </c>
      <c r="G299" s="307">
        <v>0</v>
      </c>
      <c r="H299" s="142">
        <f t="shared" si="61"/>
        <v>0</v>
      </c>
      <c r="I299" s="91">
        <f t="shared" si="62"/>
        <v>0</v>
      </c>
      <c r="J299" s="157"/>
      <c r="K299" s="307">
        <v>0</v>
      </c>
      <c r="L299" s="307">
        <v>0</v>
      </c>
      <c r="M299" s="142">
        <f t="shared" si="63"/>
        <v>0</v>
      </c>
      <c r="N299" s="91">
        <f t="shared" si="64"/>
        <v>0</v>
      </c>
      <c r="O299" s="258"/>
      <c r="P299" s="157"/>
      <c r="Q299" s="307">
        <v>0</v>
      </c>
      <c r="R299" s="307">
        <v>0</v>
      </c>
      <c r="S299" s="142">
        <f t="shared" si="65"/>
        <v>0</v>
      </c>
      <c r="T299" s="91">
        <f t="shared" si="66"/>
        <v>0</v>
      </c>
    </row>
    <row r="300" spans="1:20" s="68" customFormat="1" hidden="1" outlineLevel="2" x14ac:dyDescent="0.25">
      <c r="A300" s="63" t="s">
        <v>1486</v>
      </c>
      <c r="B300" s="64" t="s">
        <v>1945</v>
      </c>
      <c r="C300" s="65" t="s">
        <v>2394</v>
      </c>
      <c r="D300" s="66"/>
      <c r="E300" s="67"/>
      <c r="F300" s="307">
        <v>6.8100000000000005</v>
      </c>
      <c r="G300" s="307">
        <v>0</v>
      </c>
      <c r="H300" s="142">
        <f t="shared" ref="H300:H331" si="67">+F300-G300</f>
        <v>6.8100000000000005</v>
      </c>
      <c r="I300" s="91" t="str">
        <f t="shared" ref="I300:I331" si="68">IF(G300&lt;0,IF(H300=0,0,IF(OR(G300=0,F300=0),"N.M.",IF(ABS(H300/G300)&gt;=10,"N.M.",H300/(-G300)))),IF(H300=0,0,IF(OR(G300=0,F300=0),"N.M.",IF(ABS(H300/G300)&gt;=10,"N.M.",H300/G300))))</f>
        <v>N.M.</v>
      </c>
      <c r="J300" s="157"/>
      <c r="K300" s="307">
        <v>6.8100000000000005</v>
      </c>
      <c r="L300" s="307">
        <v>0</v>
      </c>
      <c r="M300" s="142">
        <f t="shared" ref="M300:M331" si="69">+K300-L300</f>
        <v>6.8100000000000005</v>
      </c>
      <c r="N300" s="91" t="str">
        <f t="shared" ref="N300:N331" si="70">IF(L300&lt;0,IF(M300=0,0,IF(OR(L300=0,K300=0),"N.M.",IF(ABS(M300/L300)&gt;=10,"N.M.",M300/(-L300)))),IF(M300=0,0,IF(OR(L300=0,K300=0),"N.M.",IF(ABS(M300/L300)&gt;=10,"N.M.",M300/L300))))</f>
        <v>N.M.</v>
      </c>
      <c r="O300" s="258"/>
      <c r="P300" s="157"/>
      <c r="Q300" s="307">
        <v>6.8100000000000005</v>
      </c>
      <c r="R300" s="307">
        <v>0</v>
      </c>
      <c r="S300" s="142">
        <f t="shared" ref="S300:S331" si="71">+Q300-R300</f>
        <v>6.8100000000000005</v>
      </c>
      <c r="T300" s="91" t="str">
        <f t="shared" ref="T300:T331" si="72">IF(R300&lt;0,IF(S300=0,0,IF(OR(R300=0,Q300=0),"N.M.",IF(ABS(S300/R300)&gt;=10,"N.M.",S300/(-R300)))),IF(S300=0,0,IF(OR(R300=0,Q300=0),"N.M.",IF(ABS(S300/R300)&gt;=10,"N.M.",S300/R300))))</f>
        <v>N.M.</v>
      </c>
    </row>
    <row r="301" spans="1:20" s="68" customFormat="1" hidden="1" outlineLevel="2" x14ac:dyDescent="0.25">
      <c r="A301" s="63" t="s">
        <v>1487</v>
      </c>
      <c r="B301" s="64" t="s">
        <v>1946</v>
      </c>
      <c r="C301" s="65" t="s">
        <v>2395</v>
      </c>
      <c r="D301" s="66"/>
      <c r="E301" s="67"/>
      <c r="F301" s="307">
        <v>0</v>
      </c>
      <c r="G301" s="307">
        <v>55.82</v>
      </c>
      <c r="H301" s="142">
        <f t="shared" si="67"/>
        <v>-55.82</v>
      </c>
      <c r="I301" s="91" t="str">
        <f t="shared" si="68"/>
        <v>N.M.</v>
      </c>
      <c r="J301" s="157"/>
      <c r="K301" s="307">
        <v>168.63</v>
      </c>
      <c r="L301" s="307">
        <v>55.82</v>
      </c>
      <c r="M301" s="142">
        <f t="shared" si="69"/>
        <v>112.81</v>
      </c>
      <c r="N301" s="91">
        <f t="shared" si="70"/>
        <v>2.0209602293084914</v>
      </c>
      <c r="O301" s="258"/>
      <c r="P301" s="157"/>
      <c r="Q301" s="307">
        <v>56.230000000000004</v>
      </c>
      <c r="R301" s="307">
        <v>55.82</v>
      </c>
      <c r="S301" s="142">
        <f t="shared" si="71"/>
        <v>0.41000000000000369</v>
      </c>
      <c r="T301" s="91">
        <f t="shared" si="72"/>
        <v>7.3450376209244659E-3</v>
      </c>
    </row>
    <row r="302" spans="1:20" s="68" customFormat="1" hidden="1" outlineLevel="2" x14ac:dyDescent="0.25">
      <c r="A302" s="63" t="s">
        <v>1488</v>
      </c>
      <c r="B302" s="64" t="s">
        <v>1947</v>
      </c>
      <c r="C302" s="65" t="s">
        <v>2396</v>
      </c>
      <c r="D302" s="66"/>
      <c r="E302" s="67"/>
      <c r="F302" s="307">
        <v>164.26</v>
      </c>
      <c r="G302" s="307">
        <v>142.29</v>
      </c>
      <c r="H302" s="142">
        <f t="shared" si="67"/>
        <v>21.97</v>
      </c>
      <c r="I302" s="91">
        <f t="shared" si="68"/>
        <v>0.15440297982992479</v>
      </c>
      <c r="J302" s="157"/>
      <c r="K302" s="307">
        <v>7043.71</v>
      </c>
      <c r="L302" s="307">
        <v>14128.91</v>
      </c>
      <c r="M302" s="142">
        <f t="shared" si="69"/>
        <v>-7085.2</v>
      </c>
      <c r="N302" s="91">
        <f t="shared" si="70"/>
        <v>-0.50146826612951745</v>
      </c>
      <c r="O302" s="258"/>
      <c r="P302" s="157"/>
      <c r="Q302" s="307">
        <v>1457.93</v>
      </c>
      <c r="R302" s="307">
        <v>7024.12</v>
      </c>
      <c r="S302" s="142">
        <f t="shared" si="71"/>
        <v>-5566.19</v>
      </c>
      <c r="T302" s="91">
        <f t="shared" si="72"/>
        <v>-0.79243947996332631</v>
      </c>
    </row>
    <row r="303" spans="1:20" s="68" customFormat="1" hidden="1" outlineLevel="2" x14ac:dyDescent="0.25">
      <c r="A303" s="63" t="s">
        <v>1489</v>
      </c>
      <c r="B303" s="64" t="s">
        <v>1948</v>
      </c>
      <c r="C303" s="65" t="s">
        <v>2397</v>
      </c>
      <c r="D303" s="66"/>
      <c r="E303" s="67"/>
      <c r="F303" s="307">
        <v>0</v>
      </c>
      <c r="G303" s="307">
        <v>0</v>
      </c>
      <c r="H303" s="142">
        <f t="shared" si="67"/>
        <v>0</v>
      </c>
      <c r="I303" s="91">
        <f t="shared" si="68"/>
        <v>0</v>
      </c>
      <c r="J303" s="157"/>
      <c r="K303" s="307">
        <v>0</v>
      </c>
      <c r="L303" s="307">
        <v>116.38</v>
      </c>
      <c r="M303" s="142">
        <f t="shared" si="69"/>
        <v>-116.38</v>
      </c>
      <c r="N303" s="91" t="str">
        <f t="shared" si="70"/>
        <v>N.M.</v>
      </c>
      <c r="O303" s="258"/>
      <c r="P303" s="157"/>
      <c r="Q303" s="307">
        <v>0</v>
      </c>
      <c r="R303" s="307">
        <v>66.62</v>
      </c>
      <c r="S303" s="142">
        <f t="shared" si="71"/>
        <v>-66.62</v>
      </c>
      <c r="T303" s="91" t="str">
        <f t="shared" si="72"/>
        <v>N.M.</v>
      </c>
    </row>
    <row r="304" spans="1:20" s="68" customFormat="1" hidden="1" outlineLevel="2" x14ac:dyDescent="0.25">
      <c r="A304" s="63" t="s">
        <v>1490</v>
      </c>
      <c r="B304" s="64" t="s">
        <v>1949</v>
      </c>
      <c r="C304" s="65" t="s">
        <v>2398</v>
      </c>
      <c r="D304" s="66"/>
      <c r="E304" s="67"/>
      <c r="F304" s="307">
        <v>0</v>
      </c>
      <c r="G304" s="307">
        <v>0</v>
      </c>
      <c r="H304" s="142">
        <f t="shared" si="67"/>
        <v>0</v>
      </c>
      <c r="I304" s="91">
        <f t="shared" si="68"/>
        <v>0</v>
      </c>
      <c r="J304" s="157"/>
      <c r="K304" s="307">
        <v>3464.17</v>
      </c>
      <c r="L304" s="307">
        <v>0</v>
      </c>
      <c r="M304" s="142">
        <f t="shared" si="69"/>
        <v>3464.17</v>
      </c>
      <c r="N304" s="91" t="str">
        <f t="shared" si="70"/>
        <v>N.M.</v>
      </c>
      <c r="O304" s="258"/>
      <c r="P304" s="157"/>
      <c r="Q304" s="307">
        <v>0</v>
      </c>
      <c r="R304" s="307">
        <v>0</v>
      </c>
      <c r="S304" s="142">
        <f t="shared" si="71"/>
        <v>0</v>
      </c>
      <c r="T304" s="91">
        <f t="shared" si="72"/>
        <v>0</v>
      </c>
    </row>
    <row r="305" spans="1:20" s="68" customFormat="1" hidden="1" outlineLevel="2" x14ac:dyDescent="0.25">
      <c r="A305" s="63" t="s">
        <v>1491</v>
      </c>
      <c r="B305" s="64" t="s">
        <v>1950</v>
      </c>
      <c r="C305" s="65" t="s">
        <v>2399</v>
      </c>
      <c r="D305" s="66"/>
      <c r="E305" s="67"/>
      <c r="F305" s="307">
        <v>83542.5</v>
      </c>
      <c r="G305" s="307">
        <v>99744.16</v>
      </c>
      <c r="H305" s="142">
        <f t="shared" si="67"/>
        <v>-16201.660000000003</v>
      </c>
      <c r="I305" s="91">
        <f t="shared" si="68"/>
        <v>-0.16243216645465763</v>
      </c>
      <c r="J305" s="157"/>
      <c r="K305" s="307">
        <v>691874.71</v>
      </c>
      <c r="L305" s="307">
        <v>691084.61</v>
      </c>
      <c r="M305" s="142">
        <f t="shared" si="69"/>
        <v>790.09999999997672</v>
      </c>
      <c r="N305" s="91">
        <f t="shared" si="70"/>
        <v>1.1432753509009218E-3</v>
      </c>
      <c r="O305" s="258"/>
      <c r="P305" s="157"/>
      <c r="Q305" s="307">
        <v>335202.58</v>
      </c>
      <c r="R305" s="307">
        <v>351094.5</v>
      </c>
      <c r="S305" s="142">
        <f t="shared" si="71"/>
        <v>-15891.919999999984</v>
      </c>
      <c r="T305" s="91">
        <f t="shared" si="72"/>
        <v>-4.5263938911033877E-2</v>
      </c>
    </row>
    <row r="306" spans="1:20" s="68" customFormat="1" hidden="1" outlineLevel="2" x14ac:dyDescent="0.25">
      <c r="A306" s="63" t="s">
        <v>1492</v>
      </c>
      <c r="B306" s="64" t="s">
        <v>1951</v>
      </c>
      <c r="C306" s="65" t="s">
        <v>2400</v>
      </c>
      <c r="D306" s="66"/>
      <c r="E306" s="67"/>
      <c r="F306" s="307">
        <v>201752.78</v>
      </c>
      <c r="G306" s="307">
        <v>161297.55000000002</v>
      </c>
      <c r="H306" s="142">
        <f t="shared" si="67"/>
        <v>40455.229999999981</v>
      </c>
      <c r="I306" s="91">
        <f t="shared" si="68"/>
        <v>0.25081118715070361</v>
      </c>
      <c r="J306" s="157"/>
      <c r="K306" s="307">
        <v>1186332.24</v>
      </c>
      <c r="L306" s="307">
        <v>1044570.84</v>
      </c>
      <c r="M306" s="142">
        <f t="shared" si="69"/>
        <v>141761.40000000002</v>
      </c>
      <c r="N306" s="91">
        <f t="shared" si="70"/>
        <v>0.13571257646824605</v>
      </c>
      <c r="O306" s="258"/>
      <c r="P306" s="157"/>
      <c r="Q306" s="307">
        <v>544437.26</v>
      </c>
      <c r="R306" s="307">
        <v>453774.84</v>
      </c>
      <c r="S306" s="142">
        <f t="shared" si="71"/>
        <v>90662.419999999984</v>
      </c>
      <c r="T306" s="91">
        <f t="shared" si="72"/>
        <v>0.19979604863063799</v>
      </c>
    </row>
    <row r="307" spans="1:20" s="68" customFormat="1" hidden="1" outlineLevel="2" x14ac:dyDescent="0.25">
      <c r="A307" s="63" t="s">
        <v>1493</v>
      </c>
      <c r="B307" s="64" t="s">
        <v>1952</v>
      </c>
      <c r="C307" s="65" t="s">
        <v>2401</v>
      </c>
      <c r="D307" s="66"/>
      <c r="E307" s="67"/>
      <c r="F307" s="307">
        <v>0</v>
      </c>
      <c r="G307" s="307">
        <v>0</v>
      </c>
      <c r="H307" s="142">
        <f t="shared" si="67"/>
        <v>0</v>
      </c>
      <c r="I307" s="91">
        <f t="shared" si="68"/>
        <v>0</v>
      </c>
      <c r="J307" s="157"/>
      <c r="K307" s="307">
        <v>0</v>
      </c>
      <c r="L307" s="307">
        <v>0</v>
      </c>
      <c r="M307" s="142">
        <f t="shared" si="69"/>
        <v>0</v>
      </c>
      <c r="N307" s="91">
        <f t="shared" si="70"/>
        <v>0</v>
      </c>
      <c r="O307" s="258"/>
      <c r="P307" s="157"/>
      <c r="Q307" s="307">
        <v>0</v>
      </c>
      <c r="R307" s="307">
        <v>0</v>
      </c>
      <c r="S307" s="142">
        <f t="shared" si="71"/>
        <v>0</v>
      </c>
      <c r="T307" s="91">
        <f t="shared" si="72"/>
        <v>0</v>
      </c>
    </row>
    <row r="308" spans="1:20" s="68" customFormat="1" hidden="1" outlineLevel="2" x14ac:dyDescent="0.25">
      <c r="A308" s="63" t="s">
        <v>1494</v>
      </c>
      <c r="B308" s="64" t="s">
        <v>1953</v>
      </c>
      <c r="C308" s="65" t="s">
        <v>2402</v>
      </c>
      <c r="D308" s="66"/>
      <c r="E308" s="67"/>
      <c r="F308" s="307">
        <v>0</v>
      </c>
      <c r="G308" s="307">
        <v>-53.26</v>
      </c>
      <c r="H308" s="142">
        <f t="shared" si="67"/>
        <v>53.26</v>
      </c>
      <c r="I308" s="91" t="str">
        <f t="shared" si="68"/>
        <v>N.M.</v>
      </c>
      <c r="J308" s="157"/>
      <c r="K308" s="307">
        <v>-94.77</v>
      </c>
      <c r="L308" s="307">
        <v>-10.85</v>
      </c>
      <c r="M308" s="142">
        <f t="shared" si="69"/>
        <v>-83.92</v>
      </c>
      <c r="N308" s="91">
        <f t="shared" si="70"/>
        <v>-7.7345622119815669</v>
      </c>
      <c r="O308" s="258"/>
      <c r="P308" s="157"/>
      <c r="Q308" s="307">
        <v>0</v>
      </c>
      <c r="R308" s="307">
        <v>-162.27000000000001</v>
      </c>
      <c r="S308" s="142">
        <f t="shared" si="71"/>
        <v>162.27000000000001</v>
      </c>
      <c r="T308" s="91" t="str">
        <f t="shared" si="72"/>
        <v>N.M.</v>
      </c>
    </row>
    <row r="309" spans="1:20" s="68" customFormat="1" hidden="1" outlineLevel="2" x14ac:dyDescent="0.25">
      <c r="A309" s="63" t="s">
        <v>1495</v>
      </c>
      <c r="B309" s="64" t="s">
        <v>1954</v>
      </c>
      <c r="C309" s="65" t="s">
        <v>2403</v>
      </c>
      <c r="D309" s="66"/>
      <c r="E309" s="67"/>
      <c r="F309" s="307">
        <v>22988.560000000001</v>
      </c>
      <c r="G309" s="307">
        <v>32593.100000000002</v>
      </c>
      <c r="H309" s="142">
        <f t="shared" si="67"/>
        <v>-9604.5400000000009</v>
      </c>
      <c r="I309" s="91">
        <f t="shared" si="68"/>
        <v>-0.29468016236565409</v>
      </c>
      <c r="J309" s="157"/>
      <c r="K309" s="307">
        <v>-105744.67</v>
      </c>
      <c r="L309" s="307">
        <v>245845.17</v>
      </c>
      <c r="M309" s="142">
        <f t="shared" si="69"/>
        <v>-351589.84</v>
      </c>
      <c r="N309" s="91">
        <f t="shared" si="70"/>
        <v>-1.4301270999141451</v>
      </c>
      <c r="O309" s="258"/>
      <c r="P309" s="157"/>
      <c r="Q309" s="307">
        <v>-36712.76</v>
      </c>
      <c r="R309" s="307">
        <v>-8552.84</v>
      </c>
      <c r="S309" s="142">
        <f t="shared" si="71"/>
        <v>-28159.920000000002</v>
      </c>
      <c r="T309" s="91">
        <f t="shared" si="72"/>
        <v>-3.2924642574864023</v>
      </c>
    </row>
    <row r="310" spans="1:20" s="68" customFormat="1" hidden="1" outlineLevel="2" x14ac:dyDescent="0.25">
      <c r="A310" s="63" t="s">
        <v>1496</v>
      </c>
      <c r="B310" s="64" t="s">
        <v>1955</v>
      </c>
      <c r="C310" s="65" t="s">
        <v>2404</v>
      </c>
      <c r="D310" s="66"/>
      <c r="E310" s="67"/>
      <c r="F310" s="307">
        <v>1526.14</v>
      </c>
      <c r="G310" s="307">
        <v>6571.81</v>
      </c>
      <c r="H310" s="142">
        <f t="shared" si="67"/>
        <v>-5045.67</v>
      </c>
      <c r="I310" s="91">
        <f t="shared" si="68"/>
        <v>-0.76777478350713113</v>
      </c>
      <c r="J310" s="157"/>
      <c r="K310" s="307">
        <v>4154.63</v>
      </c>
      <c r="L310" s="307">
        <v>14683.4</v>
      </c>
      <c r="M310" s="142">
        <f t="shared" si="69"/>
        <v>-10528.77</v>
      </c>
      <c r="N310" s="91">
        <f t="shared" si="70"/>
        <v>-0.71705258999959143</v>
      </c>
      <c r="O310" s="258"/>
      <c r="P310" s="157"/>
      <c r="Q310" s="307">
        <v>2608.71</v>
      </c>
      <c r="R310" s="307">
        <v>10251.48</v>
      </c>
      <c r="S310" s="142">
        <f t="shared" si="71"/>
        <v>-7642.7699999999995</v>
      </c>
      <c r="T310" s="91">
        <f t="shared" si="72"/>
        <v>-0.7455284505261679</v>
      </c>
    </row>
    <row r="311" spans="1:20" s="68" customFormat="1" hidden="1" outlineLevel="2" x14ac:dyDescent="0.25">
      <c r="A311" s="63" t="s">
        <v>1497</v>
      </c>
      <c r="B311" s="64" t="s">
        <v>1956</v>
      </c>
      <c r="C311" s="65" t="s">
        <v>2405</v>
      </c>
      <c r="D311" s="66"/>
      <c r="E311" s="67"/>
      <c r="F311" s="307">
        <v>-2108.71</v>
      </c>
      <c r="G311" s="307">
        <v>-20411.400000000001</v>
      </c>
      <c r="H311" s="142">
        <f t="shared" si="67"/>
        <v>18302.690000000002</v>
      </c>
      <c r="I311" s="91">
        <f t="shared" si="68"/>
        <v>0.89668959503022827</v>
      </c>
      <c r="J311" s="157"/>
      <c r="K311" s="307">
        <v>-78534.41</v>
      </c>
      <c r="L311" s="307">
        <v>-111750.08</v>
      </c>
      <c r="M311" s="142">
        <f t="shared" si="69"/>
        <v>33215.67</v>
      </c>
      <c r="N311" s="91">
        <f t="shared" si="70"/>
        <v>0.2972317335253809</v>
      </c>
      <c r="O311" s="258"/>
      <c r="P311" s="157"/>
      <c r="Q311" s="307">
        <v>-14266.220000000001</v>
      </c>
      <c r="R311" s="307">
        <v>-47329.270000000004</v>
      </c>
      <c r="S311" s="142">
        <f t="shared" si="71"/>
        <v>33063.050000000003</v>
      </c>
      <c r="T311" s="91">
        <f t="shared" si="72"/>
        <v>0.69857511007459017</v>
      </c>
    </row>
    <row r="312" spans="1:20" s="68" customFormat="1" hidden="1" outlineLevel="2" x14ac:dyDescent="0.25">
      <c r="A312" s="63" t="s">
        <v>1498</v>
      </c>
      <c r="B312" s="64" t="s">
        <v>1957</v>
      </c>
      <c r="C312" s="65" t="s">
        <v>2406</v>
      </c>
      <c r="D312" s="66"/>
      <c r="E312" s="67"/>
      <c r="F312" s="307">
        <v>206.11</v>
      </c>
      <c r="G312" s="307">
        <v>207.83</v>
      </c>
      <c r="H312" s="142">
        <f t="shared" si="67"/>
        <v>-1.7199999999999989</v>
      </c>
      <c r="I312" s="91">
        <f t="shared" si="68"/>
        <v>-8.2759948034451178E-3</v>
      </c>
      <c r="J312" s="157"/>
      <c r="K312" s="307">
        <v>1358.9</v>
      </c>
      <c r="L312" s="307">
        <v>1479.57</v>
      </c>
      <c r="M312" s="142">
        <f t="shared" si="69"/>
        <v>-120.66999999999985</v>
      </c>
      <c r="N312" s="91">
        <f t="shared" si="70"/>
        <v>-8.1557479537973765E-2</v>
      </c>
      <c r="O312" s="258"/>
      <c r="P312" s="157"/>
      <c r="Q312" s="307">
        <v>584.51</v>
      </c>
      <c r="R312" s="307">
        <v>588.52</v>
      </c>
      <c r="S312" s="142">
        <f t="shared" si="71"/>
        <v>-4.0099999999999909</v>
      </c>
      <c r="T312" s="91">
        <f t="shared" si="72"/>
        <v>-6.8137021681505998E-3</v>
      </c>
    </row>
    <row r="313" spans="1:20" s="68" customFormat="1" hidden="1" outlineLevel="2" x14ac:dyDescent="0.25">
      <c r="A313" s="63" t="s">
        <v>1499</v>
      </c>
      <c r="B313" s="64" t="s">
        <v>1958</v>
      </c>
      <c r="C313" s="65" t="s">
        <v>2407</v>
      </c>
      <c r="D313" s="66"/>
      <c r="E313" s="67"/>
      <c r="F313" s="307">
        <v>0</v>
      </c>
      <c r="G313" s="307">
        <v>0</v>
      </c>
      <c r="H313" s="142">
        <f t="shared" si="67"/>
        <v>0</v>
      </c>
      <c r="I313" s="91">
        <f t="shared" si="68"/>
        <v>0</v>
      </c>
      <c r="J313" s="157"/>
      <c r="K313" s="307">
        <v>0</v>
      </c>
      <c r="L313" s="307">
        <v>5.8100000000000005</v>
      </c>
      <c r="M313" s="142">
        <f t="shared" si="69"/>
        <v>-5.8100000000000005</v>
      </c>
      <c r="N313" s="91" t="str">
        <f t="shared" si="70"/>
        <v>N.M.</v>
      </c>
      <c r="O313" s="258"/>
      <c r="P313" s="157"/>
      <c r="Q313" s="307">
        <v>0</v>
      </c>
      <c r="R313" s="307">
        <v>5.8100000000000005</v>
      </c>
      <c r="S313" s="142">
        <f t="shared" si="71"/>
        <v>-5.8100000000000005</v>
      </c>
      <c r="T313" s="91" t="str">
        <f t="shared" si="72"/>
        <v>N.M.</v>
      </c>
    </row>
    <row r="314" spans="1:20" s="68" customFormat="1" hidden="1" outlineLevel="2" x14ac:dyDescent="0.25">
      <c r="A314" s="63" t="s">
        <v>1500</v>
      </c>
      <c r="B314" s="64" t="s">
        <v>1959</v>
      </c>
      <c r="C314" s="65" t="s">
        <v>2408</v>
      </c>
      <c r="D314" s="66"/>
      <c r="E314" s="67"/>
      <c r="F314" s="307">
        <v>2795.84</v>
      </c>
      <c r="G314" s="307">
        <v>6023.95</v>
      </c>
      <c r="H314" s="142">
        <f t="shared" si="67"/>
        <v>-3228.1099999999997</v>
      </c>
      <c r="I314" s="91">
        <f t="shared" si="68"/>
        <v>-0.53587928186654932</v>
      </c>
      <c r="J314" s="157"/>
      <c r="K314" s="307">
        <v>14417.01</v>
      </c>
      <c r="L314" s="307">
        <v>20532.39</v>
      </c>
      <c r="M314" s="142">
        <f t="shared" si="69"/>
        <v>-6115.3799999999992</v>
      </c>
      <c r="N314" s="91">
        <f t="shared" si="70"/>
        <v>-0.29784063131471783</v>
      </c>
      <c r="O314" s="258"/>
      <c r="P314" s="157"/>
      <c r="Q314" s="307">
        <v>5765.17</v>
      </c>
      <c r="R314" s="307">
        <v>10917.29</v>
      </c>
      <c r="S314" s="142">
        <f t="shared" si="71"/>
        <v>-5152.1200000000008</v>
      </c>
      <c r="T314" s="91">
        <f t="shared" si="72"/>
        <v>-0.47192297722236931</v>
      </c>
    </row>
    <row r="315" spans="1:20" s="68" customFormat="1" hidden="1" outlineLevel="2" x14ac:dyDescent="0.25">
      <c r="A315" s="63" t="s">
        <v>1501</v>
      </c>
      <c r="B315" s="64" t="s">
        <v>1960</v>
      </c>
      <c r="C315" s="65" t="s">
        <v>2409</v>
      </c>
      <c r="D315" s="66"/>
      <c r="E315" s="67"/>
      <c r="F315" s="307">
        <v>172820.68</v>
      </c>
      <c r="G315" s="307">
        <v>178243.99</v>
      </c>
      <c r="H315" s="142">
        <f t="shared" si="67"/>
        <v>-5423.3099999999977</v>
      </c>
      <c r="I315" s="91">
        <f t="shared" si="68"/>
        <v>-3.0426327417827654E-2</v>
      </c>
      <c r="J315" s="157"/>
      <c r="K315" s="307">
        <v>1209744.75</v>
      </c>
      <c r="L315" s="307">
        <v>1247707.97</v>
      </c>
      <c r="M315" s="142">
        <f t="shared" si="69"/>
        <v>-37963.219999999972</v>
      </c>
      <c r="N315" s="91">
        <f t="shared" si="70"/>
        <v>-3.0426366515876286E-2</v>
      </c>
      <c r="O315" s="258"/>
      <c r="P315" s="157"/>
      <c r="Q315" s="307">
        <v>518462.04000000004</v>
      </c>
      <c r="R315" s="307">
        <v>534731.97</v>
      </c>
      <c r="S315" s="142">
        <f t="shared" si="71"/>
        <v>-16269.929999999935</v>
      </c>
      <c r="T315" s="91">
        <f t="shared" si="72"/>
        <v>-3.0426327417827543E-2</v>
      </c>
    </row>
    <row r="316" spans="1:20" s="68" customFormat="1" hidden="1" outlineLevel="2" x14ac:dyDescent="0.25">
      <c r="A316" s="63" t="s">
        <v>1502</v>
      </c>
      <c r="B316" s="64" t="s">
        <v>1961</v>
      </c>
      <c r="C316" s="65" t="s">
        <v>2410</v>
      </c>
      <c r="D316" s="66"/>
      <c r="E316" s="67"/>
      <c r="F316" s="307">
        <v>12345.49</v>
      </c>
      <c r="G316" s="307">
        <v>8126.7300000000005</v>
      </c>
      <c r="H316" s="142">
        <f t="shared" si="67"/>
        <v>4218.7599999999993</v>
      </c>
      <c r="I316" s="91">
        <f t="shared" si="68"/>
        <v>0.51912146705993667</v>
      </c>
      <c r="J316" s="157"/>
      <c r="K316" s="307">
        <v>82701.990000000005</v>
      </c>
      <c r="L316" s="307">
        <v>79148.83</v>
      </c>
      <c r="M316" s="142">
        <f t="shared" si="69"/>
        <v>3553.1600000000035</v>
      </c>
      <c r="N316" s="91">
        <f t="shared" si="70"/>
        <v>4.4892135487031248E-2</v>
      </c>
      <c r="O316" s="258"/>
      <c r="P316" s="157"/>
      <c r="Q316" s="307">
        <v>36755.61</v>
      </c>
      <c r="R316" s="307">
        <v>31252.31</v>
      </c>
      <c r="S316" s="142">
        <f t="shared" si="71"/>
        <v>5503.2999999999993</v>
      </c>
      <c r="T316" s="91">
        <f t="shared" si="72"/>
        <v>0.17609258323624716</v>
      </c>
    </row>
    <row r="317" spans="1:20" s="68" customFormat="1" hidden="1" outlineLevel="2" x14ac:dyDescent="0.25">
      <c r="A317" s="63" t="s">
        <v>1503</v>
      </c>
      <c r="B317" s="64" t="s">
        <v>1962</v>
      </c>
      <c r="C317" s="65" t="s">
        <v>2411</v>
      </c>
      <c r="D317" s="66"/>
      <c r="E317" s="67"/>
      <c r="F317" s="307">
        <v>470167.33</v>
      </c>
      <c r="G317" s="307">
        <v>406727.87</v>
      </c>
      <c r="H317" s="142">
        <f t="shared" si="67"/>
        <v>63439.460000000021</v>
      </c>
      <c r="I317" s="91">
        <f t="shared" si="68"/>
        <v>0.15597519786386907</v>
      </c>
      <c r="J317" s="157"/>
      <c r="K317" s="307">
        <v>3244239.87</v>
      </c>
      <c r="L317" s="307">
        <v>2911302.27</v>
      </c>
      <c r="M317" s="142">
        <f t="shared" si="69"/>
        <v>332937.60000000009</v>
      </c>
      <c r="N317" s="91">
        <f t="shared" si="70"/>
        <v>0.1143603683584529</v>
      </c>
      <c r="O317" s="258"/>
      <c r="P317" s="157"/>
      <c r="Q317" s="307">
        <v>1395221.62</v>
      </c>
      <c r="R317" s="307">
        <v>1225795.57</v>
      </c>
      <c r="S317" s="142">
        <f t="shared" si="71"/>
        <v>169426.05000000005</v>
      </c>
      <c r="T317" s="91">
        <f t="shared" si="72"/>
        <v>0.13821721512666263</v>
      </c>
    </row>
    <row r="318" spans="1:20" s="68" customFormat="1" hidden="1" outlineLevel="2" x14ac:dyDescent="0.25">
      <c r="A318" s="63" t="s">
        <v>1504</v>
      </c>
      <c r="B318" s="64" t="s">
        <v>1963</v>
      </c>
      <c r="C318" s="65" t="s">
        <v>2412</v>
      </c>
      <c r="D318" s="66"/>
      <c r="E318" s="67"/>
      <c r="F318" s="307">
        <v>0</v>
      </c>
      <c r="G318" s="307">
        <v>0</v>
      </c>
      <c r="H318" s="142">
        <f t="shared" si="67"/>
        <v>0</v>
      </c>
      <c r="I318" s="91">
        <f t="shared" si="68"/>
        <v>0</v>
      </c>
      <c r="J318" s="157"/>
      <c r="K318" s="307">
        <v>0</v>
      </c>
      <c r="L318" s="307">
        <v>0</v>
      </c>
      <c r="M318" s="142">
        <f t="shared" si="69"/>
        <v>0</v>
      </c>
      <c r="N318" s="91">
        <f t="shared" si="70"/>
        <v>0</v>
      </c>
      <c r="O318" s="258"/>
      <c r="P318" s="157"/>
      <c r="Q318" s="307">
        <v>0</v>
      </c>
      <c r="R318" s="307">
        <v>0</v>
      </c>
      <c r="S318" s="142">
        <f t="shared" si="71"/>
        <v>0</v>
      </c>
      <c r="T318" s="91">
        <f t="shared" si="72"/>
        <v>0</v>
      </c>
    </row>
    <row r="319" spans="1:20" s="68" customFormat="1" hidden="1" outlineLevel="2" x14ac:dyDescent="0.25">
      <c r="A319" s="63" t="s">
        <v>1505</v>
      </c>
      <c r="B319" s="64" t="s">
        <v>1964</v>
      </c>
      <c r="C319" s="65" t="s">
        <v>2413</v>
      </c>
      <c r="D319" s="66"/>
      <c r="E319" s="67"/>
      <c r="F319" s="307">
        <v>35986.559999999998</v>
      </c>
      <c r="G319" s="307">
        <v>42902.97</v>
      </c>
      <c r="H319" s="142">
        <f t="shared" si="67"/>
        <v>-6916.4100000000035</v>
      </c>
      <c r="I319" s="91">
        <f t="shared" si="68"/>
        <v>-0.1612105175935373</v>
      </c>
      <c r="J319" s="157"/>
      <c r="K319" s="307">
        <v>253938.97</v>
      </c>
      <c r="L319" s="307">
        <v>304826.73</v>
      </c>
      <c r="M319" s="142">
        <f t="shared" si="69"/>
        <v>-50887.75999999998</v>
      </c>
      <c r="N319" s="91">
        <f t="shared" si="70"/>
        <v>-0.16693995306776405</v>
      </c>
      <c r="O319" s="258"/>
      <c r="P319" s="157"/>
      <c r="Q319" s="307">
        <v>108462.74</v>
      </c>
      <c r="R319" s="307">
        <v>129133.35</v>
      </c>
      <c r="S319" s="142">
        <f t="shared" si="71"/>
        <v>-20670.61</v>
      </c>
      <c r="T319" s="91">
        <f t="shared" si="72"/>
        <v>-0.16007181723389038</v>
      </c>
    </row>
    <row r="320" spans="1:20" s="68" customFormat="1" hidden="1" outlineLevel="2" x14ac:dyDescent="0.25">
      <c r="A320" s="63" t="s">
        <v>1506</v>
      </c>
      <c r="B320" s="64" t="s">
        <v>1965</v>
      </c>
      <c r="C320" s="65" t="s">
        <v>2414</v>
      </c>
      <c r="D320" s="66"/>
      <c r="E320" s="67"/>
      <c r="F320" s="307">
        <v>15579.130000000001</v>
      </c>
      <c r="G320" s="307">
        <v>14321.380000000001</v>
      </c>
      <c r="H320" s="142">
        <f t="shared" si="67"/>
        <v>1257.75</v>
      </c>
      <c r="I320" s="91">
        <f t="shared" si="68"/>
        <v>8.782324049777325E-2</v>
      </c>
      <c r="J320" s="157"/>
      <c r="K320" s="307">
        <v>104811.75</v>
      </c>
      <c r="L320" s="307">
        <v>102595.1</v>
      </c>
      <c r="M320" s="142">
        <f t="shared" si="69"/>
        <v>2216.6499999999942</v>
      </c>
      <c r="N320" s="91">
        <f t="shared" si="70"/>
        <v>2.160580768477241E-2</v>
      </c>
      <c r="O320" s="258"/>
      <c r="P320" s="157"/>
      <c r="Q320" s="307">
        <v>46203.340000000004</v>
      </c>
      <c r="R320" s="307">
        <v>43319.200000000004</v>
      </c>
      <c r="S320" s="142">
        <f t="shared" si="71"/>
        <v>2884.1399999999994</v>
      </c>
      <c r="T320" s="91">
        <f t="shared" si="72"/>
        <v>6.6578791852111741E-2</v>
      </c>
    </row>
    <row r="321" spans="1:20" s="68" customFormat="1" hidden="1" outlineLevel="2" x14ac:dyDescent="0.25">
      <c r="A321" s="63" t="s">
        <v>1507</v>
      </c>
      <c r="B321" s="64" t="s">
        <v>1966</v>
      </c>
      <c r="C321" s="65" t="s">
        <v>2415</v>
      </c>
      <c r="D321" s="66"/>
      <c r="E321" s="67"/>
      <c r="F321" s="307">
        <v>270.18</v>
      </c>
      <c r="G321" s="307">
        <v>162.46</v>
      </c>
      <c r="H321" s="142">
        <f t="shared" si="67"/>
        <v>107.72</v>
      </c>
      <c r="I321" s="91">
        <f t="shared" si="68"/>
        <v>0.66305552135910373</v>
      </c>
      <c r="J321" s="157"/>
      <c r="K321" s="307">
        <v>1581.67</v>
      </c>
      <c r="L321" s="307">
        <v>6787.03</v>
      </c>
      <c r="M321" s="142">
        <f t="shared" si="69"/>
        <v>-5205.3599999999997</v>
      </c>
      <c r="N321" s="91">
        <f t="shared" si="70"/>
        <v>-0.76695697528963325</v>
      </c>
      <c r="O321" s="258"/>
      <c r="P321" s="157"/>
      <c r="Q321" s="307">
        <v>1185.43</v>
      </c>
      <c r="R321" s="307">
        <v>1474.02</v>
      </c>
      <c r="S321" s="142">
        <f t="shared" si="71"/>
        <v>-288.58999999999992</v>
      </c>
      <c r="T321" s="91">
        <f t="shared" si="72"/>
        <v>-0.19578431771617746</v>
      </c>
    </row>
    <row r="322" spans="1:20" s="68" customFormat="1" hidden="1" outlineLevel="2" x14ac:dyDescent="0.25">
      <c r="A322" s="63" t="s">
        <v>1508</v>
      </c>
      <c r="B322" s="64" t="s">
        <v>1967</v>
      </c>
      <c r="C322" s="65" t="s">
        <v>2416</v>
      </c>
      <c r="D322" s="66"/>
      <c r="E322" s="67"/>
      <c r="F322" s="307">
        <v>619.81000000000006</v>
      </c>
      <c r="G322" s="307">
        <v>365.12</v>
      </c>
      <c r="H322" s="142">
        <f t="shared" si="67"/>
        <v>254.69000000000005</v>
      </c>
      <c r="I322" s="91">
        <f t="shared" si="68"/>
        <v>0.69755148992112193</v>
      </c>
      <c r="J322" s="157"/>
      <c r="K322" s="307">
        <v>4709.7300000000005</v>
      </c>
      <c r="L322" s="307">
        <v>7609.89</v>
      </c>
      <c r="M322" s="142">
        <f t="shared" si="69"/>
        <v>-2900.16</v>
      </c>
      <c r="N322" s="91">
        <f t="shared" si="70"/>
        <v>-0.38110406326504059</v>
      </c>
      <c r="O322" s="258"/>
      <c r="P322" s="157"/>
      <c r="Q322" s="307">
        <v>1115.24</v>
      </c>
      <c r="R322" s="307">
        <v>1992.4</v>
      </c>
      <c r="S322" s="142">
        <f t="shared" si="71"/>
        <v>-877.16000000000008</v>
      </c>
      <c r="T322" s="91">
        <f t="shared" si="72"/>
        <v>-0.44025296125276053</v>
      </c>
    </row>
    <row r="323" spans="1:20" s="68" customFormat="1" hidden="1" outlineLevel="2" x14ac:dyDescent="0.25">
      <c r="A323" s="63" t="s">
        <v>1509</v>
      </c>
      <c r="B323" s="64" t="s">
        <v>1968</v>
      </c>
      <c r="C323" s="65" t="s">
        <v>2417</v>
      </c>
      <c r="D323" s="66"/>
      <c r="E323" s="67"/>
      <c r="F323" s="307">
        <v>6296.87</v>
      </c>
      <c r="G323" s="307">
        <v>7700.55</v>
      </c>
      <c r="H323" s="142">
        <f t="shared" si="67"/>
        <v>-1403.6800000000003</v>
      </c>
      <c r="I323" s="91">
        <f t="shared" si="68"/>
        <v>-0.18228308367584137</v>
      </c>
      <c r="J323" s="157"/>
      <c r="K323" s="307">
        <v>44078.1</v>
      </c>
      <c r="L323" s="307">
        <v>53903.840000000004</v>
      </c>
      <c r="M323" s="142">
        <f t="shared" si="69"/>
        <v>-9825.7400000000052</v>
      </c>
      <c r="N323" s="91">
        <f t="shared" si="70"/>
        <v>-0.18228274646110565</v>
      </c>
      <c r="O323" s="258"/>
      <c r="P323" s="157"/>
      <c r="Q323" s="307">
        <v>18890.61</v>
      </c>
      <c r="R323" s="307">
        <v>23101.65</v>
      </c>
      <c r="S323" s="142">
        <f t="shared" si="71"/>
        <v>-4211.0400000000009</v>
      </c>
      <c r="T323" s="91">
        <f t="shared" si="72"/>
        <v>-0.18228308367584137</v>
      </c>
    </row>
    <row r="324" spans="1:20" s="68" customFormat="1" hidden="1" outlineLevel="2" x14ac:dyDescent="0.25">
      <c r="A324" s="63" t="s">
        <v>1510</v>
      </c>
      <c r="B324" s="64" t="s">
        <v>1969</v>
      </c>
      <c r="C324" s="65" t="s">
        <v>2418</v>
      </c>
      <c r="D324" s="66"/>
      <c r="E324" s="67"/>
      <c r="F324" s="307">
        <v>168849.96</v>
      </c>
      <c r="G324" s="307">
        <v>143800.1</v>
      </c>
      <c r="H324" s="142">
        <f t="shared" si="67"/>
        <v>25049.859999999986</v>
      </c>
      <c r="I324" s="91">
        <f t="shared" si="68"/>
        <v>0.17419918344980279</v>
      </c>
      <c r="J324" s="157"/>
      <c r="K324" s="307">
        <v>1168248.05</v>
      </c>
      <c r="L324" s="307">
        <v>1068034.83</v>
      </c>
      <c r="M324" s="142">
        <f t="shared" si="69"/>
        <v>100213.21999999997</v>
      </c>
      <c r="N324" s="91">
        <f t="shared" si="70"/>
        <v>9.3829542993462078E-2</v>
      </c>
      <c r="O324" s="258"/>
      <c r="P324" s="157"/>
      <c r="Q324" s="307">
        <v>562044.59</v>
      </c>
      <c r="R324" s="307">
        <v>511581.14</v>
      </c>
      <c r="S324" s="142">
        <f t="shared" si="71"/>
        <v>50463.449999999953</v>
      </c>
      <c r="T324" s="91">
        <f t="shared" si="72"/>
        <v>9.8642123515342947E-2</v>
      </c>
    </row>
    <row r="325" spans="1:20" s="68" customFormat="1" hidden="1" outlineLevel="2" x14ac:dyDescent="0.25">
      <c r="A325" s="63" t="s">
        <v>1511</v>
      </c>
      <c r="B325" s="64" t="s">
        <v>1970</v>
      </c>
      <c r="C325" s="65" t="s">
        <v>2419</v>
      </c>
      <c r="D325" s="66"/>
      <c r="E325" s="67"/>
      <c r="F325" s="307">
        <v>0</v>
      </c>
      <c r="G325" s="307">
        <v>0</v>
      </c>
      <c r="H325" s="142">
        <f t="shared" si="67"/>
        <v>0</v>
      </c>
      <c r="I325" s="91">
        <f t="shared" si="68"/>
        <v>0</v>
      </c>
      <c r="J325" s="157"/>
      <c r="K325" s="307">
        <v>8530.64</v>
      </c>
      <c r="L325" s="307">
        <v>4285.01</v>
      </c>
      <c r="M325" s="142">
        <f t="shared" si="69"/>
        <v>4245.6299999999992</v>
      </c>
      <c r="N325" s="91">
        <f t="shared" si="70"/>
        <v>0.99080982308092602</v>
      </c>
      <c r="O325" s="258"/>
      <c r="P325" s="157"/>
      <c r="Q325" s="307">
        <v>-994.35</v>
      </c>
      <c r="R325" s="307">
        <v>1241.02</v>
      </c>
      <c r="S325" s="142">
        <f t="shared" si="71"/>
        <v>-2235.37</v>
      </c>
      <c r="T325" s="91">
        <f t="shared" si="72"/>
        <v>-1.8012360799987106</v>
      </c>
    </row>
    <row r="326" spans="1:20" s="68" customFormat="1" hidden="1" outlineLevel="2" x14ac:dyDescent="0.25">
      <c r="A326" s="63" t="s">
        <v>1512</v>
      </c>
      <c r="B326" s="64" t="s">
        <v>1971</v>
      </c>
      <c r="C326" s="65" t="s">
        <v>2420</v>
      </c>
      <c r="D326" s="66"/>
      <c r="E326" s="67"/>
      <c r="F326" s="307">
        <v>543.12</v>
      </c>
      <c r="G326" s="307">
        <v>2071</v>
      </c>
      <c r="H326" s="142">
        <f t="shared" si="67"/>
        <v>-1527.88</v>
      </c>
      <c r="I326" s="91">
        <f t="shared" si="68"/>
        <v>-0.73774987928536939</v>
      </c>
      <c r="J326" s="157"/>
      <c r="K326" s="307">
        <v>3801.85</v>
      </c>
      <c r="L326" s="307">
        <v>14497.01</v>
      </c>
      <c r="M326" s="142">
        <f t="shared" si="69"/>
        <v>-10695.16</v>
      </c>
      <c r="N326" s="91">
        <f t="shared" si="70"/>
        <v>-0.73774937038741095</v>
      </c>
      <c r="O326" s="258"/>
      <c r="P326" s="157"/>
      <c r="Q326" s="307">
        <v>1629.3600000000001</v>
      </c>
      <c r="R326" s="307">
        <v>6213</v>
      </c>
      <c r="S326" s="142">
        <f t="shared" si="71"/>
        <v>-4583.6399999999994</v>
      </c>
      <c r="T326" s="91">
        <f t="shared" si="72"/>
        <v>-0.73774987928536928</v>
      </c>
    </row>
    <row r="327" spans="1:20" s="68" customFormat="1" hidden="1" outlineLevel="2" x14ac:dyDescent="0.25">
      <c r="A327" s="63" t="s">
        <v>1513</v>
      </c>
      <c r="B327" s="64" t="s">
        <v>1972</v>
      </c>
      <c r="C327" s="65" t="s">
        <v>2421</v>
      </c>
      <c r="D327" s="66"/>
      <c r="E327" s="67"/>
      <c r="F327" s="307">
        <v>504.54</v>
      </c>
      <c r="G327" s="307">
        <v>322.83</v>
      </c>
      <c r="H327" s="142">
        <f t="shared" si="67"/>
        <v>181.71000000000004</v>
      </c>
      <c r="I327" s="91">
        <f t="shared" si="68"/>
        <v>0.5628659046557013</v>
      </c>
      <c r="J327" s="157"/>
      <c r="K327" s="307">
        <v>3531.78</v>
      </c>
      <c r="L327" s="307">
        <v>2252.33</v>
      </c>
      <c r="M327" s="142">
        <f t="shared" si="69"/>
        <v>1279.4500000000003</v>
      </c>
      <c r="N327" s="91">
        <f t="shared" si="70"/>
        <v>0.56805619070029711</v>
      </c>
      <c r="O327" s="258"/>
      <c r="P327" s="157"/>
      <c r="Q327" s="307">
        <v>1513.6200000000001</v>
      </c>
      <c r="R327" s="307">
        <v>968.49</v>
      </c>
      <c r="S327" s="142">
        <f t="shared" si="71"/>
        <v>545.13000000000011</v>
      </c>
      <c r="T327" s="91">
        <f t="shared" si="72"/>
        <v>0.5628659046557013</v>
      </c>
    </row>
    <row r="328" spans="1:20" s="68" customFormat="1" hidden="1" outlineLevel="2" x14ac:dyDescent="0.25">
      <c r="A328" s="63" t="s">
        <v>1514</v>
      </c>
      <c r="B328" s="64" t="s">
        <v>1973</v>
      </c>
      <c r="C328" s="65" t="s">
        <v>2422</v>
      </c>
      <c r="D328" s="66"/>
      <c r="E328" s="67"/>
      <c r="F328" s="307">
        <v>-239901.05000000002</v>
      </c>
      <c r="G328" s="307">
        <v>-244691.92</v>
      </c>
      <c r="H328" s="142">
        <f t="shared" si="67"/>
        <v>4790.8699999999953</v>
      </c>
      <c r="I328" s="91">
        <f t="shared" si="68"/>
        <v>1.9579191662724274E-2</v>
      </c>
      <c r="J328" s="157"/>
      <c r="K328" s="307">
        <v>-1679307.35</v>
      </c>
      <c r="L328" s="307">
        <v>-1594110.4300000002</v>
      </c>
      <c r="M328" s="142">
        <f t="shared" si="69"/>
        <v>-85196.919999999925</v>
      </c>
      <c r="N328" s="91">
        <f t="shared" si="70"/>
        <v>-5.3444804322621435E-2</v>
      </c>
      <c r="O328" s="258"/>
      <c r="P328" s="157"/>
      <c r="Q328" s="307">
        <v>-719703.15</v>
      </c>
      <c r="R328" s="307">
        <v>-615342.76</v>
      </c>
      <c r="S328" s="142">
        <f t="shared" si="71"/>
        <v>-104360.39000000001</v>
      </c>
      <c r="T328" s="91">
        <f t="shared" si="72"/>
        <v>-0.16959716890144286</v>
      </c>
    </row>
    <row r="329" spans="1:20" s="68" customFormat="1" hidden="1" outlineLevel="2" x14ac:dyDescent="0.25">
      <c r="A329" s="63" t="s">
        <v>1515</v>
      </c>
      <c r="B329" s="64" t="s">
        <v>1974</v>
      </c>
      <c r="C329" s="65" t="s">
        <v>2423</v>
      </c>
      <c r="D329" s="66"/>
      <c r="E329" s="67"/>
      <c r="F329" s="307">
        <v>-73445.290000000008</v>
      </c>
      <c r="G329" s="307">
        <v>-66912.680000000008</v>
      </c>
      <c r="H329" s="142">
        <f t="shared" si="67"/>
        <v>-6532.6100000000006</v>
      </c>
      <c r="I329" s="91">
        <f t="shared" si="68"/>
        <v>-9.7628879907365837E-2</v>
      </c>
      <c r="J329" s="157"/>
      <c r="K329" s="307">
        <v>-582841.62</v>
      </c>
      <c r="L329" s="307">
        <v>-566555.38</v>
      </c>
      <c r="M329" s="142">
        <f t="shared" si="69"/>
        <v>-16286.239999999991</v>
      </c>
      <c r="N329" s="91">
        <f t="shared" si="70"/>
        <v>-2.8746068919158426E-2</v>
      </c>
      <c r="O329" s="258"/>
      <c r="P329" s="157"/>
      <c r="Q329" s="307">
        <v>-287497.15000000002</v>
      </c>
      <c r="R329" s="307">
        <v>-267471.32</v>
      </c>
      <c r="S329" s="142">
        <f t="shared" si="71"/>
        <v>-20025.830000000016</v>
      </c>
      <c r="T329" s="91">
        <f t="shared" si="72"/>
        <v>-7.4870943172524129E-2</v>
      </c>
    </row>
    <row r="330" spans="1:20" s="68" customFormat="1" hidden="1" outlineLevel="2" x14ac:dyDescent="0.25">
      <c r="A330" s="63" t="s">
        <v>1516</v>
      </c>
      <c r="B330" s="64" t="s">
        <v>1975</v>
      </c>
      <c r="C330" s="65" t="s">
        <v>2424</v>
      </c>
      <c r="D330" s="66"/>
      <c r="E330" s="67"/>
      <c r="F330" s="307">
        <v>-221527.37</v>
      </c>
      <c r="G330" s="307">
        <v>-178053.77</v>
      </c>
      <c r="H330" s="142">
        <f t="shared" si="67"/>
        <v>-43473.600000000006</v>
      </c>
      <c r="I330" s="91">
        <f t="shared" si="68"/>
        <v>-0.24415995235596533</v>
      </c>
      <c r="J330" s="157"/>
      <c r="K330" s="307">
        <v>-1677393.44</v>
      </c>
      <c r="L330" s="307">
        <v>-1546659.58</v>
      </c>
      <c r="M330" s="142">
        <f t="shared" si="69"/>
        <v>-130733.85999999987</v>
      </c>
      <c r="N330" s="91">
        <f t="shared" si="70"/>
        <v>-8.4526589878297503E-2</v>
      </c>
      <c r="O330" s="258"/>
      <c r="P330" s="157"/>
      <c r="Q330" s="307">
        <v>-863990.63</v>
      </c>
      <c r="R330" s="307">
        <v>-715727.19000000006</v>
      </c>
      <c r="S330" s="142">
        <f t="shared" si="71"/>
        <v>-148263.43999999994</v>
      </c>
      <c r="T330" s="91">
        <f t="shared" si="72"/>
        <v>-0.20715077207001167</v>
      </c>
    </row>
    <row r="331" spans="1:20" s="68" customFormat="1" hidden="1" outlineLevel="2" x14ac:dyDescent="0.25">
      <c r="A331" s="63" t="s">
        <v>1517</v>
      </c>
      <c r="B331" s="64" t="s">
        <v>1976</v>
      </c>
      <c r="C331" s="65" t="s">
        <v>2425</v>
      </c>
      <c r="D331" s="66"/>
      <c r="E331" s="67"/>
      <c r="F331" s="307">
        <v>-73097.240000000005</v>
      </c>
      <c r="G331" s="307">
        <v>-56890.47</v>
      </c>
      <c r="H331" s="142">
        <f t="shared" si="67"/>
        <v>-16206.770000000004</v>
      </c>
      <c r="I331" s="91">
        <f t="shared" si="68"/>
        <v>-0.28487671133671427</v>
      </c>
      <c r="J331" s="157"/>
      <c r="K331" s="307">
        <v>-471241.17</v>
      </c>
      <c r="L331" s="307">
        <v>-454831.48</v>
      </c>
      <c r="M331" s="142">
        <f t="shared" si="69"/>
        <v>-16409.690000000002</v>
      </c>
      <c r="N331" s="91">
        <f t="shared" si="70"/>
        <v>-3.6078615314841453E-2</v>
      </c>
      <c r="O331" s="258"/>
      <c r="P331" s="157"/>
      <c r="Q331" s="307">
        <v>-232528.42</v>
      </c>
      <c r="R331" s="307">
        <v>-210671.33000000002</v>
      </c>
      <c r="S331" s="142">
        <f t="shared" si="71"/>
        <v>-21857.089999999997</v>
      </c>
      <c r="T331" s="91">
        <f t="shared" si="72"/>
        <v>-0.10374971288214678</v>
      </c>
    </row>
    <row r="332" spans="1:20" s="68" customFormat="1" hidden="1" outlineLevel="2" x14ac:dyDescent="0.25">
      <c r="A332" s="63" t="s">
        <v>1518</v>
      </c>
      <c r="B332" s="64" t="s">
        <v>1977</v>
      </c>
      <c r="C332" s="65" t="s">
        <v>2426</v>
      </c>
      <c r="D332" s="66"/>
      <c r="E332" s="67"/>
      <c r="F332" s="307">
        <v>-2363.67</v>
      </c>
      <c r="G332" s="307">
        <v>-8295.68</v>
      </c>
      <c r="H332" s="142">
        <f t="shared" ref="H332:H363" si="73">+F332-G332</f>
        <v>5932.01</v>
      </c>
      <c r="I332" s="91">
        <f t="shared" ref="I332:I363" si="74">IF(G332&lt;0,IF(H332=0,0,IF(OR(G332=0,F332=0),"N.M.",IF(ABS(H332/G332)&gt;=10,"N.M.",H332/(-G332)))),IF(H332=0,0,IF(OR(G332=0,F332=0),"N.M.",IF(ABS(H332/G332)&gt;=10,"N.M.",H332/G332))))</f>
        <v>0.71507218214781665</v>
      </c>
      <c r="J332" s="157"/>
      <c r="K332" s="307">
        <v>-22208.57</v>
      </c>
      <c r="L332" s="307">
        <v>-52494.020000000004</v>
      </c>
      <c r="M332" s="142">
        <f t="shared" ref="M332:M360" si="75">+K332-L332</f>
        <v>30285.450000000004</v>
      </c>
      <c r="N332" s="91">
        <f t="shared" ref="N332:N360" si="76">IF(L332&lt;0,IF(M332=0,0,IF(OR(L332=0,K332=0),"N.M.",IF(ABS(M332/L332)&gt;=10,"N.M.",M332/(-L332)))),IF(M332=0,0,IF(OR(L332=0,K332=0),"N.M.",IF(ABS(M332/L332)&gt;=10,"N.M.",M332/L332))))</f>
        <v>0.5769314295228295</v>
      </c>
      <c r="O332" s="258"/>
      <c r="P332" s="157"/>
      <c r="Q332" s="307">
        <v>-9340.92</v>
      </c>
      <c r="R332" s="307">
        <v>-32653.600000000002</v>
      </c>
      <c r="S332" s="142">
        <f t="shared" ref="S332:S363" si="77">+Q332-R332</f>
        <v>23312.68</v>
      </c>
      <c r="T332" s="91">
        <f t="shared" ref="T332:T363" si="78">IF(R332&lt;0,IF(S332=0,0,IF(OR(R332=0,Q332=0),"N.M.",IF(ABS(S332/R332)&gt;=10,"N.M.",S332/(-R332)))),IF(S332=0,0,IF(OR(R332=0,Q332=0),"N.M.",IF(ABS(S332/R332)&gt;=10,"N.M.",S332/R332))))</f>
        <v>0.71393904500575733</v>
      </c>
    </row>
    <row r="333" spans="1:20" s="68" customFormat="1" hidden="1" outlineLevel="2" x14ac:dyDescent="0.25">
      <c r="A333" s="63" t="s">
        <v>1519</v>
      </c>
      <c r="B333" s="64" t="s">
        <v>1978</v>
      </c>
      <c r="C333" s="65" t="s">
        <v>2427</v>
      </c>
      <c r="D333" s="66"/>
      <c r="E333" s="67"/>
      <c r="F333" s="307">
        <v>-41777.26</v>
      </c>
      <c r="G333" s="307">
        <v>-26372.600000000002</v>
      </c>
      <c r="H333" s="142">
        <f t="shared" si="73"/>
        <v>-15404.66</v>
      </c>
      <c r="I333" s="91">
        <f t="shared" si="74"/>
        <v>-0.58411609018450961</v>
      </c>
      <c r="J333" s="157"/>
      <c r="K333" s="307">
        <v>-300051.40000000002</v>
      </c>
      <c r="L333" s="307">
        <v>-277991.38</v>
      </c>
      <c r="M333" s="142">
        <f t="shared" si="75"/>
        <v>-22060.020000000019</v>
      </c>
      <c r="N333" s="91">
        <f t="shared" si="76"/>
        <v>-7.9355050505522939E-2</v>
      </c>
      <c r="O333" s="258"/>
      <c r="P333" s="157"/>
      <c r="Q333" s="307">
        <v>-148180.79</v>
      </c>
      <c r="R333" s="307">
        <v>-132267.14000000001</v>
      </c>
      <c r="S333" s="142">
        <f t="shared" si="77"/>
        <v>-15913.649999999994</v>
      </c>
      <c r="T333" s="91">
        <f t="shared" si="78"/>
        <v>-0.12031446359239334</v>
      </c>
    </row>
    <row r="334" spans="1:20" s="68" customFormat="1" hidden="1" outlineLevel="2" x14ac:dyDescent="0.25">
      <c r="A334" s="63" t="s">
        <v>1520</v>
      </c>
      <c r="B334" s="64" t="s">
        <v>1979</v>
      </c>
      <c r="C334" s="65" t="s">
        <v>2428</v>
      </c>
      <c r="D334" s="66"/>
      <c r="E334" s="67"/>
      <c r="F334" s="307">
        <v>-53599.03</v>
      </c>
      <c r="G334" s="307">
        <v>-19148.73</v>
      </c>
      <c r="H334" s="142">
        <f t="shared" si="73"/>
        <v>-34450.300000000003</v>
      </c>
      <c r="I334" s="91">
        <f t="shared" si="74"/>
        <v>-1.7990905924309342</v>
      </c>
      <c r="J334" s="157"/>
      <c r="K334" s="307">
        <v>-62051.58</v>
      </c>
      <c r="L334" s="307">
        <v>-46683.01</v>
      </c>
      <c r="M334" s="142">
        <f t="shared" si="75"/>
        <v>-15368.57</v>
      </c>
      <c r="N334" s="91">
        <f t="shared" si="76"/>
        <v>-0.3292112055328052</v>
      </c>
      <c r="O334" s="258"/>
      <c r="P334" s="157"/>
      <c r="Q334" s="307">
        <v>79842.960000000006</v>
      </c>
      <c r="R334" s="307">
        <v>126169.79000000001</v>
      </c>
      <c r="S334" s="142">
        <f t="shared" si="77"/>
        <v>-46326.83</v>
      </c>
      <c r="T334" s="91">
        <f t="shared" si="78"/>
        <v>-0.36717846641418678</v>
      </c>
    </row>
    <row r="335" spans="1:20" s="68" customFormat="1" hidden="1" outlineLevel="2" x14ac:dyDescent="0.25">
      <c r="A335" s="63" t="s">
        <v>1521</v>
      </c>
      <c r="B335" s="64" t="s">
        <v>1980</v>
      </c>
      <c r="C335" s="65" t="s">
        <v>2429</v>
      </c>
      <c r="D335" s="66"/>
      <c r="E335" s="67"/>
      <c r="F335" s="307">
        <v>0</v>
      </c>
      <c r="G335" s="307">
        <v>18051.68</v>
      </c>
      <c r="H335" s="142">
        <f t="shared" si="73"/>
        <v>-18051.68</v>
      </c>
      <c r="I335" s="91" t="str">
        <f t="shared" si="74"/>
        <v>N.M.</v>
      </c>
      <c r="J335" s="157"/>
      <c r="K335" s="307">
        <v>0</v>
      </c>
      <c r="L335" s="307">
        <v>126361.76000000001</v>
      </c>
      <c r="M335" s="142">
        <f t="shared" si="75"/>
        <v>-126361.76000000001</v>
      </c>
      <c r="N335" s="91" t="str">
        <f t="shared" si="76"/>
        <v>N.M.</v>
      </c>
      <c r="O335" s="258"/>
      <c r="P335" s="157"/>
      <c r="Q335" s="307">
        <v>0</v>
      </c>
      <c r="R335" s="307">
        <v>54155.040000000001</v>
      </c>
      <c r="S335" s="142">
        <f t="shared" si="77"/>
        <v>-54155.040000000001</v>
      </c>
      <c r="T335" s="91" t="str">
        <f t="shared" si="78"/>
        <v>N.M.</v>
      </c>
    </row>
    <row r="336" spans="1:20" s="68" customFormat="1" hidden="1" outlineLevel="2" x14ac:dyDescent="0.25">
      <c r="A336" s="63" t="s">
        <v>1522</v>
      </c>
      <c r="B336" s="64" t="s">
        <v>1981</v>
      </c>
      <c r="C336" s="65" t="s">
        <v>2430</v>
      </c>
      <c r="D336" s="66"/>
      <c r="E336" s="67"/>
      <c r="F336" s="307">
        <v>-209403.13</v>
      </c>
      <c r="G336" s="307">
        <v>-341967.38</v>
      </c>
      <c r="H336" s="142">
        <f t="shared" si="73"/>
        <v>132564.25</v>
      </c>
      <c r="I336" s="91">
        <f t="shared" si="74"/>
        <v>0.38765174035020533</v>
      </c>
      <c r="J336" s="157"/>
      <c r="K336" s="307">
        <v>-1465821.9</v>
      </c>
      <c r="L336" s="307">
        <v>-2393771.65</v>
      </c>
      <c r="M336" s="142">
        <f t="shared" si="75"/>
        <v>927949.75</v>
      </c>
      <c r="N336" s="91">
        <f t="shared" si="76"/>
        <v>0.38765174196962354</v>
      </c>
      <c r="O336" s="258"/>
      <c r="P336" s="157"/>
      <c r="Q336" s="307">
        <v>-628209.39</v>
      </c>
      <c r="R336" s="307">
        <v>-1025902.14</v>
      </c>
      <c r="S336" s="142">
        <f t="shared" si="77"/>
        <v>397692.75</v>
      </c>
      <c r="T336" s="91">
        <f t="shared" si="78"/>
        <v>0.38765174035020533</v>
      </c>
    </row>
    <row r="337" spans="1:20" s="68" customFormat="1" hidden="1" outlineLevel="2" x14ac:dyDescent="0.25">
      <c r="A337" s="63" t="s">
        <v>1523</v>
      </c>
      <c r="B337" s="64" t="s">
        <v>1982</v>
      </c>
      <c r="C337" s="65" t="s">
        <v>2398</v>
      </c>
      <c r="D337" s="66"/>
      <c r="E337" s="67"/>
      <c r="F337" s="307">
        <v>0</v>
      </c>
      <c r="G337" s="307">
        <v>0</v>
      </c>
      <c r="H337" s="142">
        <f t="shared" si="73"/>
        <v>0</v>
      </c>
      <c r="I337" s="91">
        <f t="shared" si="74"/>
        <v>0</v>
      </c>
      <c r="J337" s="157"/>
      <c r="K337" s="307">
        <v>476</v>
      </c>
      <c r="L337" s="307">
        <v>0</v>
      </c>
      <c r="M337" s="142">
        <f t="shared" si="75"/>
        <v>476</v>
      </c>
      <c r="N337" s="91" t="str">
        <f t="shared" si="76"/>
        <v>N.M.</v>
      </c>
      <c r="O337" s="258"/>
      <c r="P337" s="157"/>
      <c r="Q337" s="307">
        <v>0</v>
      </c>
      <c r="R337" s="307">
        <v>0</v>
      </c>
      <c r="S337" s="142">
        <f t="shared" si="77"/>
        <v>0</v>
      </c>
      <c r="T337" s="91">
        <f t="shared" si="78"/>
        <v>0</v>
      </c>
    </row>
    <row r="338" spans="1:20" s="68" customFormat="1" hidden="1" outlineLevel="2" x14ac:dyDescent="0.25">
      <c r="A338" s="63" t="s">
        <v>1524</v>
      </c>
      <c r="B338" s="64" t="s">
        <v>1983</v>
      </c>
      <c r="C338" s="65" t="s">
        <v>2431</v>
      </c>
      <c r="D338" s="66"/>
      <c r="E338" s="67"/>
      <c r="F338" s="307">
        <v>0</v>
      </c>
      <c r="G338" s="307">
        <v>13310.92</v>
      </c>
      <c r="H338" s="142">
        <f t="shared" si="73"/>
        <v>-13310.92</v>
      </c>
      <c r="I338" s="91" t="str">
        <f t="shared" si="74"/>
        <v>N.M.</v>
      </c>
      <c r="J338" s="157"/>
      <c r="K338" s="307">
        <v>80292.73</v>
      </c>
      <c r="L338" s="307">
        <v>93215.85</v>
      </c>
      <c r="M338" s="142">
        <f t="shared" si="75"/>
        <v>-12923.12000000001</v>
      </c>
      <c r="N338" s="91">
        <f t="shared" si="76"/>
        <v>-0.13863650870533292</v>
      </c>
      <c r="O338" s="258"/>
      <c r="P338" s="157"/>
      <c r="Q338" s="307">
        <v>26821.82</v>
      </c>
      <c r="R338" s="307">
        <v>39950.950000000004</v>
      </c>
      <c r="S338" s="142">
        <f t="shared" si="77"/>
        <v>-13129.130000000005</v>
      </c>
      <c r="T338" s="91">
        <f t="shared" si="78"/>
        <v>-0.32863123405075484</v>
      </c>
    </row>
    <row r="339" spans="1:20" s="68" customFormat="1" hidden="1" outlineLevel="2" x14ac:dyDescent="0.25">
      <c r="A339" s="63" t="s">
        <v>1525</v>
      </c>
      <c r="B339" s="64" t="s">
        <v>1984</v>
      </c>
      <c r="C339" s="65" t="s">
        <v>2432</v>
      </c>
      <c r="D339" s="66"/>
      <c r="E339" s="67"/>
      <c r="F339" s="307">
        <v>24.66</v>
      </c>
      <c r="G339" s="307">
        <v>3556.31</v>
      </c>
      <c r="H339" s="142">
        <f t="shared" si="73"/>
        <v>-3531.65</v>
      </c>
      <c r="I339" s="91">
        <f t="shared" si="74"/>
        <v>-0.99306584634072959</v>
      </c>
      <c r="J339" s="157"/>
      <c r="K339" s="307">
        <v>9006.2900000000009</v>
      </c>
      <c r="L339" s="307">
        <v>6247.1</v>
      </c>
      <c r="M339" s="142">
        <f t="shared" si="75"/>
        <v>2759.1900000000005</v>
      </c>
      <c r="N339" s="91">
        <f t="shared" si="76"/>
        <v>0.44167533735653347</v>
      </c>
      <c r="O339" s="258"/>
      <c r="P339" s="157"/>
      <c r="Q339" s="307">
        <v>-55.14</v>
      </c>
      <c r="R339" s="307">
        <v>6176.18</v>
      </c>
      <c r="S339" s="142">
        <f t="shared" si="77"/>
        <v>-6231.3200000000006</v>
      </c>
      <c r="T339" s="91">
        <f t="shared" si="78"/>
        <v>-1.0089278486054487</v>
      </c>
    </row>
    <row r="340" spans="1:20" s="68" customFormat="1" hidden="1" outlineLevel="2" x14ac:dyDescent="0.25">
      <c r="A340" s="63" t="s">
        <v>1526</v>
      </c>
      <c r="B340" s="64" t="s">
        <v>1985</v>
      </c>
      <c r="C340" s="65" t="s">
        <v>2433</v>
      </c>
      <c r="D340" s="66"/>
      <c r="E340" s="67"/>
      <c r="F340" s="307">
        <v>0</v>
      </c>
      <c r="G340" s="307">
        <v>208.78</v>
      </c>
      <c r="H340" s="142">
        <f t="shared" si="73"/>
        <v>-208.78</v>
      </c>
      <c r="I340" s="91" t="str">
        <f t="shared" si="74"/>
        <v>N.M.</v>
      </c>
      <c r="J340" s="157"/>
      <c r="K340" s="307">
        <v>0</v>
      </c>
      <c r="L340" s="307">
        <v>212.20000000000002</v>
      </c>
      <c r="M340" s="142">
        <f t="shared" si="75"/>
        <v>-212.20000000000002</v>
      </c>
      <c r="N340" s="91" t="str">
        <f t="shared" si="76"/>
        <v>N.M.</v>
      </c>
      <c r="O340" s="258"/>
      <c r="P340" s="157"/>
      <c r="Q340" s="307">
        <v>0</v>
      </c>
      <c r="R340" s="307">
        <v>212.20000000000002</v>
      </c>
      <c r="S340" s="142">
        <f t="shared" si="77"/>
        <v>-212.20000000000002</v>
      </c>
      <c r="T340" s="91" t="str">
        <f t="shared" si="78"/>
        <v>N.M.</v>
      </c>
    </row>
    <row r="341" spans="1:20" s="68" customFormat="1" hidden="1" outlineLevel="2" x14ac:dyDescent="0.25">
      <c r="A341" s="63" t="s">
        <v>1527</v>
      </c>
      <c r="B341" s="64" t="s">
        <v>1986</v>
      </c>
      <c r="C341" s="65" t="s">
        <v>2434</v>
      </c>
      <c r="D341" s="66"/>
      <c r="E341" s="67"/>
      <c r="F341" s="307">
        <v>402338.92</v>
      </c>
      <c r="G341" s="307">
        <v>-16199.87</v>
      </c>
      <c r="H341" s="142">
        <f t="shared" si="73"/>
        <v>418538.79</v>
      </c>
      <c r="I341" s="91" t="str">
        <f t="shared" si="74"/>
        <v>N.M.</v>
      </c>
      <c r="J341" s="157"/>
      <c r="K341" s="307">
        <v>1051954.05</v>
      </c>
      <c r="L341" s="307">
        <v>1888772.1800000002</v>
      </c>
      <c r="M341" s="142">
        <f t="shared" si="75"/>
        <v>-836818.13000000012</v>
      </c>
      <c r="N341" s="91">
        <f t="shared" si="76"/>
        <v>-0.44304873761958946</v>
      </c>
      <c r="O341" s="258"/>
      <c r="P341" s="157"/>
      <c r="Q341" s="307">
        <v>627935.54</v>
      </c>
      <c r="R341" s="307">
        <v>668751.20000000007</v>
      </c>
      <c r="S341" s="142">
        <f t="shared" si="77"/>
        <v>-40815.660000000033</v>
      </c>
      <c r="T341" s="91">
        <f t="shared" si="78"/>
        <v>-6.103265310028607E-2</v>
      </c>
    </row>
    <row r="342" spans="1:20" s="68" customFormat="1" hidden="1" outlineLevel="2" x14ac:dyDescent="0.25">
      <c r="A342" s="63" t="s">
        <v>1528</v>
      </c>
      <c r="B342" s="64" t="s">
        <v>1987</v>
      </c>
      <c r="C342" s="65" t="s">
        <v>2435</v>
      </c>
      <c r="D342" s="66"/>
      <c r="E342" s="67"/>
      <c r="F342" s="307">
        <v>-5686.21</v>
      </c>
      <c r="G342" s="307">
        <v>1440.58</v>
      </c>
      <c r="H342" s="142">
        <f t="shared" si="73"/>
        <v>-7126.79</v>
      </c>
      <c r="I342" s="91">
        <f t="shared" si="74"/>
        <v>-4.9471671132460537</v>
      </c>
      <c r="J342" s="157"/>
      <c r="K342" s="307">
        <v>57932.66</v>
      </c>
      <c r="L342" s="307">
        <v>10080.530000000001</v>
      </c>
      <c r="M342" s="142">
        <f t="shared" si="75"/>
        <v>47852.130000000005</v>
      </c>
      <c r="N342" s="91">
        <f t="shared" si="76"/>
        <v>4.7469855255626445</v>
      </c>
      <c r="O342" s="258"/>
      <c r="P342" s="157"/>
      <c r="Q342" s="307">
        <v>25704.59</v>
      </c>
      <c r="R342" s="307">
        <v>1577.8400000000001</v>
      </c>
      <c r="S342" s="142">
        <f t="shared" si="77"/>
        <v>24126.75</v>
      </c>
      <c r="T342" s="91" t="str">
        <f t="shared" si="78"/>
        <v>N.M.</v>
      </c>
    </row>
    <row r="343" spans="1:20" s="68" customFormat="1" hidden="1" outlineLevel="2" x14ac:dyDescent="0.25">
      <c r="A343" s="63" t="s">
        <v>1529</v>
      </c>
      <c r="B343" s="64" t="s">
        <v>1988</v>
      </c>
      <c r="C343" s="65" t="s">
        <v>2436</v>
      </c>
      <c r="D343" s="66"/>
      <c r="E343" s="67"/>
      <c r="F343" s="307">
        <v>88939.51</v>
      </c>
      <c r="G343" s="307">
        <v>79432.100000000006</v>
      </c>
      <c r="H343" s="142">
        <f t="shared" si="73"/>
        <v>9507.4099999999889</v>
      </c>
      <c r="I343" s="91">
        <f t="shared" si="74"/>
        <v>0.11969229064823904</v>
      </c>
      <c r="J343" s="157"/>
      <c r="K343" s="307">
        <v>565537.51</v>
      </c>
      <c r="L343" s="307">
        <v>554034.96</v>
      </c>
      <c r="M343" s="142">
        <f t="shared" si="75"/>
        <v>11502.550000000047</v>
      </c>
      <c r="N343" s="91">
        <f t="shared" si="76"/>
        <v>2.0761415489015434E-2</v>
      </c>
      <c r="O343" s="258"/>
      <c r="P343" s="157"/>
      <c r="Q343" s="307">
        <v>247805.51</v>
      </c>
      <c r="R343" s="307">
        <v>237594.96</v>
      </c>
      <c r="S343" s="142">
        <f t="shared" si="77"/>
        <v>10210.550000000017</v>
      </c>
      <c r="T343" s="91">
        <f t="shared" si="78"/>
        <v>4.2974606868765301E-2</v>
      </c>
    </row>
    <row r="344" spans="1:20" s="68" customFormat="1" hidden="1" outlineLevel="2" x14ac:dyDescent="0.25">
      <c r="A344" s="63" t="s">
        <v>1530</v>
      </c>
      <c r="B344" s="64" t="s">
        <v>1989</v>
      </c>
      <c r="C344" s="65" t="s">
        <v>2437</v>
      </c>
      <c r="D344" s="66"/>
      <c r="E344" s="67"/>
      <c r="F344" s="307">
        <v>3719.4900000000002</v>
      </c>
      <c r="G344" s="307">
        <v>8150</v>
      </c>
      <c r="H344" s="142">
        <f t="shared" si="73"/>
        <v>-4430.51</v>
      </c>
      <c r="I344" s="91">
        <f t="shared" si="74"/>
        <v>-0.54362085889570555</v>
      </c>
      <c r="J344" s="157"/>
      <c r="K344" s="307">
        <v>11744.51</v>
      </c>
      <c r="L344" s="307">
        <v>17213.900000000001</v>
      </c>
      <c r="M344" s="142">
        <f t="shared" si="75"/>
        <v>-5469.3900000000012</v>
      </c>
      <c r="N344" s="91">
        <f t="shared" si="76"/>
        <v>-0.31773101969919665</v>
      </c>
      <c r="O344" s="258"/>
      <c r="P344" s="157"/>
      <c r="Q344" s="307">
        <v>4169.5</v>
      </c>
      <c r="R344" s="307">
        <v>9413.91</v>
      </c>
      <c r="S344" s="142">
        <f t="shared" si="77"/>
        <v>-5244.41</v>
      </c>
      <c r="T344" s="91">
        <f t="shared" si="78"/>
        <v>-0.55709158043788398</v>
      </c>
    </row>
    <row r="345" spans="1:20" s="68" customFormat="1" hidden="1" outlineLevel="2" x14ac:dyDescent="0.25">
      <c r="A345" s="63" t="s">
        <v>1531</v>
      </c>
      <c r="B345" s="64" t="s">
        <v>1990</v>
      </c>
      <c r="C345" s="65" t="s">
        <v>2438</v>
      </c>
      <c r="D345" s="66"/>
      <c r="E345" s="67"/>
      <c r="F345" s="307">
        <v>4000</v>
      </c>
      <c r="G345" s="307">
        <v>0</v>
      </c>
      <c r="H345" s="142">
        <f t="shared" si="73"/>
        <v>4000</v>
      </c>
      <c r="I345" s="91" t="str">
        <f t="shared" si="74"/>
        <v>N.M.</v>
      </c>
      <c r="J345" s="157"/>
      <c r="K345" s="307">
        <v>12811.5</v>
      </c>
      <c r="L345" s="307">
        <v>20000</v>
      </c>
      <c r="M345" s="142">
        <f t="shared" si="75"/>
        <v>-7188.5</v>
      </c>
      <c r="N345" s="91">
        <f t="shared" si="76"/>
        <v>-0.35942499999999999</v>
      </c>
      <c r="O345" s="258"/>
      <c r="P345" s="157"/>
      <c r="Q345" s="307">
        <v>11000.01</v>
      </c>
      <c r="R345" s="307">
        <v>16100</v>
      </c>
      <c r="S345" s="142">
        <f t="shared" si="77"/>
        <v>-5099.99</v>
      </c>
      <c r="T345" s="91">
        <f t="shared" si="78"/>
        <v>-0.3167695652173913</v>
      </c>
    </row>
    <row r="346" spans="1:20" s="68" customFormat="1" hidden="1" outlineLevel="2" x14ac:dyDescent="0.25">
      <c r="A346" s="63" t="s">
        <v>1532</v>
      </c>
      <c r="B346" s="64" t="s">
        <v>1991</v>
      </c>
      <c r="C346" s="65" t="s">
        <v>2439</v>
      </c>
      <c r="D346" s="66"/>
      <c r="E346" s="67"/>
      <c r="F346" s="307">
        <v>0</v>
      </c>
      <c r="G346" s="307">
        <v>1304.79</v>
      </c>
      <c r="H346" s="142">
        <f t="shared" si="73"/>
        <v>-1304.79</v>
      </c>
      <c r="I346" s="91" t="str">
        <f t="shared" si="74"/>
        <v>N.M.</v>
      </c>
      <c r="J346" s="157"/>
      <c r="K346" s="307">
        <v>1080.3</v>
      </c>
      <c r="L346" s="307">
        <v>19720.13</v>
      </c>
      <c r="M346" s="142">
        <f t="shared" si="75"/>
        <v>-18639.830000000002</v>
      </c>
      <c r="N346" s="91">
        <f t="shared" si="76"/>
        <v>-0.94521841387455363</v>
      </c>
      <c r="O346" s="258"/>
      <c r="P346" s="157"/>
      <c r="Q346" s="307">
        <v>190</v>
      </c>
      <c r="R346" s="307">
        <v>1541.6000000000001</v>
      </c>
      <c r="S346" s="142">
        <f t="shared" si="77"/>
        <v>-1351.6000000000001</v>
      </c>
      <c r="T346" s="91">
        <f t="shared" si="78"/>
        <v>-0.87675142708873899</v>
      </c>
    </row>
    <row r="347" spans="1:20" s="68" customFormat="1" hidden="1" outlineLevel="2" x14ac:dyDescent="0.25">
      <c r="A347" s="63" t="s">
        <v>1533</v>
      </c>
      <c r="B347" s="64" t="s">
        <v>1992</v>
      </c>
      <c r="C347" s="65" t="s">
        <v>2440</v>
      </c>
      <c r="D347" s="66"/>
      <c r="E347" s="67"/>
      <c r="F347" s="307">
        <v>0</v>
      </c>
      <c r="G347" s="307">
        <v>0</v>
      </c>
      <c r="H347" s="142">
        <f t="shared" si="73"/>
        <v>0</v>
      </c>
      <c r="I347" s="91">
        <f t="shared" si="74"/>
        <v>0</v>
      </c>
      <c r="J347" s="157"/>
      <c r="K347" s="307">
        <v>-1682.5900000000001</v>
      </c>
      <c r="L347" s="307">
        <v>0</v>
      </c>
      <c r="M347" s="142">
        <f t="shared" si="75"/>
        <v>-1682.5900000000001</v>
      </c>
      <c r="N347" s="91" t="str">
        <f t="shared" si="76"/>
        <v>N.M.</v>
      </c>
      <c r="O347" s="258"/>
      <c r="P347" s="157"/>
      <c r="Q347" s="307">
        <v>-2819.71</v>
      </c>
      <c r="R347" s="307">
        <v>0</v>
      </c>
      <c r="S347" s="142">
        <f t="shared" si="77"/>
        <v>-2819.71</v>
      </c>
      <c r="T347" s="91" t="str">
        <f t="shared" si="78"/>
        <v>N.M.</v>
      </c>
    </row>
    <row r="348" spans="1:20" s="68" customFormat="1" hidden="1" outlineLevel="2" x14ac:dyDescent="0.25">
      <c r="A348" s="63" t="s">
        <v>1534</v>
      </c>
      <c r="B348" s="64" t="s">
        <v>1993</v>
      </c>
      <c r="C348" s="65" t="s">
        <v>2441</v>
      </c>
      <c r="D348" s="66"/>
      <c r="E348" s="67"/>
      <c r="F348" s="307">
        <v>0</v>
      </c>
      <c r="G348" s="307">
        <v>0</v>
      </c>
      <c r="H348" s="142">
        <f t="shared" si="73"/>
        <v>0</v>
      </c>
      <c r="I348" s="91">
        <f t="shared" si="74"/>
        <v>0</v>
      </c>
      <c r="J348" s="157"/>
      <c r="K348" s="307">
        <v>625</v>
      </c>
      <c r="L348" s="307">
        <v>0</v>
      </c>
      <c r="M348" s="142">
        <f t="shared" si="75"/>
        <v>625</v>
      </c>
      <c r="N348" s="91" t="str">
        <f t="shared" si="76"/>
        <v>N.M.</v>
      </c>
      <c r="O348" s="258"/>
      <c r="P348" s="157"/>
      <c r="Q348" s="307">
        <v>-125</v>
      </c>
      <c r="R348" s="307">
        <v>0</v>
      </c>
      <c r="S348" s="142">
        <f t="shared" si="77"/>
        <v>-125</v>
      </c>
      <c r="T348" s="91" t="str">
        <f t="shared" si="78"/>
        <v>N.M.</v>
      </c>
    </row>
    <row r="349" spans="1:20" s="68" customFormat="1" hidden="1" outlineLevel="2" x14ac:dyDescent="0.25">
      <c r="A349" s="63" t="s">
        <v>1535</v>
      </c>
      <c r="B349" s="64" t="s">
        <v>1994</v>
      </c>
      <c r="C349" s="65" t="s">
        <v>2442</v>
      </c>
      <c r="D349" s="66"/>
      <c r="E349" s="67"/>
      <c r="F349" s="307">
        <v>0</v>
      </c>
      <c r="G349" s="307">
        <v>0</v>
      </c>
      <c r="H349" s="142">
        <f t="shared" si="73"/>
        <v>0</v>
      </c>
      <c r="I349" s="91">
        <f t="shared" si="74"/>
        <v>0</v>
      </c>
      <c r="J349" s="157"/>
      <c r="K349" s="307">
        <v>0</v>
      </c>
      <c r="L349" s="307">
        <v>0</v>
      </c>
      <c r="M349" s="142">
        <f t="shared" si="75"/>
        <v>0</v>
      </c>
      <c r="N349" s="91">
        <f t="shared" si="76"/>
        <v>0</v>
      </c>
      <c r="O349" s="258"/>
      <c r="P349" s="157"/>
      <c r="Q349" s="307">
        <v>0</v>
      </c>
      <c r="R349" s="307">
        <v>0</v>
      </c>
      <c r="S349" s="142">
        <f t="shared" si="77"/>
        <v>0</v>
      </c>
      <c r="T349" s="91">
        <f t="shared" si="78"/>
        <v>0</v>
      </c>
    </row>
    <row r="350" spans="1:20" s="68" customFormat="1" hidden="1" outlineLevel="2" x14ac:dyDescent="0.25">
      <c r="A350" s="63" t="s">
        <v>1536</v>
      </c>
      <c r="B350" s="64" t="s">
        <v>1995</v>
      </c>
      <c r="C350" s="65" t="s">
        <v>2443</v>
      </c>
      <c r="D350" s="66"/>
      <c r="E350" s="67"/>
      <c r="F350" s="307">
        <v>4928.9800000000005</v>
      </c>
      <c r="G350" s="307">
        <v>0</v>
      </c>
      <c r="H350" s="142">
        <f t="shared" si="73"/>
        <v>4928.9800000000005</v>
      </c>
      <c r="I350" s="91" t="str">
        <f t="shared" si="74"/>
        <v>N.M.</v>
      </c>
      <c r="J350" s="157"/>
      <c r="K350" s="307">
        <v>15845.19</v>
      </c>
      <c r="L350" s="307">
        <v>12539.43</v>
      </c>
      <c r="M350" s="142">
        <f t="shared" si="75"/>
        <v>3305.76</v>
      </c>
      <c r="N350" s="91">
        <f t="shared" si="76"/>
        <v>0.26362920802620216</v>
      </c>
      <c r="O350" s="258"/>
      <c r="P350" s="157"/>
      <c r="Q350" s="307">
        <v>6703.02</v>
      </c>
      <c r="R350" s="307">
        <v>12539.43</v>
      </c>
      <c r="S350" s="142">
        <f t="shared" si="77"/>
        <v>-5836.41</v>
      </c>
      <c r="T350" s="91">
        <f t="shared" si="78"/>
        <v>-0.46544460154887418</v>
      </c>
    </row>
    <row r="351" spans="1:20" s="68" customFormat="1" hidden="1" outlineLevel="2" x14ac:dyDescent="0.25">
      <c r="A351" s="63" t="s">
        <v>1537</v>
      </c>
      <c r="B351" s="64" t="s">
        <v>1996</v>
      </c>
      <c r="C351" s="65" t="s">
        <v>2444</v>
      </c>
      <c r="D351" s="66"/>
      <c r="E351" s="67"/>
      <c r="F351" s="307">
        <v>32.26</v>
      </c>
      <c r="G351" s="307">
        <v>32.22</v>
      </c>
      <c r="H351" s="142">
        <f t="shared" si="73"/>
        <v>3.9999999999999147E-2</v>
      </c>
      <c r="I351" s="91">
        <f t="shared" si="74"/>
        <v>1.2414649286157401E-3</v>
      </c>
      <c r="J351" s="157"/>
      <c r="K351" s="307">
        <v>4509.34</v>
      </c>
      <c r="L351" s="307">
        <v>5163.79</v>
      </c>
      <c r="M351" s="142">
        <f t="shared" si="75"/>
        <v>-654.44999999999982</v>
      </c>
      <c r="N351" s="91">
        <f t="shared" si="76"/>
        <v>-0.12673830655390708</v>
      </c>
      <c r="O351" s="258"/>
      <c r="P351" s="157"/>
      <c r="Q351" s="307">
        <v>3586.84</v>
      </c>
      <c r="R351" s="307">
        <v>1973.0800000000002</v>
      </c>
      <c r="S351" s="142">
        <f t="shared" si="77"/>
        <v>1613.76</v>
      </c>
      <c r="T351" s="91">
        <f t="shared" si="78"/>
        <v>0.81788878301944157</v>
      </c>
    </row>
    <row r="352" spans="1:20" s="68" customFormat="1" hidden="1" outlineLevel="2" x14ac:dyDescent="0.25">
      <c r="A352" s="63" t="s">
        <v>1538</v>
      </c>
      <c r="B352" s="64" t="s">
        <v>1997</v>
      </c>
      <c r="C352" s="65" t="s">
        <v>2445</v>
      </c>
      <c r="D352" s="66"/>
      <c r="E352" s="67"/>
      <c r="F352" s="307">
        <v>19646.247000000003</v>
      </c>
      <c r="G352" s="307">
        <v>8863.9500000000007</v>
      </c>
      <c r="H352" s="142">
        <f t="shared" si="73"/>
        <v>10782.297000000002</v>
      </c>
      <c r="I352" s="91">
        <f t="shared" si="74"/>
        <v>1.2164212343255547</v>
      </c>
      <c r="J352" s="157"/>
      <c r="K352" s="307">
        <v>157324.647</v>
      </c>
      <c r="L352" s="307">
        <v>191366.53</v>
      </c>
      <c r="M352" s="142">
        <f t="shared" si="75"/>
        <v>-34041.883000000002</v>
      </c>
      <c r="N352" s="91">
        <f t="shared" si="76"/>
        <v>-0.17788838518418035</v>
      </c>
      <c r="O352" s="258"/>
      <c r="P352" s="157"/>
      <c r="Q352" s="307">
        <v>76714.627000000008</v>
      </c>
      <c r="R352" s="307">
        <v>-19375.8</v>
      </c>
      <c r="S352" s="142">
        <f t="shared" si="77"/>
        <v>96090.427000000011</v>
      </c>
      <c r="T352" s="91">
        <f t="shared" si="78"/>
        <v>4.9593011385336352</v>
      </c>
    </row>
    <row r="353" spans="1:20" s="68" customFormat="1" hidden="1" outlineLevel="2" x14ac:dyDescent="0.25">
      <c r="A353" s="63" t="s">
        <v>1539</v>
      </c>
      <c r="B353" s="64" t="s">
        <v>1998</v>
      </c>
      <c r="C353" s="65" t="s">
        <v>2446</v>
      </c>
      <c r="D353" s="66"/>
      <c r="E353" s="67"/>
      <c r="F353" s="307">
        <v>11860.210000000001</v>
      </c>
      <c r="G353" s="307">
        <v>3740.61</v>
      </c>
      <c r="H353" s="142">
        <f t="shared" si="73"/>
        <v>8119.6</v>
      </c>
      <c r="I353" s="91">
        <f t="shared" si="74"/>
        <v>2.1706620043254978</v>
      </c>
      <c r="J353" s="157"/>
      <c r="K353" s="307">
        <v>43368.108</v>
      </c>
      <c r="L353" s="307">
        <v>47527.629000000001</v>
      </c>
      <c r="M353" s="142">
        <f t="shared" si="75"/>
        <v>-4159.5210000000006</v>
      </c>
      <c r="N353" s="91">
        <f t="shared" si="76"/>
        <v>-8.751795718654512E-2</v>
      </c>
      <c r="O353" s="258"/>
      <c r="P353" s="157"/>
      <c r="Q353" s="307">
        <v>16401.843000000001</v>
      </c>
      <c r="R353" s="307">
        <v>9984.3950000000004</v>
      </c>
      <c r="S353" s="142">
        <f t="shared" si="77"/>
        <v>6417.4480000000003</v>
      </c>
      <c r="T353" s="91">
        <f t="shared" si="78"/>
        <v>0.64274780795431274</v>
      </c>
    </row>
    <row r="354" spans="1:20" s="68" customFormat="1" hidden="1" outlineLevel="2" x14ac:dyDescent="0.25">
      <c r="A354" s="63" t="s">
        <v>1540</v>
      </c>
      <c r="B354" s="64" t="s">
        <v>1999</v>
      </c>
      <c r="C354" s="65" t="s">
        <v>2447</v>
      </c>
      <c r="D354" s="66"/>
      <c r="E354" s="67"/>
      <c r="F354" s="307">
        <v>0</v>
      </c>
      <c r="G354" s="307">
        <v>0</v>
      </c>
      <c r="H354" s="142">
        <f t="shared" si="73"/>
        <v>0</v>
      </c>
      <c r="I354" s="91">
        <f t="shared" si="74"/>
        <v>0</v>
      </c>
      <c r="J354" s="157"/>
      <c r="K354" s="307">
        <v>17.89</v>
      </c>
      <c r="L354" s="307">
        <v>556.69000000000005</v>
      </c>
      <c r="M354" s="142">
        <f t="shared" si="75"/>
        <v>-538.80000000000007</v>
      </c>
      <c r="N354" s="91">
        <f t="shared" si="76"/>
        <v>-0.96786362248288993</v>
      </c>
      <c r="O354" s="258"/>
      <c r="P354" s="157"/>
      <c r="Q354" s="307">
        <v>0</v>
      </c>
      <c r="R354" s="307">
        <v>0</v>
      </c>
      <c r="S354" s="142">
        <f t="shared" si="77"/>
        <v>0</v>
      </c>
      <c r="T354" s="91">
        <f t="shared" si="78"/>
        <v>0</v>
      </c>
    </row>
    <row r="355" spans="1:20" s="68" customFormat="1" hidden="1" outlineLevel="2" x14ac:dyDescent="0.25">
      <c r="A355" s="63" t="s">
        <v>1541</v>
      </c>
      <c r="B355" s="64" t="s">
        <v>2000</v>
      </c>
      <c r="C355" s="65" t="s">
        <v>2448</v>
      </c>
      <c r="D355" s="66"/>
      <c r="E355" s="67"/>
      <c r="F355" s="307">
        <v>10098.4</v>
      </c>
      <c r="G355" s="307">
        <v>-6.45</v>
      </c>
      <c r="H355" s="142">
        <f t="shared" si="73"/>
        <v>10104.85</v>
      </c>
      <c r="I355" s="91" t="str">
        <f t="shared" si="74"/>
        <v>N.M.</v>
      </c>
      <c r="J355" s="157"/>
      <c r="K355" s="307">
        <v>23397.53</v>
      </c>
      <c r="L355" s="307">
        <v>116063.36</v>
      </c>
      <c r="M355" s="142">
        <f t="shared" si="75"/>
        <v>-92665.83</v>
      </c>
      <c r="N355" s="91">
        <f t="shared" si="76"/>
        <v>-0.79840726651373872</v>
      </c>
      <c r="O355" s="258"/>
      <c r="P355" s="157"/>
      <c r="Q355" s="307">
        <v>10085.81</v>
      </c>
      <c r="R355" s="307">
        <v>301.66000000000003</v>
      </c>
      <c r="S355" s="142">
        <f t="shared" si="77"/>
        <v>9784.15</v>
      </c>
      <c r="T355" s="91" t="str">
        <f t="shared" si="78"/>
        <v>N.M.</v>
      </c>
    </row>
    <row r="356" spans="1:20" s="68" customFormat="1" hidden="1" outlineLevel="2" x14ac:dyDescent="0.25">
      <c r="A356" s="63" t="s">
        <v>1542</v>
      </c>
      <c r="B356" s="64" t="s">
        <v>2001</v>
      </c>
      <c r="C356" s="65" t="s">
        <v>2449</v>
      </c>
      <c r="D356" s="66"/>
      <c r="E356" s="67"/>
      <c r="F356" s="307">
        <v>18496.48</v>
      </c>
      <c r="G356" s="307">
        <v>11107.22</v>
      </c>
      <c r="H356" s="142">
        <f t="shared" si="73"/>
        <v>7389.26</v>
      </c>
      <c r="I356" s="91">
        <f t="shared" si="74"/>
        <v>0.66526637628497509</v>
      </c>
      <c r="J356" s="157"/>
      <c r="K356" s="307">
        <v>128582.34</v>
      </c>
      <c r="L356" s="307">
        <v>124791.46</v>
      </c>
      <c r="M356" s="142">
        <f t="shared" si="75"/>
        <v>3790.8799999999901</v>
      </c>
      <c r="N356" s="91">
        <f t="shared" si="76"/>
        <v>3.0377719757425627E-2</v>
      </c>
      <c r="O356" s="258"/>
      <c r="P356" s="157"/>
      <c r="Q356" s="307">
        <v>54301.380000000005</v>
      </c>
      <c r="R356" s="307">
        <v>48844.22</v>
      </c>
      <c r="S356" s="142">
        <f t="shared" si="77"/>
        <v>5457.1600000000035</v>
      </c>
      <c r="T356" s="91">
        <f t="shared" si="78"/>
        <v>0.11172580911313566</v>
      </c>
    </row>
    <row r="357" spans="1:20" s="68" customFormat="1" hidden="1" outlineLevel="2" x14ac:dyDescent="0.25">
      <c r="A357" s="63" t="s">
        <v>1543</v>
      </c>
      <c r="B357" s="64" t="s">
        <v>2002</v>
      </c>
      <c r="C357" s="65" t="s">
        <v>2450</v>
      </c>
      <c r="D357" s="66"/>
      <c r="E357" s="67"/>
      <c r="F357" s="307">
        <v>800</v>
      </c>
      <c r="G357" s="307">
        <v>800</v>
      </c>
      <c r="H357" s="142">
        <f t="shared" si="73"/>
        <v>0</v>
      </c>
      <c r="I357" s="91">
        <f t="shared" si="74"/>
        <v>0</v>
      </c>
      <c r="J357" s="157"/>
      <c r="K357" s="307">
        <v>6400</v>
      </c>
      <c r="L357" s="307">
        <v>5600</v>
      </c>
      <c r="M357" s="142">
        <f t="shared" si="75"/>
        <v>800</v>
      </c>
      <c r="N357" s="91">
        <f t="shared" si="76"/>
        <v>0.14285714285714285</v>
      </c>
      <c r="O357" s="258"/>
      <c r="P357" s="157"/>
      <c r="Q357" s="307">
        <v>3200</v>
      </c>
      <c r="R357" s="307">
        <v>2400</v>
      </c>
      <c r="S357" s="142">
        <f t="shared" si="77"/>
        <v>800</v>
      </c>
      <c r="T357" s="91">
        <f t="shared" si="78"/>
        <v>0.33333333333333331</v>
      </c>
    </row>
    <row r="358" spans="1:20" s="68" customFormat="1" hidden="1" outlineLevel="2" x14ac:dyDescent="0.25">
      <c r="A358" s="63" t="s">
        <v>1544</v>
      </c>
      <c r="B358" s="64" t="s">
        <v>2003</v>
      </c>
      <c r="C358" s="65" t="s">
        <v>2451</v>
      </c>
      <c r="D358" s="66"/>
      <c r="E358" s="67"/>
      <c r="F358" s="307">
        <v>4036.11</v>
      </c>
      <c r="G358" s="307">
        <v>4384.4000000000005</v>
      </c>
      <c r="H358" s="142">
        <f t="shared" si="73"/>
        <v>-348.29000000000042</v>
      </c>
      <c r="I358" s="91">
        <f t="shared" si="74"/>
        <v>-7.94384636438282E-2</v>
      </c>
      <c r="J358" s="157"/>
      <c r="K358" s="307">
        <v>28903.06</v>
      </c>
      <c r="L358" s="307">
        <v>31017.13</v>
      </c>
      <c r="M358" s="142">
        <f t="shared" si="75"/>
        <v>-2114.0699999999997</v>
      </c>
      <c r="N358" s="91">
        <f t="shared" si="76"/>
        <v>-6.8158143580660094E-2</v>
      </c>
      <c r="O358" s="258"/>
      <c r="P358" s="157"/>
      <c r="Q358" s="307">
        <v>12221.050000000001</v>
      </c>
      <c r="R358" s="307">
        <v>13498.4</v>
      </c>
      <c r="S358" s="142">
        <f t="shared" si="77"/>
        <v>-1277.3499999999985</v>
      </c>
      <c r="T358" s="91">
        <f t="shared" si="78"/>
        <v>-9.4629733894387377E-2</v>
      </c>
    </row>
    <row r="359" spans="1:20" s="22" customFormat="1" hidden="1" outlineLevel="1" collapsed="1" x14ac:dyDescent="0.25">
      <c r="A359" s="22" t="s">
        <v>196</v>
      </c>
      <c r="B359" s="53"/>
      <c r="C359" s="50" t="s">
        <v>838</v>
      </c>
      <c r="D359" s="186"/>
      <c r="E359" s="186"/>
      <c r="F359" s="26">
        <v>2331846.1439999999</v>
      </c>
      <c r="G359" s="26">
        <v>1122381.0500000007</v>
      </c>
      <c r="H359" s="42">
        <f t="shared" si="73"/>
        <v>1209465.0939999991</v>
      </c>
      <c r="I359" s="117">
        <f t="shared" si="74"/>
        <v>1.0775886620680191</v>
      </c>
      <c r="J359" s="249"/>
      <c r="K359" s="26">
        <v>11629929.772000005</v>
      </c>
      <c r="L359" s="26">
        <v>12940628.128999999</v>
      </c>
      <c r="M359" s="42">
        <f t="shared" si="75"/>
        <v>-1310698.3569999933</v>
      </c>
      <c r="N359" s="86">
        <f t="shared" si="76"/>
        <v>-0.1012855283324859</v>
      </c>
      <c r="O359" s="216"/>
      <c r="P359" s="216"/>
      <c r="Q359" s="26">
        <v>5017311.727</v>
      </c>
      <c r="R359" s="26">
        <v>5244109.504999999</v>
      </c>
      <c r="S359" s="42">
        <f t="shared" si="77"/>
        <v>-226797.777999999</v>
      </c>
      <c r="T359" s="117">
        <f t="shared" si="78"/>
        <v>-4.3248101090139046E-2</v>
      </c>
    </row>
    <row r="360" spans="1:20" s="25" customFormat="1" ht="13" collapsed="1" x14ac:dyDescent="0.3">
      <c r="A360" s="22"/>
      <c r="B360" s="53" t="s">
        <v>47</v>
      </c>
      <c r="C360" s="51" t="s">
        <v>274</v>
      </c>
      <c r="D360" s="190"/>
      <c r="E360" s="190"/>
      <c r="F360" s="23">
        <f>-(-F359-F266-F254-F236-F234-F221-F218-F214-F185-F183-F181-F174-F142-F138-F136-F134-F115)</f>
        <v>38130259.803000003</v>
      </c>
      <c r="G360" s="23">
        <f>-(-G359-G266-G254-G236-G234-G221-G218-G214-G185-G183-G181-G174-G142-G138-G136-G134-G115)</f>
        <v>30572251.130000003</v>
      </c>
      <c r="H360" s="42">
        <f t="shared" si="73"/>
        <v>7558008.6730000004</v>
      </c>
      <c r="I360" s="117">
        <f t="shared" si="74"/>
        <v>0.2472179310859926</v>
      </c>
      <c r="J360" s="251"/>
      <c r="K360" s="23">
        <f>-(-K359-K266-K254-K236-K234-K221-K218-K214-K185-K183-K181-K174-K142-K138-K136-K134-K115)</f>
        <v>271557203.98500001</v>
      </c>
      <c r="L360" s="23">
        <f>-(-L359-L266-L254-L236-L234-L221-L218-L214-L185-L183-L181-L174-L142-L138-L136-L134-L115)</f>
        <v>228004215.74900001</v>
      </c>
      <c r="M360" s="42">
        <f t="shared" si="75"/>
        <v>43552988.236000001</v>
      </c>
      <c r="N360" s="117">
        <f t="shared" si="76"/>
        <v>0.19101834627455136</v>
      </c>
      <c r="O360" s="132"/>
      <c r="P360" s="209"/>
      <c r="Q360" s="23">
        <f>-(-Q359-Q266-Q254-Q236-Q234-Q221-Q218-Q214-Q185-Q183-Q181-Q174-Q142-Q138-Q136-Q134-Q115)</f>
        <v>117451013.27399999</v>
      </c>
      <c r="R360" s="23">
        <f>-(-R359-R266-R254-R236-R234-R221-R218-R214-R185-R183-R181-R174-R142-R138-R136-R134-R115)</f>
        <v>92426097.295000002</v>
      </c>
      <c r="S360" s="42">
        <f t="shared" si="77"/>
        <v>25024915.978999987</v>
      </c>
      <c r="T360" s="117">
        <f t="shared" si="78"/>
        <v>0.27075595217579057</v>
      </c>
    </row>
    <row r="361" spans="1:20" s="25" customFormat="1" ht="13" hidden="1" outlineLevel="2" x14ac:dyDescent="0.3">
      <c r="A361" s="22"/>
      <c r="B361" s="53"/>
      <c r="C361" s="51"/>
      <c r="D361" s="190"/>
      <c r="E361" s="190"/>
      <c r="F361" s="23">
        <f>+F360-F359-F266-F254-F236-F234-F218-F214-F185-F174-F142-F138-F136-F134-F115</f>
        <v>1154.2900000009686</v>
      </c>
      <c r="G361" s="23">
        <f>+G360-G359-G266-G254-G236-G234-G218-G214-G185-G174-G142-G138-G136-G134-G115</f>
        <v>0</v>
      </c>
      <c r="H361" s="42">
        <f t="shared" si="73"/>
        <v>1154.2900000009686</v>
      </c>
      <c r="I361" s="117" t="str">
        <f t="shared" si="74"/>
        <v>N.M.</v>
      </c>
      <c r="K361" s="23">
        <f>+K360-K359-K266-K254-K236-K234-K218-K214-K185-K174-K142-K138-K136-K134-K115</f>
        <v>5923.9799999892712</v>
      </c>
      <c r="L361" s="23">
        <f>+L360-L359-L266-L254-L236-L234-L218-L214-L185-L174-L142-L138-L136-L134-L115</f>
        <v>0</v>
      </c>
      <c r="M361" s="42"/>
      <c r="N361" s="117"/>
      <c r="O361" s="132"/>
      <c r="P361" s="132"/>
      <c r="Q361" s="23">
        <f>+Q360-Q359-Q266-Q254-Q236-Q234-Q218-Q214-Q185-Q174-Q142-Q138-Q136-Q134-Q115</f>
        <v>4448.8299999833107</v>
      </c>
      <c r="R361" s="23">
        <f>+R360-R359-R266-R254-R236-R234-R218-R214-R185-R174-R142-R138-R136-R134-R115</f>
        <v>0</v>
      </c>
      <c r="S361" s="42">
        <f t="shared" si="77"/>
        <v>4448.8299999833107</v>
      </c>
      <c r="T361" s="117" t="str">
        <f t="shared" si="78"/>
        <v>N.M.</v>
      </c>
    </row>
    <row r="362" spans="1:20" s="68" customFormat="1" hidden="1" outlineLevel="2" x14ac:dyDescent="0.25">
      <c r="A362" s="63" t="s">
        <v>1545</v>
      </c>
      <c r="B362" s="64" t="s">
        <v>2004</v>
      </c>
      <c r="C362" s="65" t="s">
        <v>2452</v>
      </c>
      <c r="D362" s="66"/>
      <c r="E362" s="67"/>
      <c r="F362" s="307">
        <v>81535.05</v>
      </c>
      <c r="G362" s="307">
        <v>134856.17000000001</v>
      </c>
      <c r="H362" s="142">
        <f t="shared" si="73"/>
        <v>-53321.12000000001</v>
      </c>
      <c r="I362" s="91">
        <f t="shared" si="74"/>
        <v>-0.39539251337183906</v>
      </c>
      <c r="J362" s="157"/>
      <c r="K362" s="307">
        <v>606142.36</v>
      </c>
      <c r="L362" s="307">
        <v>1047166.49</v>
      </c>
      <c r="M362" s="142">
        <f t="shared" ref="M362:M373" si="79">+K362-L362</f>
        <v>-441024.13</v>
      </c>
      <c r="N362" s="91">
        <f t="shared" ref="N362:N373" si="80">IF(L362&lt;0,IF(M362=0,0,IF(OR(L362=0,K362=0),"N.M.",IF(ABS(M362/L362)&gt;=10,"N.M.",M362/(-L362)))),IF(M362=0,0,IF(OR(L362=0,K362=0),"N.M.",IF(ABS(M362/L362)&gt;=10,"N.M.",M362/L362))))</f>
        <v>-0.42115951399476126</v>
      </c>
      <c r="O362" s="258"/>
      <c r="P362" s="157"/>
      <c r="Q362" s="307">
        <v>244733.07</v>
      </c>
      <c r="R362" s="307">
        <v>431638.10000000003</v>
      </c>
      <c r="S362" s="142">
        <f t="shared" si="77"/>
        <v>-186905.03000000003</v>
      </c>
      <c r="T362" s="91">
        <f t="shared" si="78"/>
        <v>-0.43301328126502275</v>
      </c>
    </row>
    <row r="363" spans="1:20" s="68" customFormat="1" hidden="1" outlineLevel="2" x14ac:dyDescent="0.25">
      <c r="A363" s="63" t="s">
        <v>1546</v>
      </c>
      <c r="B363" s="64" t="s">
        <v>2005</v>
      </c>
      <c r="C363" s="65" t="s">
        <v>2453</v>
      </c>
      <c r="D363" s="66"/>
      <c r="E363" s="67"/>
      <c r="F363" s="307">
        <v>156066</v>
      </c>
      <c r="G363" s="307">
        <v>235893.72</v>
      </c>
      <c r="H363" s="142">
        <f t="shared" si="73"/>
        <v>-79827.72</v>
      </c>
      <c r="I363" s="91">
        <f t="shared" si="74"/>
        <v>-0.33840544801277456</v>
      </c>
      <c r="J363" s="157"/>
      <c r="K363" s="307">
        <v>1056702.81</v>
      </c>
      <c r="L363" s="307">
        <v>865036.76</v>
      </c>
      <c r="M363" s="142">
        <f t="shared" si="79"/>
        <v>191666.05000000005</v>
      </c>
      <c r="N363" s="91">
        <f t="shared" si="80"/>
        <v>0.2215698324774083</v>
      </c>
      <c r="O363" s="258"/>
      <c r="P363" s="157"/>
      <c r="Q363" s="307">
        <v>473478.93</v>
      </c>
      <c r="R363" s="307">
        <v>391959.61</v>
      </c>
      <c r="S363" s="142">
        <f t="shared" si="77"/>
        <v>81519.320000000007</v>
      </c>
      <c r="T363" s="91">
        <f t="shared" si="78"/>
        <v>0.20797887823186684</v>
      </c>
    </row>
    <row r="364" spans="1:20" s="68" customFormat="1" hidden="1" outlineLevel="2" x14ac:dyDescent="0.25">
      <c r="A364" s="63" t="s">
        <v>1547</v>
      </c>
      <c r="B364" s="64" t="s">
        <v>2006</v>
      </c>
      <c r="C364" s="65" t="s">
        <v>2454</v>
      </c>
      <c r="D364" s="66"/>
      <c r="E364" s="67"/>
      <c r="F364" s="307">
        <v>761094.59</v>
      </c>
      <c r="G364" s="307">
        <v>728173.8</v>
      </c>
      <c r="H364" s="142">
        <f t="shared" ref="H364:H373" si="81">+F364-G364</f>
        <v>32920.789999999921</v>
      </c>
      <c r="I364" s="91">
        <f t="shared" ref="I364:I373" si="82">IF(G364&lt;0,IF(H364=0,0,IF(OR(G364=0,F364=0),"N.M.",IF(ABS(H364/G364)&gt;=10,"N.M.",H364/(-G364)))),IF(H364=0,0,IF(OR(G364=0,F364=0),"N.M.",IF(ABS(H364/G364)&gt;=10,"N.M.",H364/G364))))</f>
        <v>4.5210072100918652E-2</v>
      </c>
      <c r="J364" s="157"/>
      <c r="K364" s="307">
        <v>8355633.2199999997</v>
      </c>
      <c r="L364" s="307">
        <v>7268456.7400000002</v>
      </c>
      <c r="M364" s="142">
        <f t="shared" si="79"/>
        <v>1087176.4799999995</v>
      </c>
      <c r="N364" s="91">
        <f t="shared" si="80"/>
        <v>0.14957459594098094</v>
      </c>
      <c r="O364" s="258"/>
      <c r="P364" s="157"/>
      <c r="Q364" s="307">
        <v>2221209.9700000002</v>
      </c>
      <c r="R364" s="307">
        <v>3308734.82</v>
      </c>
      <c r="S364" s="142">
        <f t="shared" ref="S364:S373" si="83">+Q364-R364</f>
        <v>-1087524.8499999996</v>
      </c>
      <c r="T364" s="91">
        <f t="shared" ref="T364:T373" si="84">IF(R364&lt;0,IF(S364=0,0,IF(OR(R364=0,Q364=0),"N.M.",IF(ABS(S364/R364)&gt;=10,"N.M.",S364/(-R364)))),IF(S364=0,0,IF(OR(R364=0,Q364=0),"N.M.",IF(ABS(S364/R364)&gt;=10,"N.M.",S364/R364))))</f>
        <v>-0.32868298886521213</v>
      </c>
    </row>
    <row r="365" spans="1:20" s="68" customFormat="1" hidden="1" outlineLevel="2" x14ac:dyDescent="0.25">
      <c r="A365" s="63" t="s">
        <v>1548</v>
      </c>
      <c r="B365" s="64" t="s">
        <v>2007</v>
      </c>
      <c r="C365" s="65" t="s">
        <v>2455</v>
      </c>
      <c r="D365" s="66"/>
      <c r="E365" s="67"/>
      <c r="F365" s="307">
        <v>0</v>
      </c>
      <c r="G365" s="307">
        <v>0</v>
      </c>
      <c r="H365" s="142">
        <f t="shared" si="81"/>
        <v>0</v>
      </c>
      <c r="I365" s="91">
        <f t="shared" si="82"/>
        <v>0</v>
      </c>
      <c r="J365" s="157"/>
      <c r="K365" s="307">
        <v>0</v>
      </c>
      <c r="L365" s="307">
        <v>0</v>
      </c>
      <c r="M365" s="142">
        <f t="shared" si="79"/>
        <v>0</v>
      </c>
      <c r="N365" s="91">
        <f t="shared" si="80"/>
        <v>0</v>
      </c>
      <c r="O365" s="258"/>
      <c r="P365" s="157"/>
      <c r="Q365" s="307">
        <v>0</v>
      </c>
      <c r="R365" s="307">
        <v>0</v>
      </c>
      <c r="S365" s="142">
        <f t="shared" si="83"/>
        <v>0</v>
      </c>
      <c r="T365" s="91">
        <f t="shared" si="84"/>
        <v>0</v>
      </c>
    </row>
    <row r="366" spans="1:20" s="68" customFormat="1" hidden="1" outlineLevel="2" x14ac:dyDescent="0.25">
      <c r="A366" s="63" t="s">
        <v>1549</v>
      </c>
      <c r="B366" s="64" t="s">
        <v>2008</v>
      </c>
      <c r="C366" s="65" t="s">
        <v>2456</v>
      </c>
      <c r="D366" s="66"/>
      <c r="E366" s="67"/>
      <c r="F366" s="307">
        <v>-191.79</v>
      </c>
      <c r="G366" s="307">
        <v>-352.25</v>
      </c>
      <c r="H366" s="142">
        <f t="shared" si="81"/>
        <v>160.46</v>
      </c>
      <c r="I366" s="91">
        <f t="shared" si="82"/>
        <v>0.45552874378992197</v>
      </c>
      <c r="J366" s="157"/>
      <c r="K366" s="307">
        <v>-3413.61</v>
      </c>
      <c r="L366" s="307">
        <v>-6349.32</v>
      </c>
      <c r="M366" s="142">
        <f t="shared" si="79"/>
        <v>2935.7099999999996</v>
      </c>
      <c r="N366" s="91">
        <f t="shared" si="80"/>
        <v>0.46236604864772918</v>
      </c>
      <c r="O366" s="258"/>
      <c r="P366" s="157"/>
      <c r="Q366" s="307">
        <v>-1017.8000000000001</v>
      </c>
      <c r="R366" s="307">
        <v>-2937.7000000000003</v>
      </c>
      <c r="S366" s="142">
        <f t="shared" si="83"/>
        <v>1919.9</v>
      </c>
      <c r="T366" s="91">
        <f t="shared" si="84"/>
        <v>0.65353848248629876</v>
      </c>
    </row>
    <row r="367" spans="1:20" s="68" customFormat="1" hidden="1" outlineLevel="2" x14ac:dyDescent="0.25">
      <c r="A367" s="63" t="s">
        <v>1550</v>
      </c>
      <c r="B367" s="64" t="s">
        <v>2009</v>
      </c>
      <c r="C367" s="65" t="s">
        <v>2457</v>
      </c>
      <c r="D367" s="66"/>
      <c r="E367" s="67"/>
      <c r="F367" s="307">
        <v>-58271.11</v>
      </c>
      <c r="G367" s="307">
        <v>-58271.11</v>
      </c>
      <c r="H367" s="142">
        <f t="shared" si="81"/>
        <v>0</v>
      </c>
      <c r="I367" s="91">
        <f t="shared" si="82"/>
        <v>0</v>
      </c>
      <c r="J367" s="157"/>
      <c r="K367" s="307">
        <v>-407897.77</v>
      </c>
      <c r="L367" s="307">
        <v>-371592.09</v>
      </c>
      <c r="M367" s="142">
        <f t="shared" si="79"/>
        <v>-36305.679999999993</v>
      </c>
      <c r="N367" s="91">
        <f t="shared" si="80"/>
        <v>-9.7703048522911215E-2</v>
      </c>
      <c r="O367" s="258"/>
      <c r="P367" s="157"/>
      <c r="Q367" s="307">
        <v>-174813.33000000002</v>
      </c>
      <c r="R367" s="307">
        <v>-174813.33000000002</v>
      </c>
      <c r="S367" s="142">
        <f t="shared" si="83"/>
        <v>0</v>
      </c>
      <c r="T367" s="91">
        <f t="shared" si="84"/>
        <v>0</v>
      </c>
    </row>
    <row r="368" spans="1:20" s="68" customFormat="1" hidden="1" outlineLevel="2" x14ac:dyDescent="0.25">
      <c r="A368" s="63" t="s">
        <v>1551</v>
      </c>
      <c r="B368" s="64" t="s">
        <v>2010</v>
      </c>
      <c r="C368" s="65" t="s">
        <v>2458</v>
      </c>
      <c r="D368" s="66"/>
      <c r="E368" s="67"/>
      <c r="F368" s="307">
        <v>376730.46</v>
      </c>
      <c r="G368" s="307">
        <v>177400.46</v>
      </c>
      <c r="H368" s="142">
        <f t="shared" si="81"/>
        <v>199330.00000000003</v>
      </c>
      <c r="I368" s="91">
        <f t="shared" si="82"/>
        <v>1.1236160267002693</v>
      </c>
      <c r="J368" s="157"/>
      <c r="K368" s="307">
        <v>3005135.58</v>
      </c>
      <c r="L368" s="307">
        <v>2265817.73</v>
      </c>
      <c r="M368" s="142">
        <f t="shared" si="79"/>
        <v>739317.85000000009</v>
      </c>
      <c r="N368" s="91">
        <f t="shared" si="80"/>
        <v>0.32629184607889888</v>
      </c>
      <c r="O368" s="258"/>
      <c r="P368" s="157"/>
      <c r="Q368" s="307">
        <v>904687.82000000007</v>
      </c>
      <c r="R368" s="307">
        <v>793415.06</v>
      </c>
      <c r="S368" s="142">
        <f t="shared" si="83"/>
        <v>111272.76000000001</v>
      </c>
      <c r="T368" s="91">
        <f t="shared" si="84"/>
        <v>0.14024533388615035</v>
      </c>
    </row>
    <row r="369" spans="1:20" s="68" customFormat="1" hidden="1" outlineLevel="2" x14ac:dyDescent="0.25">
      <c r="A369" s="63" t="s">
        <v>1552</v>
      </c>
      <c r="B369" s="64" t="s">
        <v>2011</v>
      </c>
      <c r="C369" s="65" t="s">
        <v>2459</v>
      </c>
      <c r="D369" s="66"/>
      <c r="E369" s="67"/>
      <c r="F369" s="307">
        <v>5750.25</v>
      </c>
      <c r="G369" s="307">
        <v>0</v>
      </c>
      <c r="H369" s="142">
        <f t="shared" si="81"/>
        <v>5750.25</v>
      </c>
      <c r="I369" s="91" t="str">
        <f t="shared" si="82"/>
        <v>N.M.</v>
      </c>
      <c r="J369" s="157"/>
      <c r="K369" s="307">
        <v>35295.5</v>
      </c>
      <c r="L369" s="307">
        <v>0</v>
      </c>
      <c r="M369" s="142">
        <f t="shared" si="79"/>
        <v>35295.5</v>
      </c>
      <c r="N369" s="91" t="str">
        <f t="shared" si="80"/>
        <v>N.M.</v>
      </c>
      <c r="O369" s="258"/>
      <c r="P369" s="157"/>
      <c r="Q369" s="307">
        <v>12142.85</v>
      </c>
      <c r="R369" s="307">
        <v>0</v>
      </c>
      <c r="S369" s="142">
        <f t="shared" si="83"/>
        <v>12142.85</v>
      </c>
      <c r="T369" s="91" t="str">
        <f t="shared" si="84"/>
        <v>N.M.</v>
      </c>
    </row>
    <row r="370" spans="1:20" s="68" customFormat="1" hidden="1" outlineLevel="2" x14ac:dyDescent="0.25">
      <c r="A370" s="63" t="s">
        <v>1553</v>
      </c>
      <c r="B370" s="64" t="s">
        <v>2012</v>
      </c>
      <c r="C370" s="65" t="s">
        <v>2460</v>
      </c>
      <c r="D370" s="66"/>
      <c r="E370" s="67"/>
      <c r="F370" s="307">
        <v>175.9</v>
      </c>
      <c r="G370" s="307">
        <v>0</v>
      </c>
      <c r="H370" s="142">
        <f t="shared" si="81"/>
        <v>175.9</v>
      </c>
      <c r="I370" s="91" t="str">
        <f t="shared" si="82"/>
        <v>N.M.</v>
      </c>
      <c r="J370" s="157"/>
      <c r="K370" s="307">
        <v>1548.81</v>
      </c>
      <c r="L370" s="307">
        <v>0</v>
      </c>
      <c r="M370" s="142">
        <f t="shared" si="79"/>
        <v>1548.81</v>
      </c>
      <c r="N370" s="91" t="str">
        <f t="shared" si="80"/>
        <v>N.M.</v>
      </c>
      <c r="O370" s="258"/>
      <c r="P370" s="157"/>
      <c r="Q370" s="307">
        <v>908.39</v>
      </c>
      <c r="R370" s="307">
        <v>0</v>
      </c>
      <c r="S370" s="142">
        <f t="shared" si="83"/>
        <v>908.39</v>
      </c>
      <c r="T370" s="91" t="str">
        <f t="shared" si="84"/>
        <v>N.M.</v>
      </c>
    </row>
    <row r="371" spans="1:20" s="68" customFormat="1" hidden="1" outlineLevel="2" x14ac:dyDescent="0.25">
      <c r="A371" s="63" t="s">
        <v>1554</v>
      </c>
      <c r="B371" s="64" t="s">
        <v>2013</v>
      </c>
      <c r="C371" s="65" t="s">
        <v>2461</v>
      </c>
      <c r="D371" s="66"/>
      <c r="E371" s="67"/>
      <c r="F371" s="307">
        <v>108847.98</v>
      </c>
      <c r="G371" s="307">
        <v>171026.16</v>
      </c>
      <c r="H371" s="142">
        <f t="shared" si="81"/>
        <v>-62178.180000000008</v>
      </c>
      <c r="I371" s="91">
        <f t="shared" si="82"/>
        <v>-0.36355946949870127</v>
      </c>
      <c r="J371" s="157"/>
      <c r="K371" s="307">
        <v>857201.75</v>
      </c>
      <c r="L371" s="307">
        <v>988704.46</v>
      </c>
      <c r="M371" s="142">
        <f t="shared" si="79"/>
        <v>-131502.70999999996</v>
      </c>
      <c r="N371" s="91">
        <f t="shared" si="80"/>
        <v>-0.13300507413509591</v>
      </c>
      <c r="O371" s="258"/>
      <c r="P371" s="157"/>
      <c r="Q371" s="307">
        <v>270119.01</v>
      </c>
      <c r="R371" s="307">
        <v>455144.64</v>
      </c>
      <c r="S371" s="142">
        <f t="shared" si="83"/>
        <v>-185025.63</v>
      </c>
      <c r="T371" s="91">
        <f t="shared" si="84"/>
        <v>-0.40652050741496154</v>
      </c>
    </row>
    <row r="372" spans="1:20" s="68" customFormat="1" hidden="1" outlineLevel="2" x14ac:dyDescent="0.25">
      <c r="A372" s="63" t="s">
        <v>1555</v>
      </c>
      <c r="B372" s="64" t="s">
        <v>2014</v>
      </c>
      <c r="C372" s="65" t="s">
        <v>2462</v>
      </c>
      <c r="D372" s="66"/>
      <c r="E372" s="67"/>
      <c r="F372" s="307">
        <v>0</v>
      </c>
      <c r="G372" s="307">
        <v>0</v>
      </c>
      <c r="H372" s="142">
        <f t="shared" si="81"/>
        <v>0</v>
      </c>
      <c r="I372" s="91">
        <f t="shared" si="82"/>
        <v>0</v>
      </c>
      <c r="J372" s="157"/>
      <c r="K372" s="307">
        <v>0</v>
      </c>
      <c r="L372" s="307">
        <v>-13.57</v>
      </c>
      <c r="M372" s="142">
        <f t="shared" si="79"/>
        <v>13.57</v>
      </c>
      <c r="N372" s="91" t="str">
        <f t="shared" si="80"/>
        <v>N.M.</v>
      </c>
      <c r="O372" s="258"/>
      <c r="P372" s="157"/>
      <c r="Q372" s="307">
        <v>0</v>
      </c>
      <c r="R372" s="307">
        <v>0</v>
      </c>
      <c r="S372" s="142">
        <f t="shared" si="83"/>
        <v>0</v>
      </c>
      <c r="T372" s="91">
        <f t="shared" si="84"/>
        <v>0</v>
      </c>
    </row>
    <row r="373" spans="1:20" s="22" customFormat="1" hidden="1" outlineLevel="1" collapsed="1" x14ac:dyDescent="0.25">
      <c r="A373" s="22" t="s">
        <v>197</v>
      </c>
      <c r="B373" s="53"/>
      <c r="C373" s="50" t="s">
        <v>839</v>
      </c>
      <c r="D373" s="186"/>
      <c r="E373" s="186"/>
      <c r="F373" s="26">
        <v>1431737.3299999998</v>
      </c>
      <c r="G373" s="26">
        <v>1388726.95</v>
      </c>
      <c r="H373" s="42">
        <f t="shared" si="81"/>
        <v>43010.379999999888</v>
      </c>
      <c r="I373" s="117">
        <f t="shared" si="82"/>
        <v>3.0971084704592138E-2</v>
      </c>
      <c r="K373" s="26">
        <v>13506348.650000002</v>
      </c>
      <c r="L373" s="26">
        <v>12057227.199999999</v>
      </c>
      <c r="M373" s="42">
        <f t="shared" si="79"/>
        <v>1449121.450000003</v>
      </c>
      <c r="N373" s="117">
        <f t="shared" si="80"/>
        <v>0.12018695724668794</v>
      </c>
      <c r="O373" s="217"/>
      <c r="P373" s="217"/>
      <c r="Q373" s="26">
        <v>3951448.91</v>
      </c>
      <c r="R373" s="26">
        <v>5203141.1999999993</v>
      </c>
      <c r="S373" s="42">
        <f t="shared" si="83"/>
        <v>-1251692.2899999991</v>
      </c>
      <c r="T373" s="117">
        <f t="shared" si="84"/>
        <v>-0.2405647361636081</v>
      </c>
    </row>
    <row r="374" spans="1:20" s="22" customFormat="1" ht="0.75" hidden="1" customHeight="1" outlineLevel="2" x14ac:dyDescent="0.25">
      <c r="B374" s="53"/>
      <c r="C374" s="50"/>
      <c r="D374" s="186"/>
      <c r="E374" s="186"/>
      <c r="F374" s="26"/>
      <c r="G374" s="26"/>
      <c r="H374" s="26"/>
      <c r="I374" s="260"/>
      <c r="K374" s="26"/>
      <c r="L374" s="26"/>
      <c r="M374" s="42"/>
      <c r="N374" s="117"/>
      <c r="O374" s="217"/>
      <c r="P374" s="217"/>
      <c r="Q374" s="26"/>
      <c r="R374" s="26"/>
      <c r="S374" s="26"/>
      <c r="T374" s="260"/>
    </row>
    <row r="375" spans="1:20" s="68" customFormat="1" hidden="1" outlineLevel="2" x14ac:dyDescent="0.25">
      <c r="A375" s="63" t="s">
        <v>1556</v>
      </c>
      <c r="B375" s="64" t="s">
        <v>2015</v>
      </c>
      <c r="C375" s="65" t="s">
        <v>2463</v>
      </c>
      <c r="D375" s="66"/>
      <c r="E375" s="67"/>
      <c r="F375" s="307">
        <v>14.63</v>
      </c>
      <c r="G375" s="307">
        <v>0</v>
      </c>
      <c r="H375" s="142">
        <f>+F375-G375</f>
        <v>14.63</v>
      </c>
      <c r="I375" s="91" t="str">
        <f>IF(G375&lt;0,IF(H375=0,0,IF(OR(G375=0,F375=0),"N.M.",IF(ABS(H375/G375)&gt;=10,"N.M.",H375/(-G375)))),IF(H375=0,0,IF(OR(G375=0,F375=0),"N.M.",IF(ABS(H375/G375)&gt;=10,"N.M.",H375/G375))))</f>
        <v>N.M.</v>
      </c>
      <c r="J375" s="157"/>
      <c r="K375" s="307">
        <v>0.19</v>
      </c>
      <c r="L375" s="307">
        <v>0</v>
      </c>
      <c r="M375" s="142">
        <f>+K375-L375</f>
        <v>0.19</v>
      </c>
      <c r="N375" s="91" t="str">
        <f>IF(L375&lt;0,IF(M375=0,0,IF(OR(L375=0,K375=0),"N.M.",IF(ABS(M375/L375)&gt;=10,"N.M.",M375/(-L375)))),IF(M375=0,0,IF(OR(L375=0,K375=0),"N.M.",IF(ABS(M375/L375)&gt;=10,"N.M.",M375/L375))))</f>
        <v>N.M.</v>
      </c>
      <c r="O375" s="258"/>
      <c r="P375" s="157"/>
      <c r="Q375" s="307">
        <v>-14.44</v>
      </c>
      <c r="R375" s="307">
        <v>0</v>
      </c>
      <c r="S375" s="142">
        <f>+Q375-R375</f>
        <v>-14.44</v>
      </c>
      <c r="T375" s="91" t="str">
        <f>IF(R375&lt;0,IF(S375=0,0,IF(OR(R375=0,Q375=0),"N.M.",IF(ABS(S375/R375)&gt;=10,"N.M.",S375/(-R375)))),IF(S375=0,0,IF(OR(R375=0,Q375=0),"N.M.",IF(ABS(S375/R375)&gt;=10,"N.M.",S375/R375))))</f>
        <v>N.M.</v>
      </c>
    </row>
    <row r="376" spans="1:20" s="22" customFormat="1" hidden="1" outlineLevel="1" collapsed="1" x14ac:dyDescent="0.25">
      <c r="A376" s="22" t="s">
        <v>198</v>
      </c>
      <c r="B376" s="53"/>
      <c r="C376" s="50" t="s">
        <v>840</v>
      </c>
      <c r="D376" s="186"/>
      <c r="E376" s="186"/>
      <c r="F376" s="26">
        <v>14.63</v>
      </c>
      <c r="G376" s="26">
        <v>0</v>
      </c>
      <c r="H376" s="42">
        <f>+F376-G376</f>
        <v>14.63</v>
      </c>
      <c r="I376" s="117" t="str">
        <f>IF(G376&lt;0,IF(H376=0,0,IF(OR(G376=0,F376=0),"N.M.",IF(ABS(H376/G376)&gt;=10,"N.M.",H376/(-G376)))),IF(H376=0,0,IF(OR(G376=0,F376=0),"N.M.",IF(ABS(H376/G376)&gt;=10,"N.M.",H376/G376))))</f>
        <v>N.M.</v>
      </c>
      <c r="K376" s="26">
        <v>0.19</v>
      </c>
      <c r="L376" s="26">
        <v>0</v>
      </c>
      <c r="M376" s="42">
        <f>+K376-L376</f>
        <v>0.19</v>
      </c>
      <c r="N376" s="117" t="str">
        <f>IF(L376&lt;0,IF(M376=0,0,IF(OR(L376=0,K376=0),"N.M.",IF(ABS(M376/L376)&gt;=10,"N.M.",M376/(-L376)))),IF(M376=0,0,IF(OR(L376=0,K376=0),"N.M.",IF(ABS(M376/L376)&gt;=10,"N.M.",M376/L376))))</f>
        <v>N.M.</v>
      </c>
      <c r="O376" s="217"/>
      <c r="P376" s="217"/>
      <c r="Q376" s="26">
        <v>-14.44</v>
      </c>
      <c r="R376" s="26">
        <v>0</v>
      </c>
      <c r="S376" s="42">
        <f>+Q376-R376</f>
        <v>-14.44</v>
      </c>
      <c r="T376" s="117" t="str">
        <f>IF(R376&lt;0,IF(S376=0,0,IF(OR(R376=0,Q376=0),"N.M.",IF(ABS(S376/R376)&gt;=10,"N.M.",S376/(-R376)))),IF(S376=0,0,IF(OR(R376=0,Q376=0),"N.M.",IF(ABS(S376/R376)&gt;=10,"N.M.",S376/R376))))</f>
        <v>N.M.</v>
      </c>
    </row>
    <row r="377" spans="1:20" s="22" customFormat="1" ht="0.75" hidden="1" customHeight="1" outlineLevel="2" x14ac:dyDescent="0.25">
      <c r="B377" s="53"/>
      <c r="C377" s="50"/>
      <c r="D377" s="186"/>
      <c r="E377" s="186"/>
      <c r="F377" s="26"/>
      <c r="G377" s="26"/>
      <c r="H377" s="26"/>
      <c r="I377" s="260"/>
      <c r="J377" s="249"/>
      <c r="K377" s="26"/>
      <c r="L377" s="26"/>
      <c r="M377" s="26"/>
      <c r="N377" s="117"/>
      <c r="O377" s="217"/>
      <c r="P377" s="216"/>
      <c r="Q377" s="26"/>
      <c r="R377" s="26"/>
      <c r="S377" s="26"/>
      <c r="T377" s="260"/>
    </row>
    <row r="378" spans="1:20" s="22" customFormat="1" hidden="1" outlineLevel="1" collapsed="1" x14ac:dyDescent="0.25">
      <c r="A378" s="22" t="s">
        <v>199</v>
      </c>
      <c r="B378" s="53"/>
      <c r="C378" s="50" t="s">
        <v>841</v>
      </c>
      <c r="D378" s="186"/>
      <c r="E378" s="186"/>
      <c r="F378" s="26">
        <v>0</v>
      </c>
      <c r="G378" s="26">
        <v>0</v>
      </c>
      <c r="H378" s="42">
        <f>+F378-G378</f>
        <v>0</v>
      </c>
      <c r="I378" s="117">
        <f>IF(G378&lt;0,IF(H378=0,0,IF(OR(G378=0,F378=0),"N.M.",IF(ABS(H378/G378)&gt;=10,"N.M.",H378/(-G378)))),IF(H378=0,0,IF(OR(G378=0,F378=0),"N.M.",IF(ABS(H378/G378)&gt;=10,"N.M.",H378/G378))))</f>
        <v>0</v>
      </c>
      <c r="J378" s="249"/>
      <c r="K378" s="26">
        <v>0</v>
      </c>
      <c r="L378" s="26">
        <v>0</v>
      </c>
      <c r="M378" s="42">
        <f>+K378-L378</f>
        <v>0</v>
      </c>
      <c r="N378" s="117">
        <f>IF(L378&lt;0,IF(M378=0,0,IF(OR(L378=0,K378=0),"N.M.",IF(ABS(M378/L378)&gt;=10,"N.M.",M378/(-L378)))),IF(M378=0,0,IF(OR(L378=0,K378=0),"N.M.",IF(ABS(M378/L378)&gt;=10,"N.M.",M378/L378))))</f>
        <v>0</v>
      </c>
      <c r="O378" s="217"/>
      <c r="P378" s="216"/>
      <c r="Q378" s="26">
        <v>0</v>
      </c>
      <c r="R378" s="26">
        <v>0</v>
      </c>
      <c r="S378" s="42">
        <f>+Q378-R378</f>
        <v>0</v>
      </c>
      <c r="T378" s="117">
        <f>IF(R378&lt;0,IF(S378=0,0,IF(OR(R378=0,Q378=0),"N.M.",IF(ABS(S378/R378)&gt;=10,"N.M.",S378/(-R378)))),IF(S378=0,0,IF(OR(R378=0,Q378=0),"N.M.",IF(ABS(S378/R378)&gt;=10,"N.M.",S378/R378))))</f>
        <v>0</v>
      </c>
    </row>
    <row r="379" spans="1:20" s="22" customFormat="1" ht="0.75" hidden="1" customHeight="1" outlineLevel="2" x14ac:dyDescent="0.25">
      <c r="B379" s="53"/>
      <c r="C379" s="50"/>
      <c r="D379" s="186"/>
      <c r="E379" s="186"/>
      <c r="F379" s="26"/>
      <c r="G379" s="26"/>
      <c r="H379" s="26"/>
      <c r="I379" s="260"/>
      <c r="J379" s="249"/>
      <c r="K379" s="26"/>
      <c r="L379" s="26"/>
      <c r="M379" s="26"/>
      <c r="N379" s="117"/>
      <c r="O379" s="217"/>
      <c r="P379" s="216"/>
      <c r="Q379" s="26"/>
      <c r="R379" s="26"/>
      <c r="S379" s="26"/>
      <c r="T379" s="260"/>
    </row>
    <row r="380" spans="1:20" s="22" customFormat="1" hidden="1" outlineLevel="1" collapsed="1" x14ac:dyDescent="0.25">
      <c r="A380" s="22" t="s">
        <v>200</v>
      </c>
      <c r="B380" s="53"/>
      <c r="C380" s="50" t="s">
        <v>842</v>
      </c>
      <c r="D380" s="186"/>
      <c r="E380" s="186"/>
      <c r="F380" s="26">
        <v>0</v>
      </c>
      <c r="G380" s="26">
        <v>0</v>
      </c>
      <c r="H380" s="42">
        <f>+F380-G380</f>
        <v>0</v>
      </c>
      <c r="I380" s="117">
        <f>IF(G380&lt;0,IF(H380=0,0,IF(OR(G380=0,F380=0),"N.M.",IF(ABS(H380/G380)&gt;=10,"N.M.",H380/(-G380)))),IF(H380=0,0,IF(OR(G380=0,F380=0),"N.M.",IF(ABS(H380/G380)&gt;=10,"N.M.",H380/G380))))</f>
        <v>0</v>
      </c>
      <c r="J380" s="249"/>
      <c r="K380" s="26">
        <v>0</v>
      </c>
      <c r="L380" s="26">
        <v>0</v>
      </c>
      <c r="M380" s="42">
        <f>+K380-L380</f>
        <v>0</v>
      </c>
      <c r="N380" s="117">
        <f>IF(L380&lt;0,IF(M380=0,0,IF(OR(L380=0,K380=0),"N.M.",IF(ABS(M380/L380)&gt;=10,"N.M.",M380/(-L380)))),IF(M380=0,0,IF(OR(L380=0,K380=0),"N.M.",IF(ABS(M380/L380)&gt;=10,"N.M.",M380/L380))))</f>
        <v>0</v>
      </c>
      <c r="O380" s="217"/>
      <c r="P380" s="216"/>
      <c r="Q380" s="26">
        <v>0</v>
      </c>
      <c r="R380" s="26">
        <v>0</v>
      </c>
      <c r="S380" s="42">
        <f>+Q380-R380</f>
        <v>0</v>
      </c>
      <c r="T380" s="117">
        <f>IF(R380&lt;0,IF(S380=0,0,IF(OR(R380=0,Q380=0),"N.M.",IF(ABS(S380/R380)&gt;=10,"N.M.",S380/(-R380)))),IF(S380=0,0,IF(OR(R380=0,Q380=0),"N.M.",IF(ABS(S380/R380)&gt;=10,"N.M.",S380/R380))))</f>
        <v>0</v>
      </c>
    </row>
    <row r="381" spans="1:20" s="22" customFormat="1" ht="0.75" hidden="1" customHeight="1" outlineLevel="2" x14ac:dyDescent="0.25">
      <c r="B381" s="53"/>
      <c r="C381" s="50"/>
      <c r="D381" s="186"/>
      <c r="E381" s="186"/>
      <c r="F381" s="26"/>
      <c r="G381" s="26"/>
      <c r="H381" s="26"/>
      <c r="I381" s="260"/>
      <c r="J381" s="249"/>
      <c r="K381" s="26"/>
      <c r="L381" s="26"/>
      <c r="M381" s="26"/>
      <c r="N381" s="117"/>
      <c r="O381" s="217"/>
      <c r="P381" s="216"/>
      <c r="Q381" s="26"/>
      <c r="R381" s="26"/>
      <c r="S381" s="26"/>
      <c r="T381" s="260"/>
    </row>
    <row r="382" spans="1:20" s="22" customFormat="1" hidden="1" outlineLevel="1" collapsed="1" x14ac:dyDescent="0.25">
      <c r="A382" s="22" t="s">
        <v>201</v>
      </c>
      <c r="B382" s="53"/>
      <c r="C382" s="50" t="s">
        <v>843</v>
      </c>
      <c r="D382" s="186"/>
      <c r="E382" s="186"/>
      <c r="F382" s="26">
        <v>0</v>
      </c>
      <c r="G382" s="26">
        <v>0</v>
      </c>
      <c r="H382" s="42">
        <f>+F382-G382</f>
        <v>0</v>
      </c>
      <c r="I382" s="117">
        <f>IF(G382&lt;0,IF(H382=0,0,IF(OR(G382=0,F382=0),"N.M.",IF(ABS(H382/G382)&gt;=10,"N.M.",H382/(-G382)))),IF(H382=0,0,IF(OR(G382=0,F382=0),"N.M.",IF(ABS(H382/G382)&gt;=10,"N.M.",H382/G382))))</f>
        <v>0</v>
      </c>
      <c r="J382" s="249"/>
      <c r="K382" s="26">
        <v>0</v>
      </c>
      <c r="L382" s="26">
        <v>0</v>
      </c>
      <c r="M382" s="42">
        <f>+K382-L382</f>
        <v>0</v>
      </c>
      <c r="N382" s="117">
        <f>IF(L382&lt;0,IF(M382=0,0,IF(OR(L382=0,K382=0),"N.M.",IF(ABS(M382/L382)&gt;=10,"N.M.",M382/(-L382)))),IF(M382=0,0,IF(OR(L382=0,K382=0),"N.M.",IF(ABS(M382/L382)&gt;=10,"N.M.",M382/L382))))</f>
        <v>0</v>
      </c>
      <c r="O382" s="217"/>
      <c r="P382" s="216"/>
      <c r="Q382" s="26">
        <v>0</v>
      </c>
      <c r="R382" s="26">
        <v>0</v>
      </c>
      <c r="S382" s="42">
        <f>+Q382-R382</f>
        <v>0</v>
      </c>
      <c r="T382" s="117">
        <f>IF(R382&lt;0,IF(S382=0,0,IF(OR(R382=0,Q382=0),"N.M.",IF(ABS(S382/R382)&gt;=10,"N.M.",S382/(-R382)))),IF(S382=0,0,IF(OR(R382=0,Q382=0),"N.M.",IF(ABS(S382/R382)&gt;=10,"N.M.",S382/R382))))</f>
        <v>0</v>
      </c>
    </row>
    <row r="383" spans="1:20" s="22" customFormat="1" ht="0.75" hidden="1" customHeight="1" outlineLevel="2" x14ac:dyDescent="0.25">
      <c r="B383" s="53"/>
      <c r="C383" s="50"/>
      <c r="D383" s="186"/>
      <c r="E383" s="186"/>
      <c r="F383" s="26"/>
      <c r="G383" s="26"/>
      <c r="H383" s="26"/>
      <c r="I383" s="260"/>
      <c r="J383" s="249"/>
      <c r="K383" s="26"/>
      <c r="L383" s="26"/>
      <c r="M383" s="26"/>
      <c r="N383" s="117"/>
      <c r="O383" s="217"/>
      <c r="P383" s="216"/>
      <c r="Q383" s="26"/>
      <c r="R383" s="26"/>
      <c r="S383" s="26"/>
      <c r="T383" s="260"/>
    </row>
    <row r="384" spans="1:20" s="68" customFormat="1" hidden="1" outlineLevel="2" x14ac:dyDescent="0.25">
      <c r="A384" s="63" t="s">
        <v>1557</v>
      </c>
      <c r="B384" s="64" t="s">
        <v>2016</v>
      </c>
      <c r="C384" s="65" t="s">
        <v>2452</v>
      </c>
      <c r="D384" s="66"/>
      <c r="E384" s="67"/>
      <c r="F384" s="307">
        <v>213.23000000000002</v>
      </c>
      <c r="G384" s="307">
        <v>2982.58</v>
      </c>
      <c r="H384" s="142">
        <f t="shared" ref="H384:H393" si="85">+F384-G384</f>
        <v>-2769.35</v>
      </c>
      <c r="I384" s="91">
        <f t="shared" ref="I384:I393" si="86">IF(G384&lt;0,IF(H384=0,0,IF(OR(G384=0,F384=0),"N.M.",IF(ABS(H384/G384)&gt;=10,"N.M.",H384/(-G384)))),IF(H384=0,0,IF(OR(G384=0,F384=0),"N.M.",IF(ABS(H384/G384)&gt;=10,"N.M.",H384/G384))))</f>
        <v>-0.92850820430633885</v>
      </c>
      <c r="J384" s="157"/>
      <c r="K384" s="307">
        <v>3476.42</v>
      </c>
      <c r="L384" s="307">
        <v>17957.03</v>
      </c>
      <c r="M384" s="142">
        <f t="shared" ref="M384:M393" si="87">+K384-L384</f>
        <v>-14480.609999999999</v>
      </c>
      <c r="N384" s="91">
        <f t="shared" ref="N384:N393" si="88">IF(L384&lt;0,IF(M384=0,0,IF(OR(L384=0,K384=0),"N.M.",IF(ABS(M384/L384)&gt;=10,"N.M.",M384/(-L384)))),IF(M384=0,0,IF(OR(L384=0,K384=0),"N.M.",IF(ABS(M384/L384)&gt;=10,"N.M.",M384/L384))))</f>
        <v>-0.80640339744378664</v>
      </c>
      <c r="O384" s="258"/>
      <c r="P384" s="157"/>
      <c r="Q384" s="307">
        <v>-728.72</v>
      </c>
      <c r="R384" s="307">
        <v>9264.75</v>
      </c>
      <c r="S384" s="142">
        <f t="shared" ref="S384:S393" si="89">+Q384-R384</f>
        <v>-9993.4699999999993</v>
      </c>
      <c r="T384" s="91">
        <f t="shared" ref="T384:T393" si="90">IF(R384&lt;0,IF(S384=0,0,IF(OR(R384=0,Q384=0),"N.M.",IF(ABS(S384/R384)&gt;=10,"N.M.",S384/(-R384)))),IF(S384=0,0,IF(OR(R384=0,Q384=0),"N.M.",IF(ABS(S384/R384)&gt;=10,"N.M.",S384/R384))))</f>
        <v>-1.0786551175153134</v>
      </c>
    </row>
    <row r="385" spans="1:20" s="68" customFormat="1" hidden="1" outlineLevel="2" x14ac:dyDescent="0.25">
      <c r="A385" s="63" t="s">
        <v>1558</v>
      </c>
      <c r="B385" s="64" t="s">
        <v>2017</v>
      </c>
      <c r="C385" s="65" t="s">
        <v>2453</v>
      </c>
      <c r="D385" s="66"/>
      <c r="E385" s="67"/>
      <c r="F385" s="307">
        <v>1876.13</v>
      </c>
      <c r="G385" s="307">
        <v>1606.27</v>
      </c>
      <c r="H385" s="142">
        <f t="shared" si="85"/>
        <v>269.86000000000013</v>
      </c>
      <c r="I385" s="91">
        <f t="shared" si="86"/>
        <v>0.1680041338006687</v>
      </c>
      <c r="J385" s="157"/>
      <c r="K385" s="307">
        <v>22680.670000000002</v>
      </c>
      <c r="L385" s="307">
        <v>30022.78</v>
      </c>
      <c r="M385" s="142">
        <f t="shared" si="87"/>
        <v>-7342.1099999999969</v>
      </c>
      <c r="N385" s="91">
        <f t="shared" si="88"/>
        <v>-0.24455130404312983</v>
      </c>
      <c r="O385" s="258"/>
      <c r="P385" s="157"/>
      <c r="Q385" s="307">
        <v>4288.28</v>
      </c>
      <c r="R385" s="307">
        <v>6513.5</v>
      </c>
      <c r="S385" s="142">
        <f t="shared" si="89"/>
        <v>-2225.2200000000003</v>
      </c>
      <c r="T385" s="91">
        <f t="shared" si="90"/>
        <v>-0.34163199508712677</v>
      </c>
    </row>
    <row r="386" spans="1:20" s="68" customFormat="1" hidden="1" outlineLevel="2" x14ac:dyDescent="0.25">
      <c r="A386" s="63" t="s">
        <v>1559</v>
      </c>
      <c r="B386" s="64" t="s">
        <v>2018</v>
      </c>
      <c r="C386" s="65" t="s">
        <v>2464</v>
      </c>
      <c r="D386" s="66"/>
      <c r="E386" s="67"/>
      <c r="F386" s="307">
        <v>196</v>
      </c>
      <c r="G386" s="307">
        <v>938.47</v>
      </c>
      <c r="H386" s="142">
        <f t="shared" si="85"/>
        <v>-742.47</v>
      </c>
      <c r="I386" s="91">
        <f t="shared" si="86"/>
        <v>-0.79114942406256994</v>
      </c>
      <c r="J386" s="157"/>
      <c r="K386" s="307">
        <v>1529.66</v>
      </c>
      <c r="L386" s="307">
        <v>3404.63</v>
      </c>
      <c r="M386" s="142">
        <f t="shared" si="87"/>
        <v>-1874.97</v>
      </c>
      <c r="N386" s="91">
        <f t="shared" si="88"/>
        <v>-0.5507118247797852</v>
      </c>
      <c r="O386" s="258"/>
      <c r="P386" s="157"/>
      <c r="Q386" s="307">
        <v>254.86</v>
      </c>
      <c r="R386" s="307">
        <v>1502.1100000000001</v>
      </c>
      <c r="S386" s="142">
        <f t="shared" si="89"/>
        <v>-1247.25</v>
      </c>
      <c r="T386" s="91">
        <f t="shared" si="90"/>
        <v>-0.83033199965382021</v>
      </c>
    </row>
    <row r="387" spans="1:20" s="68" customFormat="1" hidden="1" outlineLevel="2" x14ac:dyDescent="0.25">
      <c r="A387" s="63" t="s">
        <v>1560</v>
      </c>
      <c r="B387" s="64" t="s">
        <v>2019</v>
      </c>
      <c r="C387" s="65" t="s">
        <v>2463</v>
      </c>
      <c r="D387" s="66"/>
      <c r="E387" s="67"/>
      <c r="F387" s="307">
        <v>10739.68</v>
      </c>
      <c r="G387" s="307">
        <v>16508.07</v>
      </c>
      <c r="H387" s="142">
        <f t="shared" si="85"/>
        <v>-5768.3899999999994</v>
      </c>
      <c r="I387" s="91">
        <f t="shared" si="86"/>
        <v>-0.34942849164075507</v>
      </c>
      <c r="J387" s="157"/>
      <c r="K387" s="307">
        <v>69605.84</v>
      </c>
      <c r="L387" s="307">
        <v>125018.72</v>
      </c>
      <c r="M387" s="142">
        <f t="shared" si="87"/>
        <v>-55412.880000000005</v>
      </c>
      <c r="N387" s="91">
        <f t="shared" si="88"/>
        <v>-0.443236660877667</v>
      </c>
      <c r="O387" s="258"/>
      <c r="P387" s="157"/>
      <c r="Q387" s="307">
        <v>30523.15</v>
      </c>
      <c r="R387" s="307">
        <v>56113.65</v>
      </c>
      <c r="S387" s="142">
        <f t="shared" si="89"/>
        <v>-25590.5</v>
      </c>
      <c r="T387" s="91">
        <f t="shared" si="90"/>
        <v>-0.4560476818029125</v>
      </c>
    </row>
    <row r="388" spans="1:20" s="68" customFormat="1" hidden="1" outlineLevel="2" x14ac:dyDescent="0.25">
      <c r="A388" s="63" t="s">
        <v>1561</v>
      </c>
      <c r="B388" s="64" t="s">
        <v>2020</v>
      </c>
      <c r="C388" s="65" t="s">
        <v>2465</v>
      </c>
      <c r="D388" s="66"/>
      <c r="E388" s="67"/>
      <c r="F388" s="307">
        <v>1706.01</v>
      </c>
      <c r="G388" s="307">
        <v>1681.95</v>
      </c>
      <c r="H388" s="142">
        <f t="shared" si="85"/>
        <v>24.059999999999945</v>
      </c>
      <c r="I388" s="91">
        <f t="shared" si="86"/>
        <v>1.4304824756978474E-2</v>
      </c>
      <c r="J388" s="157"/>
      <c r="K388" s="307">
        <v>2666.06</v>
      </c>
      <c r="L388" s="307">
        <v>6397.7</v>
      </c>
      <c r="M388" s="142">
        <f t="shared" si="87"/>
        <v>-3731.64</v>
      </c>
      <c r="N388" s="91">
        <f t="shared" si="88"/>
        <v>-0.58327836566266</v>
      </c>
      <c r="O388" s="258"/>
      <c r="P388" s="157"/>
      <c r="Q388" s="307">
        <v>142.84</v>
      </c>
      <c r="R388" s="307">
        <v>-1106.73</v>
      </c>
      <c r="S388" s="142">
        <f t="shared" si="89"/>
        <v>1249.57</v>
      </c>
      <c r="T388" s="91">
        <f t="shared" si="90"/>
        <v>1.1290649029121826</v>
      </c>
    </row>
    <row r="389" spans="1:20" s="68" customFormat="1" hidden="1" outlineLevel="2" x14ac:dyDescent="0.25">
      <c r="A389" s="63" t="s">
        <v>1562</v>
      </c>
      <c r="B389" s="64" t="s">
        <v>2021</v>
      </c>
      <c r="C389" s="65" t="s">
        <v>2466</v>
      </c>
      <c r="D389" s="66"/>
      <c r="E389" s="67"/>
      <c r="F389" s="307">
        <v>52876.43</v>
      </c>
      <c r="G389" s="307">
        <v>54192.25</v>
      </c>
      <c r="H389" s="142">
        <f t="shared" si="85"/>
        <v>-1315.8199999999997</v>
      </c>
      <c r="I389" s="91">
        <f t="shared" si="86"/>
        <v>-2.4280593627317555E-2</v>
      </c>
      <c r="J389" s="157"/>
      <c r="K389" s="307">
        <v>434808.35000000003</v>
      </c>
      <c r="L389" s="307">
        <v>352394.36</v>
      </c>
      <c r="M389" s="142">
        <f t="shared" si="87"/>
        <v>82413.990000000049</v>
      </c>
      <c r="N389" s="91">
        <f t="shared" si="88"/>
        <v>0.23386864080344547</v>
      </c>
      <c r="O389" s="258"/>
      <c r="P389" s="157"/>
      <c r="Q389" s="307">
        <v>175869.29</v>
      </c>
      <c r="R389" s="307">
        <v>156147.46</v>
      </c>
      <c r="S389" s="142">
        <f t="shared" si="89"/>
        <v>19721.830000000016</v>
      </c>
      <c r="T389" s="91">
        <f t="shared" si="90"/>
        <v>0.12630259883830333</v>
      </c>
    </row>
    <row r="390" spans="1:20" s="68" customFormat="1" hidden="1" outlineLevel="2" x14ac:dyDescent="0.25">
      <c r="A390" s="63" t="s">
        <v>1563</v>
      </c>
      <c r="B390" s="64" t="s">
        <v>2022</v>
      </c>
      <c r="C390" s="65" t="s">
        <v>2467</v>
      </c>
      <c r="D390" s="66"/>
      <c r="E390" s="67"/>
      <c r="F390" s="307">
        <v>875840.3</v>
      </c>
      <c r="G390" s="307">
        <v>1124632.0900000001</v>
      </c>
      <c r="H390" s="142">
        <f t="shared" si="85"/>
        <v>-248791.79000000004</v>
      </c>
      <c r="I390" s="91">
        <f t="shared" si="86"/>
        <v>-0.22122060379763842</v>
      </c>
      <c r="J390" s="157"/>
      <c r="K390" s="307">
        <v>3688174.73</v>
      </c>
      <c r="L390" s="307">
        <v>3257280.07</v>
      </c>
      <c r="M390" s="142">
        <f t="shared" si="87"/>
        <v>430894.66000000015</v>
      </c>
      <c r="N390" s="91">
        <f t="shared" si="88"/>
        <v>0.13228664736833642</v>
      </c>
      <c r="O390" s="258"/>
      <c r="P390" s="157"/>
      <c r="Q390" s="307">
        <v>1944154.1600000001</v>
      </c>
      <c r="R390" s="307">
        <v>1903604.01</v>
      </c>
      <c r="S390" s="142">
        <f t="shared" si="89"/>
        <v>40550.15000000014</v>
      </c>
      <c r="T390" s="91">
        <f t="shared" si="90"/>
        <v>2.1301777989005254E-2</v>
      </c>
    </row>
    <row r="391" spans="1:20" s="68" customFormat="1" hidden="1" outlineLevel="2" x14ac:dyDescent="0.25">
      <c r="A391" s="63" t="s">
        <v>1564</v>
      </c>
      <c r="B391" s="64" t="s">
        <v>2023</v>
      </c>
      <c r="C391" s="65" t="s">
        <v>2468</v>
      </c>
      <c r="D391" s="66"/>
      <c r="E391" s="67"/>
      <c r="F391" s="307">
        <v>78.2</v>
      </c>
      <c r="G391" s="307">
        <v>-20.6</v>
      </c>
      <c r="H391" s="142">
        <f t="shared" si="85"/>
        <v>98.800000000000011</v>
      </c>
      <c r="I391" s="91">
        <f t="shared" si="86"/>
        <v>4.7961165048543695</v>
      </c>
      <c r="J391" s="157"/>
      <c r="K391" s="307">
        <v>58.93</v>
      </c>
      <c r="L391" s="307">
        <v>186.06</v>
      </c>
      <c r="M391" s="142">
        <f t="shared" si="87"/>
        <v>-127.13</v>
      </c>
      <c r="N391" s="91">
        <f t="shared" si="88"/>
        <v>-0.6832742126195851</v>
      </c>
      <c r="O391" s="258"/>
      <c r="P391" s="157"/>
      <c r="Q391" s="307">
        <v>-49.28</v>
      </c>
      <c r="R391" s="307">
        <v>-571.75</v>
      </c>
      <c r="S391" s="142">
        <f t="shared" si="89"/>
        <v>522.47</v>
      </c>
      <c r="T391" s="91">
        <f t="shared" si="90"/>
        <v>0.91380848272846527</v>
      </c>
    </row>
    <row r="392" spans="1:20" s="68" customFormat="1" hidden="1" outlineLevel="2" x14ac:dyDescent="0.25">
      <c r="A392" s="63" t="s">
        <v>1565</v>
      </c>
      <c r="B392" s="64" t="s">
        <v>2024</v>
      </c>
      <c r="C392" s="65" t="s">
        <v>2469</v>
      </c>
      <c r="D392" s="66"/>
      <c r="E392" s="67"/>
      <c r="F392" s="307">
        <v>5033.2700000000004</v>
      </c>
      <c r="G392" s="307">
        <v>15.3</v>
      </c>
      <c r="H392" s="142">
        <f t="shared" si="85"/>
        <v>5017.97</v>
      </c>
      <c r="I392" s="91" t="str">
        <f t="shared" si="86"/>
        <v>N.M.</v>
      </c>
      <c r="J392" s="157"/>
      <c r="K392" s="307">
        <v>13633.970000000001</v>
      </c>
      <c r="L392" s="307">
        <v>723.9</v>
      </c>
      <c r="M392" s="142">
        <f t="shared" si="87"/>
        <v>12910.070000000002</v>
      </c>
      <c r="N392" s="91" t="str">
        <f t="shared" si="88"/>
        <v>N.M.</v>
      </c>
      <c r="O392" s="258"/>
      <c r="P392" s="157"/>
      <c r="Q392" s="307">
        <v>8653.01</v>
      </c>
      <c r="R392" s="307">
        <v>38.410000000000004</v>
      </c>
      <c r="S392" s="142">
        <f t="shared" si="89"/>
        <v>8614.6</v>
      </c>
      <c r="T392" s="91" t="str">
        <f t="shared" si="90"/>
        <v>N.M.</v>
      </c>
    </row>
    <row r="393" spans="1:20" s="22" customFormat="1" hidden="1" outlineLevel="1" collapsed="1" x14ac:dyDescent="0.25">
      <c r="A393" s="22" t="s">
        <v>202</v>
      </c>
      <c r="B393" s="53"/>
      <c r="C393" s="50" t="s">
        <v>844</v>
      </c>
      <c r="D393" s="186"/>
      <c r="E393" s="186"/>
      <c r="F393" s="26">
        <v>948559.25</v>
      </c>
      <c r="G393" s="26">
        <v>1202536.3800000001</v>
      </c>
      <c r="H393" s="42">
        <f t="shared" si="85"/>
        <v>-253977.13000000012</v>
      </c>
      <c r="I393" s="117">
        <f t="shared" si="86"/>
        <v>-0.21120120291080099</v>
      </c>
      <c r="J393" s="249"/>
      <c r="K393" s="26">
        <v>4236634.63</v>
      </c>
      <c r="L393" s="26">
        <v>3793385.25</v>
      </c>
      <c r="M393" s="42">
        <f t="shared" si="87"/>
        <v>443249.37999999989</v>
      </c>
      <c r="N393" s="117">
        <f t="shared" si="88"/>
        <v>0.11684797371951607</v>
      </c>
      <c r="O393" s="217"/>
      <c r="P393" s="216"/>
      <c r="Q393" s="26">
        <v>2163107.5900000003</v>
      </c>
      <c r="R393" s="26">
        <v>2131505.41</v>
      </c>
      <c r="S393" s="42">
        <f t="shared" si="89"/>
        <v>31602.180000000168</v>
      </c>
      <c r="T393" s="117">
        <f t="shared" si="90"/>
        <v>1.4826225564212932E-2</v>
      </c>
    </row>
    <row r="394" spans="1:20" s="22" customFormat="1" hidden="1" outlineLevel="2" x14ac:dyDescent="0.25">
      <c r="B394" s="53"/>
      <c r="C394" s="50"/>
      <c r="D394" s="186"/>
      <c r="E394" s="186"/>
      <c r="F394" s="26"/>
      <c r="G394" s="26"/>
      <c r="H394" s="42"/>
      <c r="I394" s="117"/>
      <c r="J394" s="249"/>
      <c r="K394" s="26"/>
      <c r="L394" s="26"/>
      <c r="M394" s="42"/>
      <c r="N394" s="117"/>
      <c r="O394" s="217"/>
      <c r="P394" s="216"/>
      <c r="Q394" s="26"/>
      <c r="R394" s="26"/>
      <c r="S394" s="42"/>
      <c r="T394" s="117"/>
    </row>
    <row r="395" spans="1:20" s="68" customFormat="1" hidden="1" outlineLevel="2" x14ac:dyDescent="0.25">
      <c r="A395" s="63" t="s">
        <v>1566</v>
      </c>
      <c r="B395" s="64" t="s">
        <v>2025</v>
      </c>
      <c r="C395" s="65" t="s">
        <v>2470</v>
      </c>
      <c r="D395" s="66"/>
      <c r="E395" s="67"/>
      <c r="F395" s="307">
        <v>0</v>
      </c>
      <c r="G395" s="307">
        <v>0</v>
      </c>
      <c r="H395" s="142">
        <f>+F395-G395</f>
        <v>0</v>
      </c>
      <c r="I395" s="91">
        <f>IF(G395&lt;0,IF(H395=0,0,IF(OR(G395=0,F395=0),"N.M.",IF(ABS(H395/G395)&gt;=10,"N.M.",H395/(-G395)))),IF(H395=0,0,IF(OR(G395=0,F395=0),"N.M.",IF(ABS(H395/G395)&gt;=10,"N.M.",H395/G395))))</f>
        <v>0</v>
      </c>
      <c r="J395" s="157"/>
      <c r="K395" s="307">
        <v>0</v>
      </c>
      <c r="L395" s="307">
        <v>0</v>
      </c>
      <c r="M395" s="142">
        <f>+K395-L395</f>
        <v>0</v>
      </c>
      <c r="N395" s="91">
        <f>IF(L395&lt;0,IF(M395=0,0,IF(OR(L395=0,K395=0),"N.M.",IF(ABS(M395/L395)&gt;=10,"N.M.",M395/(-L395)))),IF(M395=0,0,IF(OR(L395=0,K395=0),"N.M.",IF(ABS(M395/L395)&gt;=10,"N.M.",M395/L395))))</f>
        <v>0</v>
      </c>
      <c r="O395" s="258"/>
      <c r="P395" s="157"/>
      <c r="Q395" s="307">
        <v>0</v>
      </c>
      <c r="R395" s="307">
        <v>0</v>
      </c>
      <c r="S395" s="142">
        <f>+Q395-R395</f>
        <v>0</v>
      </c>
      <c r="T395" s="91"/>
    </row>
    <row r="396" spans="1:20" s="68" customFormat="1" hidden="1" outlineLevel="2" x14ac:dyDescent="0.25">
      <c r="A396" s="63" t="s">
        <v>1567</v>
      </c>
      <c r="B396" s="64" t="s">
        <v>2026</v>
      </c>
      <c r="C396" s="65" t="s">
        <v>2471</v>
      </c>
      <c r="D396" s="66"/>
      <c r="E396" s="67"/>
      <c r="F396" s="307">
        <v>0.53</v>
      </c>
      <c r="G396" s="307">
        <v>0</v>
      </c>
      <c r="H396" s="142">
        <f>+F396-G396</f>
        <v>0.53</v>
      </c>
      <c r="I396" s="91" t="str">
        <f>IF(G396&lt;0,IF(H396=0,0,IF(OR(G396=0,F396=0),"N.M.",IF(ABS(H396/G396)&gt;=10,"N.M.",H396/(-G396)))),IF(H396=0,0,IF(OR(G396=0,F396=0),"N.M.",IF(ABS(H396/G396)&gt;=10,"N.M.",H396/G396))))</f>
        <v>N.M.</v>
      </c>
      <c r="J396" s="157"/>
      <c r="K396" s="307">
        <v>0.53</v>
      </c>
      <c r="L396" s="307">
        <v>0</v>
      </c>
      <c r="M396" s="142">
        <f>+K396-L396</f>
        <v>0.53</v>
      </c>
      <c r="N396" s="91" t="str">
        <f>IF(L396&lt;0,IF(M396=0,0,IF(OR(L396=0,K396=0),"N.M.",IF(ABS(M396/L396)&gt;=10,"N.M.",M396/(-L396)))),IF(M396=0,0,IF(OR(L396=0,K396=0),"N.M.",IF(ABS(M396/L396)&gt;=10,"N.M.",M396/L396))))</f>
        <v>N.M.</v>
      </c>
      <c r="O396" s="258"/>
      <c r="P396" s="157"/>
      <c r="Q396" s="307">
        <v>-7.7700000000000005</v>
      </c>
      <c r="R396" s="307">
        <v>0</v>
      </c>
      <c r="S396" s="142">
        <f>+Q396-R396</f>
        <v>-7.7700000000000005</v>
      </c>
      <c r="T396" s="91"/>
    </row>
    <row r="397" spans="1:20" s="22" customFormat="1" hidden="1" outlineLevel="1" collapsed="1" x14ac:dyDescent="0.25">
      <c r="A397" s="22" t="s">
        <v>1127</v>
      </c>
      <c r="B397" s="53"/>
      <c r="C397" s="50" t="s">
        <v>1133</v>
      </c>
      <c r="D397" s="186"/>
      <c r="E397" s="186"/>
      <c r="F397" s="26">
        <v>0.53</v>
      </c>
      <c r="G397" s="26">
        <v>0</v>
      </c>
      <c r="H397" s="42">
        <f>+F397-G397</f>
        <v>0.53</v>
      </c>
      <c r="I397" s="117" t="str">
        <f>IF(G397&lt;0,IF(H397=0,0,IF(OR(G397=0,F397=0),"N.M.",IF(ABS(H397/G397)&gt;=10,"N.M.",H397/(-G397)))),IF(H397=0,0,IF(OR(G397=0,F397=0),"N.M.",IF(ABS(H397/G397)&gt;=10,"N.M.",H397/G397))))</f>
        <v>N.M.</v>
      </c>
      <c r="J397" s="249"/>
      <c r="K397" s="26">
        <v>0.53</v>
      </c>
      <c r="L397" s="26">
        <v>0</v>
      </c>
      <c r="M397" s="42">
        <f>+K397-L397</f>
        <v>0.53</v>
      </c>
      <c r="N397" s="117" t="str">
        <f>IF(L397&lt;0,IF(M397=0,0,IF(OR(L397=0,K397=0),"N.M.",IF(ABS(M397/L397)&gt;=10,"N.M.",M397/(-L397)))),IF(M397=0,0,IF(OR(L397=0,K397=0),"N.M.",IF(ABS(M397/L397)&gt;=10,"N.M.",M397/L397))))</f>
        <v>N.M.</v>
      </c>
      <c r="O397" s="216"/>
      <c r="P397" s="216"/>
      <c r="Q397" s="26">
        <v>-7.7700000000000005</v>
      </c>
      <c r="R397" s="26">
        <v>0</v>
      </c>
      <c r="S397" s="42">
        <f>+Q397-R397</f>
        <v>-7.7700000000000005</v>
      </c>
      <c r="T397" s="117"/>
    </row>
    <row r="398" spans="1:20" s="22" customFormat="1" hidden="1" outlineLevel="2" x14ac:dyDescent="0.25">
      <c r="B398" s="53"/>
      <c r="C398" s="50"/>
      <c r="D398" s="186"/>
      <c r="E398" s="186"/>
      <c r="F398" s="26"/>
      <c r="G398" s="26"/>
      <c r="H398" s="42"/>
      <c r="I398" s="117"/>
      <c r="J398" s="249"/>
      <c r="K398" s="26"/>
      <c r="L398" s="26"/>
      <c r="M398" s="42"/>
      <c r="N398" s="86"/>
      <c r="O398" s="216"/>
      <c r="P398" s="216"/>
      <c r="Q398" s="26"/>
      <c r="R398" s="26"/>
      <c r="S398" s="42"/>
      <c r="T398" s="117"/>
    </row>
    <row r="399" spans="1:20" s="22" customFormat="1" hidden="1" outlineLevel="1" collapsed="1" x14ac:dyDescent="0.25">
      <c r="A399" s="22" t="s">
        <v>1128</v>
      </c>
      <c r="B399" s="53"/>
      <c r="C399" s="50" t="s">
        <v>1134</v>
      </c>
      <c r="D399" s="186"/>
      <c r="E399" s="186"/>
      <c r="F399" s="26">
        <v>0</v>
      </c>
      <c r="G399" s="26">
        <v>0</v>
      </c>
      <c r="H399" s="42">
        <f>+F399-G399</f>
        <v>0</v>
      </c>
      <c r="I399" s="117">
        <f>IF(G399&lt;0,IF(H399=0,0,IF(OR(G399=0,F399=0),"N.M.",IF(ABS(H399/G399)&gt;=10,"N.M.",H399/(-G399)))),IF(H399=0,0,IF(OR(G399=0,F399=0),"N.M.",IF(ABS(H399/G399)&gt;=10,"N.M.",H399/G399))))</f>
        <v>0</v>
      </c>
      <c r="J399" s="249"/>
      <c r="K399" s="26">
        <v>0</v>
      </c>
      <c r="L399" s="26">
        <v>0</v>
      </c>
      <c r="M399" s="42">
        <f>+K399-L399</f>
        <v>0</v>
      </c>
      <c r="N399" s="117">
        <f>IF(L399&lt;0,IF(M399=0,0,IF(OR(L399=0,K399=0),"N.M.",IF(ABS(M399/L399)&gt;=10,"N.M.",M399/(-L399)))),IF(M399=0,0,IF(OR(L399=0,K399=0),"N.M.",IF(ABS(M399/L399)&gt;=10,"N.M.",M399/L399))))</f>
        <v>0</v>
      </c>
      <c r="O399" s="216"/>
      <c r="P399" s="216"/>
      <c r="Q399" s="26">
        <v>0</v>
      </c>
      <c r="R399" s="26">
        <v>0</v>
      </c>
      <c r="S399" s="42">
        <f>+Q399-R399</f>
        <v>0</v>
      </c>
      <c r="T399" s="117"/>
    </row>
    <row r="400" spans="1:20" s="22" customFormat="1" hidden="1" outlineLevel="2" x14ac:dyDescent="0.25">
      <c r="B400" s="53"/>
      <c r="C400" s="50"/>
      <c r="D400" s="186"/>
      <c r="E400" s="186"/>
      <c r="F400" s="26"/>
      <c r="G400" s="26"/>
      <c r="H400" s="42"/>
      <c r="I400" s="117"/>
      <c r="J400" s="249"/>
      <c r="K400" s="26"/>
      <c r="L400" s="26"/>
      <c r="M400" s="42"/>
      <c r="N400" s="117"/>
      <c r="O400" s="217"/>
      <c r="P400" s="216"/>
      <c r="Q400" s="26"/>
      <c r="R400" s="26"/>
      <c r="S400" s="42"/>
      <c r="T400" s="117"/>
    </row>
    <row r="401" spans="1:20" s="22" customFormat="1" hidden="1" outlineLevel="1" collapsed="1" x14ac:dyDescent="0.25">
      <c r="A401" s="22" t="s">
        <v>1126</v>
      </c>
      <c r="B401" s="53"/>
      <c r="C401" s="50" t="s">
        <v>1124</v>
      </c>
      <c r="D401" s="186"/>
      <c r="E401" s="186"/>
      <c r="F401" s="26">
        <v>0</v>
      </c>
      <c r="G401" s="26">
        <v>0</v>
      </c>
      <c r="H401" s="42">
        <f t="shared" ref="H401:H415" si="91">+F401-G401</f>
        <v>0</v>
      </c>
      <c r="I401" s="117">
        <f t="shared" ref="I401:I415" si="92">IF(G401&lt;0,IF(H401=0,0,IF(OR(G401=0,F401=0),"N.M.",IF(ABS(H401/G401)&gt;=10,"N.M.",H401/(-G401)))),IF(H401=0,0,IF(OR(G401=0,F401=0),"N.M.",IF(ABS(H401/G401)&gt;=10,"N.M.",H401/G401))))</f>
        <v>0</v>
      </c>
      <c r="J401" s="249"/>
      <c r="K401" s="26">
        <v>0</v>
      </c>
      <c r="L401" s="26">
        <v>0</v>
      </c>
      <c r="M401" s="42">
        <f>+K401-L401</f>
        <v>0</v>
      </c>
      <c r="N401" s="117">
        <f>IF(L401&lt;0,IF(M401=0,0,IF(OR(L401=0,K401=0),"N.M.",IF(ABS(M401/L401)&gt;=10,"N.M.",M401/(-L401)))),IF(M401=0,0,IF(OR(L401=0,K401=0),"N.M.",IF(ABS(M401/L401)&gt;=10,"N.M.",M401/L401))))</f>
        <v>0</v>
      </c>
      <c r="O401" s="217"/>
      <c r="P401" s="216"/>
      <c r="Q401" s="26">
        <v>0</v>
      </c>
      <c r="R401" s="26">
        <v>0</v>
      </c>
      <c r="S401" s="42">
        <f>+Q401-R401</f>
        <v>0</v>
      </c>
      <c r="T401" s="260"/>
    </row>
    <row r="402" spans="1:20" s="22" customFormat="1" ht="5.25" hidden="1" customHeight="1" outlineLevel="2" x14ac:dyDescent="0.25">
      <c r="B402" s="53"/>
      <c r="C402" s="50"/>
      <c r="D402" s="186"/>
      <c r="E402" s="186"/>
      <c r="F402" s="26"/>
      <c r="G402" s="26"/>
      <c r="H402" s="42">
        <f t="shared" si="91"/>
        <v>0</v>
      </c>
      <c r="I402" s="117">
        <f t="shared" si="92"/>
        <v>0</v>
      </c>
      <c r="J402" s="249"/>
      <c r="K402" s="26"/>
      <c r="L402" s="26"/>
      <c r="M402" s="26"/>
      <c r="N402" s="117"/>
      <c r="O402" s="217"/>
      <c r="P402" s="216"/>
      <c r="Q402" s="26"/>
      <c r="R402" s="26"/>
      <c r="S402" s="26"/>
      <c r="T402" s="260"/>
    </row>
    <row r="403" spans="1:20" s="68" customFormat="1" hidden="1" outlineLevel="2" x14ac:dyDescent="0.25">
      <c r="A403" s="63" t="s">
        <v>1568</v>
      </c>
      <c r="B403" s="64" t="s">
        <v>2027</v>
      </c>
      <c r="C403" s="65" t="s">
        <v>2452</v>
      </c>
      <c r="D403" s="66"/>
      <c r="E403" s="67"/>
      <c r="F403" s="307">
        <v>6922.79</v>
      </c>
      <c r="G403" s="307">
        <v>709.15</v>
      </c>
      <c r="H403" s="142">
        <f t="shared" si="91"/>
        <v>6213.64</v>
      </c>
      <c r="I403" s="91">
        <f t="shared" si="92"/>
        <v>8.7620954664034407</v>
      </c>
      <c r="J403" s="157"/>
      <c r="K403" s="307">
        <v>68151.14</v>
      </c>
      <c r="L403" s="307">
        <v>9940.91</v>
      </c>
      <c r="M403" s="142">
        <f t="shared" ref="M403:M415" si="93">+K403-L403</f>
        <v>58210.229999999996</v>
      </c>
      <c r="N403" s="91">
        <f t="shared" ref="N403:N415" si="94">IF(L403&lt;0,IF(M403=0,0,IF(OR(L403=0,K403=0),"N.M.",IF(ABS(M403/L403)&gt;=10,"N.M.",M403/(-L403)))),IF(M403=0,0,IF(OR(L403=0,K403=0),"N.M.",IF(ABS(M403/L403)&gt;=10,"N.M.",M403/L403))))</f>
        <v>5.8556238815158768</v>
      </c>
      <c r="O403" s="258"/>
      <c r="P403" s="157"/>
      <c r="Q403" s="307">
        <v>34707.770000000004</v>
      </c>
      <c r="R403" s="307">
        <v>4032.29</v>
      </c>
      <c r="S403" s="142">
        <f t="shared" ref="S403:S415" si="95">+Q403-R403</f>
        <v>30675.480000000003</v>
      </c>
      <c r="T403" s="91">
        <f t="shared" ref="T403:T415" si="96">IF(R403&lt;0,IF(S403=0,0,IF(OR(R403=0,Q403=0),"N.M.",IF(ABS(S403/R403)&gt;=10,"N.M.",S403/(-R403)))),IF(S403=0,0,IF(OR(R403=0,Q403=0),"N.M.",IF(ABS(S403/R403)&gt;=10,"N.M.",S403/R403))))</f>
        <v>7.6074587889263929</v>
      </c>
    </row>
    <row r="404" spans="1:20" s="68" customFormat="1" hidden="1" outlineLevel="2" x14ac:dyDescent="0.25">
      <c r="A404" s="63" t="s">
        <v>1569</v>
      </c>
      <c r="B404" s="64" t="s">
        <v>2028</v>
      </c>
      <c r="C404" s="65" t="s">
        <v>2453</v>
      </c>
      <c r="D404" s="66"/>
      <c r="E404" s="67"/>
      <c r="F404" s="307">
        <v>16</v>
      </c>
      <c r="G404" s="307">
        <v>-26.86</v>
      </c>
      <c r="H404" s="142">
        <f t="shared" si="91"/>
        <v>42.86</v>
      </c>
      <c r="I404" s="91">
        <f t="shared" si="92"/>
        <v>1.5956813104988832</v>
      </c>
      <c r="J404" s="157"/>
      <c r="K404" s="307">
        <v>8220.380000000001</v>
      </c>
      <c r="L404" s="307">
        <v>8092.17</v>
      </c>
      <c r="M404" s="142">
        <f t="shared" si="93"/>
        <v>128.21000000000095</v>
      </c>
      <c r="N404" s="91">
        <f t="shared" si="94"/>
        <v>1.5843710648688912E-2</v>
      </c>
      <c r="O404" s="258"/>
      <c r="P404" s="157"/>
      <c r="Q404" s="307">
        <v>516.72</v>
      </c>
      <c r="R404" s="307">
        <v>5457.21</v>
      </c>
      <c r="S404" s="142">
        <f t="shared" si="95"/>
        <v>-4940.49</v>
      </c>
      <c r="T404" s="91">
        <f t="shared" si="96"/>
        <v>-0.90531425398692733</v>
      </c>
    </row>
    <row r="405" spans="1:20" s="68" customFormat="1" hidden="1" outlineLevel="2" x14ac:dyDescent="0.25">
      <c r="A405" s="63" t="s">
        <v>1570</v>
      </c>
      <c r="B405" s="64" t="s">
        <v>2029</v>
      </c>
      <c r="C405" s="65" t="s">
        <v>2466</v>
      </c>
      <c r="D405" s="66"/>
      <c r="E405" s="67"/>
      <c r="F405" s="307">
        <v>15063.37</v>
      </c>
      <c r="G405" s="307">
        <v>117524.75</v>
      </c>
      <c r="H405" s="142">
        <f t="shared" si="91"/>
        <v>-102461.38</v>
      </c>
      <c r="I405" s="91">
        <f t="shared" si="92"/>
        <v>-0.87182810429292557</v>
      </c>
      <c r="J405" s="157"/>
      <c r="K405" s="307">
        <v>204440.86000000002</v>
      </c>
      <c r="L405" s="307">
        <v>737972.72</v>
      </c>
      <c r="M405" s="142">
        <f t="shared" si="93"/>
        <v>-533531.86</v>
      </c>
      <c r="N405" s="91">
        <f t="shared" si="94"/>
        <v>-0.72296962413461574</v>
      </c>
      <c r="O405" s="258"/>
      <c r="P405" s="157"/>
      <c r="Q405" s="307">
        <v>40721.730000000003</v>
      </c>
      <c r="R405" s="307">
        <v>314959.60000000003</v>
      </c>
      <c r="S405" s="142">
        <f t="shared" si="95"/>
        <v>-274237.87000000005</v>
      </c>
      <c r="T405" s="91">
        <f t="shared" si="96"/>
        <v>-0.87070808446543624</v>
      </c>
    </row>
    <row r="406" spans="1:20" s="68" customFormat="1" hidden="1" outlineLevel="2" x14ac:dyDescent="0.25">
      <c r="A406" s="63" t="s">
        <v>1571</v>
      </c>
      <c r="B406" s="64" t="s">
        <v>2030</v>
      </c>
      <c r="C406" s="65" t="s">
        <v>2459</v>
      </c>
      <c r="D406" s="66"/>
      <c r="E406" s="67"/>
      <c r="F406" s="307">
        <v>16731.57</v>
      </c>
      <c r="G406" s="307">
        <v>0</v>
      </c>
      <c r="H406" s="142">
        <f t="shared" si="91"/>
        <v>16731.57</v>
      </c>
      <c r="I406" s="91" t="str">
        <f t="shared" si="92"/>
        <v>N.M.</v>
      </c>
      <c r="J406" s="157"/>
      <c r="K406" s="307">
        <v>73966.720000000001</v>
      </c>
      <c r="L406" s="307">
        <v>0</v>
      </c>
      <c r="M406" s="142">
        <f t="shared" si="93"/>
        <v>73966.720000000001</v>
      </c>
      <c r="N406" s="91" t="str">
        <f t="shared" si="94"/>
        <v>N.M.</v>
      </c>
      <c r="O406" s="258"/>
      <c r="P406" s="157"/>
      <c r="Q406" s="307">
        <v>39210.99</v>
      </c>
      <c r="R406" s="307">
        <v>0</v>
      </c>
      <c r="S406" s="142">
        <f t="shared" si="95"/>
        <v>39210.99</v>
      </c>
      <c r="T406" s="91" t="str">
        <f t="shared" si="96"/>
        <v>N.M.</v>
      </c>
    </row>
    <row r="407" spans="1:20" s="68" customFormat="1" hidden="1" outlineLevel="2" x14ac:dyDescent="0.25">
      <c r="A407" s="63" t="s">
        <v>1572</v>
      </c>
      <c r="B407" s="64" t="s">
        <v>2031</v>
      </c>
      <c r="C407" s="65" t="s">
        <v>2460</v>
      </c>
      <c r="D407" s="66"/>
      <c r="E407" s="67"/>
      <c r="F407" s="307">
        <v>146855.53</v>
      </c>
      <c r="G407" s="307">
        <v>0</v>
      </c>
      <c r="H407" s="142">
        <f t="shared" si="91"/>
        <v>146855.53</v>
      </c>
      <c r="I407" s="91" t="str">
        <f t="shared" si="92"/>
        <v>N.M.</v>
      </c>
      <c r="J407" s="157"/>
      <c r="K407" s="307">
        <v>617270.78</v>
      </c>
      <c r="L407" s="307">
        <v>0</v>
      </c>
      <c r="M407" s="142">
        <f t="shared" si="93"/>
        <v>617270.78</v>
      </c>
      <c r="N407" s="91" t="str">
        <f t="shared" si="94"/>
        <v>N.M.</v>
      </c>
      <c r="O407" s="258"/>
      <c r="P407" s="157"/>
      <c r="Q407" s="307">
        <v>341991.09</v>
      </c>
      <c r="R407" s="307">
        <v>0</v>
      </c>
      <c r="S407" s="142">
        <f t="shared" si="95"/>
        <v>341991.09</v>
      </c>
      <c r="T407" s="91" t="str">
        <f t="shared" si="96"/>
        <v>N.M.</v>
      </c>
    </row>
    <row r="408" spans="1:20" s="68" customFormat="1" hidden="1" outlineLevel="2" x14ac:dyDescent="0.25">
      <c r="A408" s="63" t="s">
        <v>1573</v>
      </c>
      <c r="B408" s="64" t="s">
        <v>2032</v>
      </c>
      <c r="C408" s="65" t="s">
        <v>2467</v>
      </c>
      <c r="D408" s="66"/>
      <c r="E408" s="67"/>
      <c r="F408" s="307">
        <v>2548741.64</v>
      </c>
      <c r="G408" s="307">
        <v>2038838.98</v>
      </c>
      <c r="H408" s="142">
        <f t="shared" si="91"/>
        <v>509902.66000000015</v>
      </c>
      <c r="I408" s="91">
        <f t="shared" si="92"/>
        <v>0.25009462002732563</v>
      </c>
      <c r="J408" s="157"/>
      <c r="K408" s="307">
        <v>20994746.138</v>
      </c>
      <c r="L408" s="307">
        <v>19610950</v>
      </c>
      <c r="M408" s="142">
        <f t="shared" si="93"/>
        <v>1383796.1380000003</v>
      </c>
      <c r="N408" s="91">
        <f t="shared" si="94"/>
        <v>7.0562422422167217E-2</v>
      </c>
      <c r="O408" s="258"/>
      <c r="P408" s="157"/>
      <c r="Q408" s="307">
        <v>8778743.3200000003</v>
      </c>
      <c r="R408" s="307">
        <v>8018234.7400000002</v>
      </c>
      <c r="S408" s="142">
        <f t="shared" si="95"/>
        <v>760508.58000000007</v>
      </c>
      <c r="T408" s="91">
        <f t="shared" si="96"/>
        <v>9.4847382829303412E-2</v>
      </c>
    </row>
    <row r="409" spans="1:20" s="68" customFormat="1" hidden="1" outlineLevel="2" x14ac:dyDescent="0.25">
      <c r="A409" s="63" t="s">
        <v>1574</v>
      </c>
      <c r="B409" s="64" t="s">
        <v>2033</v>
      </c>
      <c r="C409" s="65" t="s">
        <v>2472</v>
      </c>
      <c r="D409" s="66"/>
      <c r="E409" s="67"/>
      <c r="F409" s="307">
        <v>26970.45</v>
      </c>
      <c r="G409" s="307">
        <v>24848.9</v>
      </c>
      <c r="H409" s="142">
        <f t="shared" si="91"/>
        <v>2121.5499999999993</v>
      </c>
      <c r="I409" s="91">
        <f t="shared" si="92"/>
        <v>8.5378024781781053E-2</v>
      </c>
      <c r="J409" s="157"/>
      <c r="K409" s="307">
        <v>207610.5</v>
      </c>
      <c r="L409" s="307">
        <v>241914.5</v>
      </c>
      <c r="M409" s="142">
        <f t="shared" si="93"/>
        <v>-34304</v>
      </c>
      <c r="N409" s="91">
        <f t="shared" si="94"/>
        <v>-0.1418021656411666</v>
      </c>
      <c r="O409" s="258"/>
      <c r="P409" s="157"/>
      <c r="Q409" s="307">
        <v>84622.92</v>
      </c>
      <c r="R409" s="307">
        <v>100996.21</v>
      </c>
      <c r="S409" s="142">
        <f t="shared" si="95"/>
        <v>-16373.290000000008</v>
      </c>
      <c r="T409" s="91">
        <f t="shared" si="96"/>
        <v>-0.16211786561099675</v>
      </c>
    </row>
    <row r="410" spans="1:20" s="68" customFormat="1" hidden="1" outlineLevel="2" x14ac:dyDescent="0.25">
      <c r="A410" s="63" t="s">
        <v>1575</v>
      </c>
      <c r="B410" s="64" t="s">
        <v>2034</v>
      </c>
      <c r="C410" s="65" t="s">
        <v>2468</v>
      </c>
      <c r="D410" s="66"/>
      <c r="E410" s="67"/>
      <c r="F410" s="307">
        <v>7752.18</v>
      </c>
      <c r="G410" s="307">
        <v>19540.82</v>
      </c>
      <c r="H410" s="142">
        <f t="shared" si="91"/>
        <v>-11788.64</v>
      </c>
      <c r="I410" s="91">
        <f t="shared" si="92"/>
        <v>-0.60328276909566736</v>
      </c>
      <c r="J410" s="157"/>
      <c r="K410" s="307">
        <v>35769.72</v>
      </c>
      <c r="L410" s="307">
        <v>31222.760000000002</v>
      </c>
      <c r="M410" s="142">
        <f t="shared" si="93"/>
        <v>4546.9599999999991</v>
      </c>
      <c r="N410" s="91">
        <f t="shared" si="94"/>
        <v>0.14562966246417675</v>
      </c>
      <c r="O410" s="258"/>
      <c r="P410" s="157"/>
      <c r="Q410" s="307">
        <v>15804.99</v>
      </c>
      <c r="R410" s="307">
        <v>21260.77</v>
      </c>
      <c r="S410" s="142">
        <f t="shared" si="95"/>
        <v>-5455.7800000000007</v>
      </c>
      <c r="T410" s="91">
        <f t="shared" si="96"/>
        <v>-0.25661253096665831</v>
      </c>
    </row>
    <row r="411" spans="1:20" s="68" customFormat="1" hidden="1" outlineLevel="2" x14ac:dyDescent="0.25">
      <c r="A411" s="63" t="s">
        <v>1576</v>
      </c>
      <c r="B411" s="64" t="s">
        <v>2035</v>
      </c>
      <c r="C411" s="65" t="s">
        <v>2473</v>
      </c>
      <c r="D411" s="66"/>
      <c r="E411" s="67"/>
      <c r="F411" s="307">
        <v>413.05</v>
      </c>
      <c r="G411" s="307">
        <v>1997.66</v>
      </c>
      <c r="H411" s="142">
        <f t="shared" si="91"/>
        <v>-1584.6100000000001</v>
      </c>
      <c r="I411" s="91">
        <f t="shared" si="92"/>
        <v>-0.79323308270676696</v>
      </c>
      <c r="J411" s="157"/>
      <c r="K411" s="307">
        <v>2197.0700000000002</v>
      </c>
      <c r="L411" s="307">
        <v>13096.86</v>
      </c>
      <c r="M411" s="142">
        <f t="shared" si="93"/>
        <v>-10899.79</v>
      </c>
      <c r="N411" s="91">
        <f t="shared" si="94"/>
        <v>-0.83224452273292993</v>
      </c>
      <c r="O411" s="258"/>
      <c r="P411" s="157"/>
      <c r="Q411" s="307">
        <v>662.54</v>
      </c>
      <c r="R411" s="307">
        <v>4130.12</v>
      </c>
      <c r="S411" s="142">
        <f t="shared" si="95"/>
        <v>-3467.58</v>
      </c>
      <c r="T411" s="91">
        <f t="shared" si="96"/>
        <v>-0.83958335351030966</v>
      </c>
    </row>
    <row r="412" spans="1:20" s="68" customFormat="1" hidden="1" outlineLevel="2" x14ac:dyDescent="0.25">
      <c r="A412" s="63" t="s">
        <v>1577</v>
      </c>
      <c r="B412" s="64" t="s">
        <v>2036</v>
      </c>
      <c r="C412" s="65" t="s">
        <v>2474</v>
      </c>
      <c r="D412" s="66"/>
      <c r="E412" s="67"/>
      <c r="F412" s="307">
        <v>721.55000000000007</v>
      </c>
      <c r="G412" s="307">
        <v>1475.95</v>
      </c>
      <c r="H412" s="142">
        <f t="shared" si="91"/>
        <v>-754.4</v>
      </c>
      <c r="I412" s="91">
        <f t="shared" si="92"/>
        <v>-0.5111284257596802</v>
      </c>
      <c r="J412" s="157"/>
      <c r="K412" s="307">
        <v>4832.68</v>
      </c>
      <c r="L412" s="307">
        <v>7010.22</v>
      </c>
      <c r="M412" s="142">
        <f t="shared" si="93"/>
        <v>-2177.54</v>
      </c>
      <c r="N412" s="91">
        <f t="shared" si="94"/>
        <v>-0.31062363235390617</v>
      </c>
      <c r="O412" s="258"/>
      <c r="P412" s="157"/>
      <c r="Q412" s="307">
        <v>2866.78</v>
      </c>
      <c r="R412" s="307">
        <v>1638.52</v>
      </c>
      <c r="S412" s="142">
        <f t="shared" si="95"/>
        <v>1228.2600000000002</v>
      </c>
      <c r="T412" s="91">
        <f t="shared" si="96"/>
        <v>0.74961550667675725</v>
      </c>
    </row>
    <row r="413" spans="1:20" s="68" customFormat="1" hidden="1" outlineLevel="2" x14ac:dyDescent="0.25">
      <c r="A413" s="63" t="s">
        <v>1578</v>
      </c>
      <c r="B413" s="64" t="s">
        <v>2037</v>
      </c>
      <c r="C413" s="65" t="s">
        <v>2475</v>
      </c>
      <c r="D413" s="66"/>
      <c r="E413" s="67"/>
      <c r="F413" s="307">
        <v>2018.8700000000001</v>
      </c>
      <c r="G413" s="307">
        <v>4127.41</v>
      </c>
      <c r="H413" s="142">
        <f t="shared" si="91"/>
        <v>-2108.54</v>
      </c>
      <c r="I413" s="91">
        <f t="shared" si="92"/>
        <v>-0.51086274443294943</v>
      </c>
      <c r="J413" s="157"/>
      <c r="K413" s="307">
        <v>22711.05</v>
      </c>
      <c r="L413" s="307">
        <v>21118.510000000002</v>
      </c>
      <c r="M413" s="142">
        <f t="shared" si="93"/>
        <v>1592.5399999999972</v>
      </c>
      <c r="N413" s="91">
        <f t="shared" si="94"/>
        <v>7.5409676156130201E-2</v>
      </c>
      <c r="O413" s="258"/>
      <c r="P413" s="157"/>
      <c r="Q413" s="307">
        <v>9091.5</v>
      </c>
      <c r="R413" s="307">
        <v>9108.2800000000007</v>
      </c>
      <c r="S413" s="142">
        <f t="shared" si="95"/>
        <v>-16.780000000000655</v>
      </c>
      <c r="T413" s="91">
        <f t="shared" si="96"/>
        <v>-1.8422797718120935E-3</v>
      </c>
    </row>
    <row r="414" spans="1:20" s="68" customFormat="1" hidden="1" outlineLevel="2" x14ac:dyDescent="0.25">
      <c r="A414" s="63" t="s">
        <v>1579</v>
      </c>
      <c r="B414" s="64" t="s">
        <v>2038</v>
      </c>
      <c r="C414" s="65" t="s">
        <v>2476</v>
      </c>
      <c r="D414" s="66"/>
      <c r="E414" s="67"/>
      <c r="F414" s="307">
        <v>742.48</v>
      </c>
      <c r="G414" s="307">
        <v>6765.95</v>
      </c>
      <c r="H414" s="142">
        <f t="shared" si="91"/>
        <v>-6023.4699999999993</v>
      </c>
      <c r="I414" s="91">
        <f t="shared" si="92"/>
        <v>-0.89026226915658546</v>
      </c>
      <c r="J414" s="157"/>
      <c r="K414" s="307">
        <v>12869.67</v>
      </c>
      <c r="L414" s="307">
        <v>19964.650000000001</v>
      </c>
      <c r="M414" s="142">
        <f t="shared" si="93"/>
        <v>-7094.9800000000014</v>
      </c>
      <c r="N414" s="91">
        <f t="shared" si="94"/>
        <v>-0.35537712907564123</v>
      </c>
      <c r="O414" s="258"/>
      <c r="P414" s="157"/>
      <c r="Q414" s="307">
        <v>6823.75</v>
      </c>
      <c r="R414" s="307">
        <v>11288.460000000001</v>
      </c>
      <c r="S414" s="142">
        <f t="shared" si="95"/>
        <v>-4464.7100000000009</v>
      </c>
      <c r="T414" s="91">
        <f t="shared" si="96"/>
        <v>-0.39551099087032249</v>
      </c>
    </row>
    <row r="415" spans="1:20" s="22" customFormat="1" hidden="1" outlineLevel="1" collapsed="1" x14ac:dyDescent="0.25">
      <c r="A415" s="22" t="s">
        <v>203</v>
      </c>
      <c r="B415" s="53"/>
      <c r="C415" s="50" t="s">
        <v>845</v>
      </c>
      <c r="D415" s="186"/>
      <c r="E415" s="186"/>
      <c r="F415" s="26">
        <v>2772949.4800000004</v>
      </c>
      <c r="G415" s="26">
        <v>2215802.7100000004</v>
      </c>
      <c r="H415" s="42">
        <f t="shared" si="91"/>
        <v>557146.77</v>
      </c>
      <c r="I415" s="117">
        <f t="shared" si="92"/>
        <v>0.25144240842633497</v>
      </c>
      <c r="J415" s="249"/>
      <c r="K415" s="26">
        <v>22252786.708000001</v>
      </c>
      <c r="L415" s="26">
        <v>20701283.300000001</v>
      </c>
      <c r="M415" s="42">
        <f t="shared" si="93"/>
        <v>1551503.4079999998</v>
      </c>
      <c r="N415" s="117">
        <f t="shared" si="94"/>
        <v>7.4947209094037168E-2</v>
      </c>
      <c r="O415" s="217"/>
      <c r="P415" s="216"/>
      <c r="Q415" s="26">
        <v>9355764.0999999996</v>
      </c>
      <c r="R415" s="26">
        <v>8491106.1999999993</v>
      </c>
      <c r="S415" s="42">
        <f t="shared" si="95"/>
        <v>864657.90000000037</v>
      </c>
      <c r="T415" s="117">
        <f t="shared" si="96"/>
        <v>0.10183100760181288</v>
      </c>
    </row>
    <row r="416" spans="1:20" s="22" customFormat="1" ht="6" hidden="1" customHeight="1" outlineLevel="2" x14ac:dyDescent="0.25">
      <c r="B416" s="53"/>
      <c r="C416" s="50"/>
      <c r="D416" s="186"/>
      <c r="E416" s="186"/>
      <c r="F416" s="26"/>
      <c r="G416" s="26"/>
      <c r="H416" s="26"/>
      <c r="I416" s="260"/>
      <c r="J416" s="249"/>
      <c r="K416" s="26"/>
      <c r="L416" s="26"/>
      <c r="M416" s="26"/>
      <c r="N416" s="117"/>
      <c r="O416" s="217"/>
      <c r="P416" s="216"/>
      <c r="Q416" s="26"/>
      <c r="R416" s="26"/>
      <c r="S416" s="26"/>
      <c r="T416" s="260"/>
    </row>
    <row r="417" spans="1:20" s="22" customFormat="1" hidden="1" outlineLevel="1" collapsed="1" x14ac:dyDescent="0.25">
      <c r="A417" s="22" t="s">
        <v>204</v>
      </c>
      <c r="B417" s="53"/>
      <c r="C417" s="50" t="s">
        <v>846</v>
      </c>
      <c r="D417" s="186"/>
      <c r="E417" s="186"/>
      <c r="F417" s="26">
        <v>0</v>
      </c>
      <c r="G417" s="26">
        <v>0</v>
      </c>
      <c r="H417" s="42">
        <f>+F417-G417</f>
        <v>0</v>
      </c>
      <c r="I417" s="117">
        <f>IF(G417&lt;0,IF(H417=0,0,IF(OR(G417=0,F417=0),"N.M.",IF(ABS(H417/G417)&gt;=10,"N.M.",H417/(-G417)))),IF(H417=0,0,IF(OR(G417=0,F417=0),"N.M.",IF(ABS(H417/G417)&gt;=10,"N.M.",H417/G417))))</f>
        <v>0</v>
      </c>
      <c r="J417" s="249"/>
      <c r="K417" s="26">
        <v>0</v>
      </c>
      <c r="L417" s="26">
        <v>0</v>
      </c>
      <c r="M417" s="42">
        <f>+K417-L417</f>
        <v>0</v>
      </c>
      <c r="N417" s="117">
        <f>IF(L417&lt;0,IF(M417=0,0,IF(OR(L417=0,K417=0),"N.M.",IF(ABS(M417/L417)&gt;=10,"N.M.",M417/(-L417)))),IF(M417=0,0,IF(OR(L417=0,K417=0),"N.M.",IF(ABS(M417/L417)&gt;=10,"N.M.",M417/L417))))</f>
        <v>0</v>
      </c>
      <c r="O417" s="217"/>
      <c r="P417" s="216"/>
      <c r="Q417" s="26">
        <v>0</v>
      </c>
      <c r="R417" s="26">
        <v>0</v>
      </c>
      <c r="S417" s="42">
        <f>+Q417-R417</f>
        <v>0</v>
      </c>
      <c r="T417" s="117">
        <f>IF(R417&lt;0,IF(S417=0,0,IF(OR(R417=0,Q417=0),"N.M.",IF(ABS(S417/R417)&gt;=10,"N.M.",S417/(-R417)))),IF(S417=0,0,IF(OR(R417=0,Q417=0),"N.M.",IF(ABS(S417/R417)&gt;=10,"N.M.",S417/R417))))</f>
        <v>0</v>
      </c>
    </row>
    <row r="418" spans="1:20" s="22" customFormat="1" ht="5.25" hidden="1" customHeight="1" outlineLevel="2" x14ac:dyDescent="0.25">
      <c r="B418" s="53"/>
      <c r="C418" s="50"/>
      <c r="D418" s="186"/>
      <c r="E418" s="186"/>
      <c r="F418" s="26"/>
      <c r="G418" s="26"/>
      <c r="H418" s="26"/>
      <c r="I418" s="260"/>
      <c r="J418" s="249"/>
      <c r="K418" s="26"/>
      <c r="L418" s="26"/>
      <c r="M418" s="26"/>
      <c r="N418" s="117"/>
      <c r="O418" s="217"/>
      <c r="P418" s="216"/>
      <c r="Q418" s="26"/>
      <c r="R418" s="26"/>
      <c r="S418" s="26"/>
      <c r="T418" s="260"/>
    </row>
    <row r="419" spans="1:20" s="68" customFormat="1" hidden="1" outlineLevel="2" x14ac:dyDescent="0.25">
      <c r="A419" s="63" t="s">
        <v>1580</v>
      </c>
      <c r="B419" s="64" t="s">
        <v>2039</v>
      </c>
      <c r="C419" s="65" t="s">
        <v>2477</v>
      </c>
      <c r="D419" s="66"/>
      <c r="E419" s="67"/>
      <c r="F419" s="307">
        <v>-632.78</v>
      </c>
      <c r="G419" s="307">
        <v>16338.82</v>
      </c>
      <c r="H419" s="142">
        <f t="shared" ref="H419:H433" si="97">+F419-G419</f>
        <v>-16971.599999999999</v>
      </c>
      <c r="I419" s="91">
        <f t="shared" ref="I419:I433" si="98">IF(G419&lt;0,IF(H419=0,0,IF(OR(G419=0,F419=0),"N.M.",IF(ABS(H419/G419)&gt;=10,"N.M.",H419/(-G419)))),IF(H419=0,0,IF(OR(G419=0,F419=0),"N.M.",IF(ABS(H419/G419)&gt;=10,"N.M.",H419/G419))))</f>
        <v>-1.0387286229972543</v>
      </c>
      <c r="J419" s="157"/>
      <c r="K419" s="307">
        <v>2238.7200000000003</v>
      </c>
      <c r="L419" s="307">
        <v>30842.170000000002</v>
      </c>
      <c r="M419" s="142">
        <f t="shared" ref="M419:M433" si="99">+K419-L419</f>
        <v>-28603.45</v>
      </c>
      <c r="N419" s="91">
        <f t="shared" ref="N419:N433" si="100">IF(L419&lt;0,IF(M419=0,0,IF(OR(L419=0,K419=0),"N.M.",IF(ABS(M419/L419)&gt;=10,"N.M.",M419/(-L419)))),IF(M419=0,0,IF(OR(L419=0,K419=0),"N.M.",IF(ABS(M419/L419)&gt;=10,"N.M.",M419/L419))))</f>
        <v>-0.92741366771533906</v>
      </c>
      <c r="O419" s="258"/>
      <c r="P419" s="157"/>
      <c r="Q419" s="307">
        <v>-163.55000000000001</v>
      </c>
      <c r="R419" s="307">
        <v>19561.16</v>
      </c>
      <c r="S419" s="142">
        <f t="shared" ref="S419:S433" si="101">+Q419-R419</f>
        <v>-19724.71</v>
      </c>
      <c r="T419" s="91">
        <f t="shared" ref="T419:T433" si="102">IF(R419&lt;0,IF(S419=0,0,IF(OR(R419=0,Q419=0),"N.M.",IF(ABS(S419/R419)&gt;=10,"N.M.",S419/(-R419)))),IF(S419=0,0,IF(OR(R419=0,Q419=0),"N.M.",IF(ABS(S419/R419)&gt;=10,"N.M.",S419/R419))))</f>
        <v>-1.0083609560987181</v>
      </c>
    </row>
    <row r="420" spans="1:20" s="68" customFormat="1" hidden="1" outlineLevel="2" x14ac:dyDescent="0.25">
      <c r="A420" s="63" t="s">
        <v>1581</v>
      </c>
      <c r="B420" s="64" t="s">
        <v>2040</v>
      </c>
      <c r="C420" s="65" t="s">
        <v>2478</v>
      </c>
      <c r="D420" s="66"/>
      <c r="E420" s="67"/>
      <c r="F420" s="307">
        <v>-16376.23</v>
      </c>
      <c r="G420" s="307">
        <v>48962.630000000005</v>
      </c>
      <c r="H420" s="142">
        <f t="shared" si="97"/>
        <v>-65338.86</v>
      </c>
      <c r="I420" s="91">
        <f t="shared" si="98"/>
        <v>-1.3344638553933887</v>
      </c>
      <c r="J420" s="157"/>
      <c r="K420" s="307">
        <v>86563.91</v>
      </c>
      <c r="L420" s="307">
        <v>486797.34</v>
      </c>
      <c r="M420" s="142">
        <f t="shared" si="99"/>
        <v>-400233.43000000005</v>
      </c>
      <c r="N420" s="91">
        <f t="shared" si="100"/>
        <v>-0.82217669882912681</v>
      </c>
      <c r="O420" s="258"/>
      <c r="P420" s="157"/>
      <c r="Q420" s="307">
        <v>13194.67</v>
      </c>
      <c r="R420" s="307">
        <v>171726.05000000002</v>
      </c>
      <c r="S420" s="142">
        <f t="shared" si="101"/>
        <v>-158531.38</v>
      </c>
      <c r="T420" s="91">
        <f t="shared" si="102"/>
        <v>-0.92316442380174701</v>
      </c>
    </row>
    <row r="421" spans="1:20" s="68" customFormat="1" hidden="1" outlineLevel="2" x14ac:dyDescent="0.25">
      <c r="A421" s="63" t="s">
        <v>1582</v>
      </c>
      <c r="B421" s="64" t="s">
        <v>2041</v>
      </c>
      <c r="C421" s="65" t="s">
        <v>2479</v>
      </c>
      <c r="D421" s="66"/>
      <c r="E421" s="67"/>
      <c r="F421" s="307">
        <v>187.96</v>
      </c>
      <c r="G421" s="307">
        <v>644.18000000000006</v>
      </c>
      <c r="H421" s="142">
        <f t="shared" si="97"/>
        <v>-456.22</v>
      </c>
      <c r="I421" s="91">
        <f t="shared" si="98"/>
        <v>-0.7082181998820205</v>
      </c>
      <c r="J421" s="157"/>
      <c r="K421" s="307">
        <v>11661.95</v>
      </c>
      <c r="L421" s="307">
        <v>1512.05</v>
      </c>
      <c r="M421" s="142">
        <f t="shared" si="99"/>
        <v>10149.900000000001</v>
      </c>
      <c r="N421" s="91">
        <f t="shared" si="100"/>
        <v>6.7126748454085527</v>
      </c>
      <c r="O421" s="258"/>
      <c r="P421" s="157"/>
      <c r="Q421" s="307">
        <v>7514.05</v>
      </c>
      <c r="R421" s="307">
        <v>1499.17</v>
      </c>
      <c r="S421" s="142">
        <f t="shared" si="101"/>
        <v>6014.88</v>
      </c>
      <c r="T421" s="91">
        <f t="shared" si="102"/>
        <v>4.0121400508281244</v>
      </c>
    </row>
    <row r="422" spans="1:20" s="68" customFormat="1" hidden="1" outlineLevel="2" x14ac:dyDescent="0.25">
      <c r="A422" s="63" t="s">
        <v>1583</v>
      </c>
      <c r="B422" s="64" t="s">
        <v>2042</v>
      </c>
      <c r="C422" s="65" t="s">
        <v>2480</v>
      </c>
      <c r="D422" s="66"/>
      <c r="E422" s="67"/>
      <c r="F422" s="307">
        <v>0</v>
      </c>
      <c r="G422" s="307">
        <v>376.37</v>
      </c>
      <c r="H422" s="142">
        <f t="shared" si="97"/>
        <v>-376.37</v>
      </c>
      <c r="I422" s="91" t="str">
        <f t="shared" si="98"/>
        <v>N.M.</v>
      </c>
      <c r="J422" s="157"/>
      <c r="K422" s="307">
        <v>0</v>
      </c>
      <c r="L422" s="307">
        <v>2659.04</v>
      </c>
      <c r="M422" s="142">
        <f t="shared" si="99"/>
        <v>-2659.04</v>
      </c>
      <c r="N422" s="91" t="str">
        <f t="shared" si="100"/>
        <v>N.M.</v>
      </c>
      <c r="O422" s="258"/>
      <c r="P422" s="157"/>
      <c r="Q422" s="307">
        <v>0</v>
      </c>
      <c r="R422" s="307">
        <v>1137.8600000000001</v>
      </c>
      <c r="S422" s="142">
        <f t="shared" si="101"/>
        <v>-1137.8600000000001</v>
      </c>
      <c r="T422" s="91" t="str">
        <f t="shared" si="102"/>
        <v>N.M.</v>
      </c>
    </row>
    <row r="423" spans="1:20" s="68" customFormat="1" hidden="1" outlineLevel="2" x14ac:dyDescent="0.25">
      <c r="A423" s="63" t="s">
        <v>1584</v>
      </c>
      <c r="B423" s="64" t="s">
        <v>2043</v>
      </c>
      <c r="C423" s="65" t="s">
        <v>2481</v>
      </c>
      <c r="D423" s="66"/>
      <c r="E423" s="67"/>
      <c r="F423" s="307">
        <v>0</v>
      </c>
      <c r="G423" s="307">
        <v>86922.12</v>
      </c>
      <c r="H423" s="142">
        <f t="shared" si="97"/>
        <v>-86922.12</v>
      </c>
      <c r="I423" s="91" t="str">
        <f t="shared" si="98"/>
        <v>N.M.</v>
      </c>
      <c r="J423" s="157"/>
      <c r="K423" s="307">
        <v>0</v>
      </c>
      <c r="L423" s="307">
        <v>719300.12</v>
      </c>
      <c r="M423" s="142">
        <f t="shared" si="99"/>
        <v>-719300.12</v>
      </c>
      <c r="N423" s="91" t="str">
        <f t="shared" si="100"/>
        <v>N.M.</v>
      </c>
      <c r="O423" s="258"/>
      <c r="P423" s="157"/>
      <c r="Q423" s="307">
        <v>0</v>
      </c>
      <c r="R423" s="307">
        <v>231679.09</v>
      </c>
      <c r="S423" s="142">
        <f t="shared" si="101"/>
        <v>-231679.09</v>
      </c>
      <c r="T423" s="91" t="str">
        <f t="shared" si="102"/>
        <v>N.M.</v>
      </c>
    </row>
    <row r="424" spans="1:20" s="68" customFormat="1" hidden="1" outlineLevel="2" x14ac:dyDescent="0.25">
      <c r="A424" s="63" t="s">
        <v>1585</v>
      </c>
      <c r="B424" s="64" t="s">
        <v>2044</v>
      </c>
      <c r="C424" s="65" t="s">
        <v>2482</v>
      </c>
      <c r="D424" s="66"/>
      <c r="E424" s="67"/>
      <c r="F424" s="307">
        <v>0</v>
      </c>
      <c r="G424" s="307">
        <v>69667.58</v>
      </c>
      <c r="H424" s="142">
        <f t="shared" si="97"/>
        <v>-69667.58</v>
      </c>
      <c r="I424" s="91" t="str">
        <f t="shared" si="98"/>
        <v>N.M.</v>
      </c>
      <c r="J424" s="157"/>
      <c r="K424" s="307">
        <v>0</v>
      </c>
      <c r="L424" s="307">
        <v>556958.71999999997</v>
      </c>
      <c r="M424" s="142">
        <f t="shared" si="99"/>
        <v>-556958.71999999997</v>
      </c>
      <c r="N424" s="91" t="str">
        <f t="shared" si="100"/>
        <v>N.M.</v>
      </c>
      <c r="O424" s="258"/>
      <c r="P424" s="157"/>
      <c r="Q424" s="307">
        <v>0</v>
      </c>
      <c r="R424" s="307">
        <v>241476.16</v>
      </c>
      <c r="S424" s="142">
        <f t="shared" si="101"/>
        <v>-241476.16</v>
      </c>
      <c r="T424" s="91" t="str">
        <f t="shared" si="102"/>
        <v>N.M.</v>
      </c>
    </row>
    <row r="425" spans="1:20" s="68" customFormat="1" hidden="1" outlineLevel="2" x14ac:dyDescent="0.25">
      <c r="A425" s="63" t="s">
        <v>1586</v>
      </c>
      <c r="B425" s="64" t="s">
        <v>2045</v>
      </c>
      <c r="C425" s="65" t="s">
        <v>2483</v>
      </c>
      <c r="D425" s="66"/>
      <c r="E425" s="67"/>
      <c r="F425" s="307">
        <v>0</v>
      </c>
      <c r="G425" s="307">
        <v>0</v>
      </c>
      <c r="H425" s="142">
        <f t="shared" si="97"/>
        <v>0</v>
      </c>
      <c r="I425" s="91">
        <f t="shared" si="98"/>
        <v>0</v>
      </c>
      <c r="J425" s="157"/>
      <c r="K425" s="307">
        <v>0</v>
      </c>
      <c r="L425" s="307">
        <v>0</v>
      </c>
      <c r="M425" s="142">
        <f t="shared" si="99"/>
        <v>0</v>
      </c>
      <c r="N425" s="91">
        <f t="shared" si="100"/>
        <v>0</v>
      </c>
      <c r="O425" s="258"/>
      <c r="P425" s="157"/>
      <c r="Q425" s="307">
        <v>0</v>
      </c>
      <c r="R425" s="307">
        <v>0</v>
      </c>
      <c r="S425" s="142">
        <f t="shared" si="101"/>
        <v>0</v>
      </c>
      <c r="T425" s="91">
        <f t="shared" si="102"/>
        <v>0</v>
      </c>
    </row>
    <row r="426" spans="1:20" s="68" customFormat="1" hidden="1" outlineLevel="2" x14ac:dyDescent="0.25">
      <c r="A426" s="63" t="s">
        <v>1587</v>
      </c>
      <c r="B426" s="64" t="s">
        <v>2046</v>
      </c>
      <c r="C426" s="65" t="s">
        <v>2484</v>
      </c>
      <c r="D426" s="66"/>
      <c r="E426" s="67"/>
      <c r="F426" s="307">
        <v>0</v>
      </c>
      <c r="G426" s="307">
        <v>0</v>
      </c>
      <c r="H426" s="142">
        <f t="shared" si="97"/>
        <v>0</v>
      </c>
      <c r="I426" s="91">
        <f t="shared" si="98"/>
        <v>0</v>
      </c>
      <c r="J426" s="157"/>
      <c r="K426" s="307">
        <v>0</v>
      </c>
      <c r="L426" s="307">
        <v>0</v>
      </c>
      <c r="M426" s="142">
        <f t="shared" si="99"/>
        <v>0</v>
      </c>
      <c r="N426" s="91">
        <f t="shared" si="100"/>
        <v>0</v>
      </c>
      <c r="O426" s="258"/>
      <c r="P426" s="157"/>
      <c r="Q426" s="307">
        <v>0</v>
      </c>
      <c r="R426" s="307">
        <v>0</v>
      </c>
      <c r="S426" s="142">
        <f t="shared" si="101"/>
        <v>0</v>
      </c>
      <c r="T426" s="91">
        <f t="shared" si="102"/>
        <v>0</v>
      </c>
    </row>
    <row r="427" spans="1:20" s="68" customFormat="1" hidden="1" outlineLevel="2" x14ac:dyDescent="0.25">
      <c r="A427" s="63" t="s">
        <v>1588</v>
      </c>
      <c r="B427" s="64" t="s">
        <v>2047</v>
      </c>
      <c r="C427" s="65" t="s">
        <v>2485</v>
      </c>
      <c r="D427" s="66"/>
      <c r="E427" s="67"/>
      <c r="F427" s="307">
        <v>0</v>
      </c>
      <c r="G427" s="307">
        <v>0</v>
      </c>
      <c r="H427" s="142">
        <f t="shared" si="97"/>
        <v>0</v>
      </c>
      <c r="I427" s="91">
        <f t="shared" si="98"/>
        <v>0</v>
      </c>
      <c r="J427" s="157"/>
      <c r="K427" s="307">
        <v>0</v>
      </c>
      <c r="L427" s="307">
        <v>98.31</v>
      </c>
      <c r="M427" s="142">
        <f t="shared" si="99"/>
        <v>-98.31</v>
      </c>
      <c r="N427" s="91" t="str">
        <f t="shared" si="100"/>
        <v>N.M.</v>
      </c>
      <c r="O427" s="258"/>
      <c r="P427" s="157"/>
      <c r="Q427" s="307">
        <v>0</v>
      </c>
      <c r="R427" s="307">
        <v>98.31</v>
      </c>
      <c r="S427" s="142">
        <f t="shared" si="101"/>
        <v>-98.31</v>
      </c>
      <c r="T427" s="91" t="str">
        <f t="shared" si="102"/>
        <v>N.M.</v>
      </c>
    </row>
    <row r="428" spans="1:20" s="68" customFormat="1" hidden="1" outlineLevel="2" x14ac:dyDescent="0.25">
      <c r="A428" s="63" t="s">
        <v>1589</v>
      </c>
      <c r="B428" s="64" t="s">
        <v>2048</v>
      </c>
      <c r="C428" s="65" t="s">
        <v>2486</v>
      </c>
      <c r="D428" s="66"/>
      <c r="E428" s="67"/>
      <c r="F428" s="307">
        <v>0</v>
      </c>
      <c r="G428" s="307">
        <v>351.55</v>
      </c>
      <c r="H428" s="142">
        <f t="shared" si="97"/>
        <v>-351.55</v>
      </c>
      <c r="I428" s="91" t="str">
        <f t="shared" si="98"/>
        <v>N.M.</v>
      </c>
      <c r="J428" s="157"/>
      <c r="K428" s="307">
        <v>0</v>
      </c>
      <c r="L428" s="307">
        <v>1220.51</v>
      </c>
      <c r="M428" s="142">
        <f t="shared" si="99"/>
        <v>-1220.51</v>
      </c>
      <c r="N428" s="91" t="str">
        <f t="shared" si="100"/>
        <v>N.M.</v>
      </c>
      <c r="O428" s="258"/>
      <c r="P428" s="157"/>
      <c r="Q428" s="307">
        <v>0</v>
      </c>
      <c r="R428" s="307">
        <v>607.07000000000005</v>
      </c>
      <c r="S428" s="142">
        <f t="shared" si="101"/>
        <v>-607.07000000000005</v>
      </c>
      <c r="T428" s="91" t="str">
        <f t="shared" si="102"/>
        <v>N.M.</v>
      </c>
    </row>
    <row r="429" spans="1:20" s="68" customFormat="1" hidden="1" outlineLevel="2" x14ac:dyDescent="0.25">
      <c r="A429" s="63" t="s">
        <v>1590</v>
      </c>
      <c r="B429" s="64" t="s">
        <v>2049</v>
      </c>
      <c r="C429" s="65" t="s">
        <v>2464</v>
      </c>
      <c r="D429" s="66"/>
      <c r="E429" s="67"/>
      <c r="F429" s="307">
        <v>2282.44</v>
      </c>
      <c r="G429" s="307">
        <v>0</v>
      </c>
      <c r="H429" s="142">
        <f t="shared" si="97"/>
        <v>2282.44</v>
      </c>
      <c r="I429" s="91" t="str">
        <f t="shared" si="98"/>
        <v>N.M.</v>
      </c>
      <c r="J429" s="157"/>
      <c r="K429" s="307">
        <v>6256.31</v>
      </c>
      <c r="L429" s="307">
        <v>0</v>
      </c>
      <c r="M429" s="142">
        <f t="shared" si="99"/>
        <v>6256.31</v>
      </c>
      <c r="N429" s="91" t="str">
        <f t="shared" si="100"/>
        <v>N.M.</v>
      </c>
      <c r="O429" s="258"/>
      <c r="P429" s="157"/>
      <c r="Q429" s="307">
        <v>4576.54</v>
      </c>
      <c r="R429" s="307">
        <v>0</v>
      </c>
      <c r="S429" s="142">
        <f t="shared" si="101"/>
        <v>4576.54</v>
      </c>
      <c r="T429" s="91" t="str">
        <f t="shared" si="102"/>
        <v>N.M.</v>
      </c>
    </row>
    <row r="430" spans="1:20" s="68" customFormat="1" hidden="1" outlineLevel="2" x14ac:dyDescent="0.25">
      <c r="A430" s="63" t="s">
        <v>1591</v>
      </c>
      <c r="B430" s="64" t="s">
        <v>2050</v>
      </c>
      <c r="C430" s="65" t="s">
        <v>2463</v>
      </c>
      <c r="D430" s="66"/>
      <c r="E430" s="67"/>
      <c r="F430" s="307">
        <v>69482.399999999994</v>
      </c>
      <c r="G430" s="307">
        <v>0</v>
      </c>
      <c r="H430" s="142">
        <f t="shared" si="97"/>
        <v>69482.399999999994</v>
      </c>
      <c r="I430" s="91" t="str">
        <f t="shared" si="98"/>
        <v>N.M.</v>
      </c>
      <c r="J430" s="157"/>
      <c r="K430" s="307">
        <v>465925.5</v>
      </c>
      <c r="L430" s="307">
        <v>0</v>
      </c>
      <c r="M430" s="142">
        <f t="shared" si="99"/>
        <v>465925.5</v>
      </c>
      <c r="N430" s="91" t="str">
        <f t="shared" si="100"/>
        <v>N.M.</v>
      </c>
      <c r="O430" s="258"/>
      <c r="P430" s="157"/>
      <c r="Q430" s="307">
        <v>206326.44</v>
      </c>
      <c r="R430" s="307">
        <v>0</v>
      </c>
      <c r="S430" s="142">
        <f t="shared" si="101"/>
        <v>206326.44</v>
      </c>
      <c r="T430" s="91" t="str">
        <f t="shared" si="102"/>
        <v>N.M.</v>
      </c>
    </row>
    <row r="431" spans="1:20" s="68" customFormat="1" hidden="1" outlineLevel="2" x14ac:dyDescent="0.25">
      <c r="A431" s="63" t="s">
        <v>1592</v>
      </c>
      <c r="B431" s="64" t="s">
        <v>2051</v>
      </c>
      <c r="C431" s="65" t="s">
        <v>2487</v>
      </c>
      <c r="D431" s="66"/>
      <c r="E431" s="67"/>
      <c r="F431" s="307">
        <v>9555.06</v>
      </c>
      <c r="G431" s="307">
        <v>0</v>
      </c>
      <c r="H431" s="142">
        <f t="shared" si="97"/>
        <v>9555.06</v>
      </c>
      <c r="I431" s="91" t="str">
        <f t="shared" si="98"/>
        <v>N.M.</v>
      </c>
      <c r="J431" s="157"/>
      <c r="K431" s="307">
        <v>70453.94</v>
      </c>
      <c r="L431" s="307">
        <v>0</v>
      </c>
      <c r="M431" s="142">
        <f t="shared" si="99"/>
        <v>70453.94</v>
      </c>
      <c r="N431" s="91" t="str">
        <f t="shared" si="100"/>
        <v>N.M.</v>
      </c>
      <c r="O431" s="258"/>
      <c r="P431" s="157"/>
      <c r="Q431" s="307">
        <v>20230.77</v>
      </c>
      <c r="R431" s="307">
        <v>0</v>
      </c>
      <c r="S431" s="142">
        <f t="shared" si="101"/>
        <v>20230.77</v>
      </c>
      <c r="T431" s="91" t="str">
        <f t="shared" si="102"/>
        <v>N.M.</v>
      </c>
    </row>
    <row r="432" spans="1:20" s="22" customFormat="1" hidden="1" outlineLevel="1" collapsed="1" x14ac:dyDescent="0.25">
      <c r="A432" s="22" t="s">
        <v>1235</v>
      </c>
      <c r="B432" s="53"/>
      <c r="C432" s="50" t="s">
        <v>847</v>
      </c>
      <c r="D432" s="186"/>
      <c r="E432" s="186"/>
      <c r="F432" s="26">
        <v>64498.849999999991</v>
      </c>
      <c r="G432" s="26">
        <v>223263.25</v>
      </c>
      <c r="H432" s="42">
        <f t="shared" si="97"/>
        <v>-158764.40000000002</v>
      </c>
      <c r="I432" s="117">
        <f t="shared" si="98"/>
        <v>-0.71110852323434337</v>
      </c>
      <c r="J432" s="249"/>
      <c r="K432" s="26">
        <v>643100.33000000007</v>
      </c>
      <c r="L432" s="26">
        <v>1799388.26</v>
      </c>
      <c r="M432" s="42">
        <f t="shared" si="99"/>
        <v>-1156287.93</v>
      </c>
      <c r="N432" s="117">
        <f t="shared" si="100"/>
        <v>-0.64260057470865117</v>
      </c>
      <c r="O432" s="217"/>
      <c r="P432" s="216"/>
      <c r="Q432" s="26">
        <v>251678.91999999998</v>
      </c>
      <c r="R432" s="26">
        <v>667784.87</v>
      </c>
      <c r="S432" s="42">
        <f t="shared" si="101"/>
        <v>-416105.95</v>
      </c>
      <c r="T432" s="117">
        <f t="shared" si="102"/>
        <v>-0.62311377315272209</v>
      </c>
    </row>
    <row r="433" spans="1:20" s="25" customFormat="1" ht="13" collapsed="1" x14ac:dyDescent="0.3">
      <c r="A433" s="22"/>
      <c r="B433" s="53" t="s">
        <v>48</v>
      </c>
      <c r="C433" s="51" t="s">
        <v>49</v>
      </c>
      <c r="D433" s="190"/>
      <c r="E433" s="190"/>
      <c r="F433" s="23">
        <f>+F432+F417+F401+F415+F399+F397+F393+F382+F380+F378+F376+F373</f>
        <v>5217760.07</v>
      </c>
      <c r="G433" s="23">
        <f>+G432+G417+G401+G415+G399+G397+G393+G382+G380+G378+G376+G373</f>
        <v>5030329.290000001</v>
      </c>
      <c r="H433" s="42">
        <f t="shared" si="97"/>
        <v>187430.77999999933</v>
      </c>
      <c r="I433" s="117">
        <f t="shared" si="98"/>
        <v>3.7260141273972008E-2</v>
      </c>
      <c r="J433" s="251"/>
      <c r="K433" s="23">
        <f>+K432+K417+K401+K415+K399+K397+K393+K382+K380+K378+K376+K373</f>
        <v>40638871.038000003</v>
      </c>
      <c r="L433" s="23">
        <f>+L432+L417+L401+L415+L399+L397+L393+L382+L380+L378+L376+L373</f>
        <v>38351284.010000005</v>
      </c>
      <c r="M433" s="42">
        <f t="shared" si="99"/>
        <v>2287587.0279999971</v>
      </c>
      <c r="N433" s="117">
        <f t="shared" si="100"/>
        <v>5.9648251344166583E-2</v>
      </c>
      <c r="O433" s="132"/>
      <c r="P433" s="209"/>
      <c r="Q433" s="23">
        <f>+Q432+Q417+Q401+Q415+Q399+Q397+Q393+Q382+Q380+Q378+Q376+Q373</f>
        <v>15721977.310000001</v>
      </c>
      <c r="R433" s="23">
        <f>+R432+R417+R401+R415+R399+R397+R393+R382+R380+R378+R376+R373</f>
        <v>16493537.679999998</v>
      </c>
      <c r="S433" s="42">
        <f t="shared" si="101"/>
        <v>-771560.36999999732</v>
      </c>
      <c r="T433" s="117">
        <f t="shared" si="102"/>
        <v>-4.6779556027909557E-2</v>
      </c>
    </row>
    <row r="434" spans="1:20" s="25" customFormat="1" ht="0.75" hidden="1" customHeight="1" outlineLevel="2" x14ac:dyDescent="0.3">
      <c r="A434" s="22"/>
      <c r="B434" s="53"/>
      <c r="C434" s="51"/>
      <c r="D434" s="190"/>
      <c r="E434" s="190"/>
      <c r="F434" s="23"/>
      <c r="G434" s="23"/>
      <c r="H434" s="42"/>
      <c r="I434" s="117"/>
      <c r="J434" s="251"/>
      <c r="K434" s="23"/>
      <c r="L434" s="23"/>
      <c r="M434" s="42"/>
      <c r="N434" s="117"/>
      <c r="O434" s="132"/>
      <c r="P434" s="209"/>
      <c r="Q434" s="23"/>
      <c r="R434" s="23"/>
      <c r="S434" s="42"/>
      <c r="T434" s="117"/>
    </row>
    <row r="435" spans="1:20" s="68" customFormat="1" hidden="1" outlineLevel="2" x14ac:dyDescent="0.25">
      <c r="A435" s="63" t="s">
        <v>1593</v>
      </c>
      <c r="B435" s="64" t="s">
        <v>2052</v>
      </c>
      <c r="C435" s="65" t="s">
        <v>2488</v>
      </c>
      <c r="D435" s="66"/>
      <c r="E435" s="67"/>
      <c r="F435" s="307">
        <v>9321708.0600000005</v>
      </c>
      <c r="G435" s="307">
        <v>8845945.6600000001</v>
      </c>
      <c r="H435" s="142">
        <f>+F435-G435</f>
        <v>475762.40000000037</v>
      </c>
      <c r="I435" s="91">
        <f>IF(G435&lt;0,IF(H435=0,0,IF(OR(G435=0,F435=0),"N.M.",IF(ABS(H435/G435)&gt;=10,"N.M.",H435/(-G435)))),IF(H435=0,0,IF(OR(G435=0,F435=0),"N.M.",IF(ABS(H435/G435)&gt;=10,"N.M.",H435/G435))))</f>
        <v>5.3783102257944498E-2</v>
      </c>
      <c r="J435" s="157"/>
      <c r="K435" s="307">
        <v>64874362.950000003</v>
      </c>
      <c r="L435" s="307">
        <v>61449299.439999998</v>
      </c>
      <c r="M435" s="142">
        <f>+K435-L435</f>
        <v>3425063.5100000054</v>
      </c>
      <c r="N435" s="91">
        <f>IF(L435&lt;0,IF(M435=0,0,IF(OR(L435=0,K435=0),"N.M.",IF(ABS(M435/L435)&gt;=10,"N.M.",M435/(-L435)))),IF(M435=0,0,IF(OR(L435=0,K435=0),"N.M.",IF(ABS(M435/L435)&gt;=10,"N.M.",M435/L435))))</f>
        <v>5.5738039997417513E-2</v>
      </c>
      <c r="O435" s="258"/>
      <c r="P435" s="157"/>
      <c r="Q435" s="307">
        <v>27922833.59</v>
      </c>
      <c r="R435" s="307">
        <v>26493899.43</v>
      </c>
      <c r="S435" s="142">
        <f>+Q435-R435</f>
        <v>1428934.1600000001</v>
      </c>
      <c r="T435" s="91">
        <f>IF(R435&lt;0,IF(S435=0,0,IF(OR(R435=0,Q435=0),"N.M.",IF(ABS(S435/R435)&gt;=10,"N.M.",S435/(-R435)))),IF(S435=0,0,IF(OR(R435=0,Q435=0),"N.M.",IF(ABS(S435/R435)&gt;=10,"N.M.",S435/R435))))</f>
        <v>5.393446003580607E-2</v>
      </c>
    </row>
    <row r="436" spans="1:20" s="68" customFormat="1" hidden="1" outlineLevel="2" x14ac:dyDescent="0.25">
      <c r="A436" s="63" t="s">
        <v>1594</v>
      </c>
      <c r="B436" s="64" t="s">
        <v>2053</v>
      </c>
      <c r="C436" s="65" t="s">
        <v>2489</v>
      </c>
      <c r="D436" s="66"/>
      <c r="E436" s="67"/>
      <c r="F436" s="307">
        <v>406008</v>
      </c>
      <c r="G436" s="307">
        <v>692184</v>
      </c>
      <c r="H436" s="142">
        <f>+F436-G436</f>
        <v>-286176</v>
      </c>
      <c r="I436" s="91">
        <f>IF(G436&lt;0,IF(H436=0,0,IF(OR(G436=0,F436=0),"N.M.",IF(ABS(H436/G436)&gt;=10,"N.M.",H436/(-G436)))),IF(H436=0,0,IF(OR(G436=0,F436=0),"N.M.",IF(ABS(H436/G436)&gt;=10,"N.M.",H436/G436))))</f>
        <v>-0.41343920113726984</v>
      </c>
      <c r="J436" s="157"/>
      <c r="K436" s="307">
        <v>1021905</v>
      </c>
      <c r="L436" s="307">
        <v>-1281138</v>
      </c>
      <c r="M436" s="142">
        <f>+K436-L436</f>
        <v>2303043</v>
      </c>
      <c r="N436" s="91">
        <f>IF(L436&lt;0,IF(M436=0,0,IF(OR(L436=0,K436=0),"N.M.",IF(ABS(M436/L436)&gt;=10,"N.M.",M436/(-L436)))),IF(M436=0,0,IF(OR(L436=0,K436=0),"N.M.",IF(ABS(M436/L436)&gt;=10,"N.M.",M436/L436))))</f>
        <v>1.7976541168867055</v>
      </c>
      <c r="O436" s="258"/>
      <c r="P436" s="157"/>
      <c r="Q436" s="307">
        <v>831130</v>
      </c>
      <c r="R436" s="307">
        <v>2160153</v>
      </c>
      <c r="S436" s="142">
        <f>+Q436-R436</f>
        <v>-1329023</v>
      </c>
      <c r="T436" s="91">
        <f>IF(R436&lt;0,IF(S436=0,0,IF(OR(R436=0,Q436=0),"N.M.",IF(ABS(S436/R436)&gt;=10,"N.M.",S436/(-R436)))),IF(S436=0,0,IF(OR(R436=0,Q436=0),"N.M.",IF(ABS(S436/R436)&gt;=10,"N.M.",S436/R436))))</f>
        <v>-0.61524484608266172</v>
      </c>
    </row>
    <row r="437" spans="1:20" s="68" customFormat="1" hidden="1" outlineLevel="2" x14ac:dyDescent="0.25">
      <c r="A437" s="63" t="s">
        <v>1595</v>
      </c>
      <c r="B437" s="64" t="s">
        <v>2054</v>
      </c>
      <c r="C437" s="65" t="s">
        <v>2490</v>
      </c>
      <c r="D437" s="66"/>
      <c r="E437" s="67"/>
      <c r="F437" s="307">
        <v>895343.79</v>
      </c>
      <c r="G437" s="307">
        <v>0</v>
      </c>
      <c r="H437" s="142">
        <f>+F437-G437</f>
        <v>895343.79</v>
      </c>
      <c r="I437" s="91" t="str">
        <f>IF(G437&lt;0,IF(H437=0,0,IF(OR(G437=0,F437=0),"N.M.",IF(ABS(H437/G437)&gt;=10,"N.M.",H437/(-G437)))),IF(H437=0,0,IF(OR(G437=0,F437=0),"N.M.",IF(ABS(H437/G437)&gt;=10,"N.M.",H437/G437))))</f>
        <v>N.M.</v>
      </c>
      <c r="J437" s="157"/>
      <c r="K437" s="307">
        <v>5301750.25</v>
      </c>
      <c r="L437" s="307">
        <v>0</v>
      </c>
      <c r="M437" s="142">
        <f>+K437-L437</f>
        <v>5301750.25</v>
      </c>
      <c r="N437" s="91" t="str">
        <f>IF(L437&lt;0,IF(M437=0,0,IF(OR(L437=0,K437=0),"N.M.",IF(ABS(M437/L437)&gt;=10,"N.M.",M437/(-L437)))),IF(M437=0,0,IF(OR(L437=0,K437=0),"N.M.",IF(ABS(M437/L437)&gt;=10,"N.M.",M437/L437))))</f>
        <v>N.M.</v>
      </c>
      <c r="O437" s="258"/>
      <c r="P437" s="157"/>
      <c r="Q437" s="307">
        <v>2413464.5499999998</v>
      </c>
      <c r="R437" s="307">
        <v>0</v>
      </c>
      <c r="S437" s="142">
        <f>+Q437-R437</f>
        <v>2413464.5499999998</v>
      </c>
      <c r="T437" s="91" t="str">
        <f>IF(R437&lt;0,IF(S437=0,0,IF(OR(R437=0,Q437=0),"N.M.",IF(ABS(S437/R437)&gt;=10,"N.M.",S437/(-R437)))),IF(S437=0,0,IF(OR(R437=0,Q437=0),"N.M.",IF(ABS(S437/R437)&gt;=10,"N.M.",S437/R437))))</f>
        <v>N.M.</v>
      </c>
    </row>
    <row r="438" spans="1:20" s="68" customFormat="1" hidden="1" outlineLevel="2" x14ac:dyDescent="0.25">
      <c r="A438" s="63" t="s">
        <v>1596</v>
      </c>
      <c r="B438" s="64" t="s">
        <v>2055</v>
      </c>
      <c r="C438" s="65" t="s">
        <v>2491</v>
      </c>
      <c r="D438" s="66"/>
      <c r="E438" s="67"/>
      <c r="F438" s="307">
        <v>47238.590000000004</v>
      </c>
      <c r="G438" s="307">
        <v>0</v>
      </c>
      <c r="H438" s="142">
        <f>+F438-G438</f>
        <v>47238.590000000004</v>
      </c>
      <c r="I438" s="91" t="str">
        <f>IF(G438&lt;0,IF(H438=0,0,IF(OR(G438=0,F438=0),"N.M.",IF(ABS(H438/G438)&gt;=10,"N.M.",H438/(-G438)))),IF(H438=0,0,IF(OR(G438=0,F438=0),"N.M.",IF(ABS(H438/G438)&gt;=10,"N.M.",H438/G438))))</f>
        <v>N.M.</v>
      </c>
      <c r="J438" s="157"/>
      <c r="K438" s="307">
        <v>329862.82</v>
      </c>
      <c r="L438" s="307">
        <v>0</v>
      </c>
      <c r="M438" s="142">
        <f>+K438-L438</f>
        <v>329862.82</v>
      </c>
      <c r="N438" s="91" t="str">
        <f>IF(L438&lt;0,IF(M438=0,0,IF(OR(L438=0,K438=0),"N.M.",IF(ABS(M438/L438)&gt;=10,"N.M.",M438/(-L438)))),IF(M438=0,0,IF(OR(L438=0,K438=0),"N.M.",IF(ABS(M438/L438)&gt;=10,"N.M.",M438/L438))))</f>
        <v>N.M.</v>
      </c>
      <c r="O438" s="258"/>
      <c r="P438" s="157"/>
      <c r="Q438" s="307">
        <v>145180.26999999999</v>
      </c>
      <c r="R438" s="307">
        <v>0</v>
      </c>
      <c r="S438" s="142">
        <f>+Q438-R438</f>
        <v>145180.26999999999</v>
      </c>
      <c r="T438" s="91" t="str">
        <f>IF(R438&lt;0,IF(S438=0,0,IF(OR(R438=0,Q438=0),"N.M.",IF(ABS(S438/R438)&gt;=10,"N.M.",S438/(-R438)))),IF(S438=0,0,IF(OR(R438=0,Q438=0),"N.M.",IF(ABS(S438/R438)&gt;=10,"N.M.",S438/R438))))</f>
        <v>N.M.</v>
      </c>
    </row>
    <row r="439" spans="1:20" s="25" customFormat="1" ht="13" collapsed="1" x14ac:dyDescent="0.3">
      <c r="A439" s="22" t="s">
        <v>264</v>
      </c>
      <c r="B439" s="53" t="s">
        <v>50</v>
      </c>
      <c r="C439" s="51" t="s">
        <v>51</v>
      </c>
      <c r="D439" s="190"/>
      <c r="E439" s="190"/>
      <c r="F439" s="23">
        <v>10670298.440000001</v>
      </c>
      <c r="G439" s="23">
        <v>9538129.6600000001</v>
      </c>
      <c r="H439" s="42">
        <f>+F439-G439</f>
        <v>1132168.7800000012</v>
      </c>
      <c r="I439" s="117">
        <f>IF(G439&lt;0,IF(H439=0,0,IF(OR(G439=0,F439=0),"N.M.",IF(ABS(H439/G439)&gt;=10,"N.M.",H439/(-G439)))),IF(H439=0,0,IF(OR(G439=0,F439=0),"N.M.",IF(ABS(H439/G439)&gt;=10,"N.M.",H439/G439))))</f>
        <v>0.11869924401929352</v>
      </c>
      <c r="J439" s="251"/>
      <c r="K439" s="23">
        <v>71527881.019999996</v>
      </c>
      <c r="L439" s="23">
        <v>60168161.439999998</v>
      </c>
      <c r="M439" s="42">
        <f>+K439-L439</f>
        <v>11359719.579999998</v>
      </c>
      <c r="N439" s="117">
        <f>IF(L439&lt;0,IF(M439=0,0,IF(OR(L439=0,K439=0),"N.M.",IF(ABS(M439/L439)&gt;=10,"N.M.",M439/(-L439)))),IF(M439=0,0,IF(OR(L439=0,K439=0),"N.M.",IF(ABS(M439/L439)&gt;=10,"N.M.",M439/L439))))</f>
        <v>0.18879951303361611</v>
      </c>
      <c r="O439" s="132"/>
      <c r="P439" s="209"/>
      <c r="Q439" s="23">
        <v>31312608.41</v>
      </c>
      <c r="R439" s="23">
        <v>28654052.43</v>
      </c>
      <c r="S439" s="42">
        <f>+Q439-R439</f>
        <v>2658555.9800000004</v>
      </c>
      <c r="T439" s="117">
        <f>IF(R439&lt;0,IF(S439=0,0,IF(OR(R439=0,Q439=0),"N.M.",IF(ABS(S439/R439)&gt;=10,"N.M.",S439/(-R439)))),IF(S439=0,0,IF(OR(R439=0,Q439=0),"N.M.",IF(ABS(S439/R439)&gt;=10,"N.M.",S439/R439))))</f>
        <v>9.2781151514072263E-2</v>
      </c>
    </row>
    <row r="440" spans="1:20" s="25" customFormat="1" ht="0.75" hidden="1" customHeight="1" outlineLevel="2" x14ac:dyDescent="0.3">
      <c r="A440" s="22"/>
      <c r="B440" s="53"/>
      <c r="C440" s="51"/>
      <c r="D440" s="190"/>
      <c r="E440" s="190"/>
      <c r="F440" s="23"/>
      <c r="G440" s="23"/>
      <c r="H440" s="42"/>
      <c r="I440" s="117"/>
      <c r="J440" s="251"/>
      <c r="K440" s="23"/>
      <c r="L440" s="23"/>
      <c r="M440" s="42"/>
      <c r="N440" s="117"/>
      <c r="O440" s="132"/>
      <c r="P440" s="209"/>
      <c r="Q440" s="23"/>
      <c r="R440" s="23"/>
      <c r="S440" s="42"/>
      <c r="T440" s="117"/>
    </row>
    <row r="441" spans="1:20" s="68" customFormat="1" hidden="1" outlineLevel="2" x14ac:dyDescent="0.25">
      <c r="A441" s="63" t="s">
        <v>1597</v>
      </c>
      <c r="B441" s="64" t="s">
        <v>2056</v>
      </c>
      <c r="C441" s="65" t="s">
        <v>2492</v>
      </c>
      <c r="D441" s="66"/>
      <c r="E441" s="67"/>
      <c r="F441" s="307">
        <v>153415.64000000001</v>
      </c>
      <c r="G441" s="307">
        <v>159581.14000000001</v>
      </c>
      <c r="H441" s="142">
        <f>+F441-G441</f>
        <v>-6165.5</v>
      </c>
      <c r="I441" s="91">
        <f>IF(G441&lt;0,IF(H441=0,0,IF(OR(G441=0,F441=0),"N.M.",IF(ABS(H441/G441)&gt;=10,"N.M.",H441/(-G441)))),IF(H441=0,0,IF(OR(G441=0,F441=0),"N.M.",IF(ABS(H441/G441)&gt;=10,"N.M.",H441/G441))))</f>
        <v>-3.8635517956570553E-2</v>
      </c>
      <c r="J441" s="157"/>
      <c r="K441" s="307">
        <v>1108148.78</v>
      </c>
      <c r="L441" s="307">
        <v>413504.16000000003</v>
      </c>
      <c r="M441" s="142">
        <f>+K441-L441</f>
        <v>694644.62</v>
      </c>
      <c r="N441" s="91">
        <f>IF(L441&lt;0,IF(M441=0,0,IF(OR(L441=0,K441=0),"N.M.",IF(ABS(M441/L441)&gt;=10,"N.M.",M441/(-L441)))),IF(M441=0,0,IF(OR(L441=0,K441=0),"N.M.",IF(ABS(M441/L441)&gt;=10,"N.M.",M441/L441))))</f>
        <v>1.6798975371855991</v>
      </c>
      <c r="O441" s="258"/>
      <c r="P441" s="157"/>
      <c r="Q441" s="307">
        <v>471347.23</v>
      </c>
      <c r="R441" s="307">
        <v>250483.26</v>
      </c>
      <c r="S441" s="142">
        <f>+Q441-R441</f>
        <v>220863.96999999997</v>
      </c>
      <c r="T441" s="91">
        <f>IF(R441&lt;0,IF(S441=0,0,IF(OR(R441=0,Q441=0),"N.M.",IF(ABS(S441/R441)&gt;=10,"N.M.",S441/(-R441)))),IF(S441=0,0,IF(OR(R441=0,Q441=0),"N.M.",IF(ABS(S441/R441)&gt;=10,"N.M.",S441/R441))))</f>
        <v>0.88175141923655886</v>
      </c>
    </row>
    <row r="442" spans="1:20" s="25" customFormat="1" ht="13" collapsed="1" x14ac:dyDescent="0.3">
      <c r="A442" s="22" t="s">
        <v>205</v>
      </c>
      <c r="B442" s="53" t="s">
        <v>52</v>
      </c>
      <c r="C442" s="51" t="s">
        <v>53</v>
      </c>
      <c r="D442" s="190"/>
      <c r="E442" s="190"/>
      <c r="F442" s="23">
        <v>153415.64000000001</v>
      </c>
      <c r="G442" s="23">
        <v>159581.14000000001</v>
      </c>
      <c r="H442" s="42">
        <f>+F442-G442</f>
        <v>-6165.5</v>
      </c>
      <c r="I442" s="117">
        <f>IF(G442&lt;0,IF(H442=0,0,IF(OR(G442=0,F442=0),"N.M.",IF(ABS(H442/G442)&gt;=10,"N.M.",H442/(-G442)))),IF(H442=0,0,IF(OR(G442=0,F442=0),"N.M.",IF(ABS(H442/G442)&gt;=10,"N.M.",H442/G442))))</f>
        <v>-3.8635517956570553E-2</v>
      </c>
      <c r="J442" s="251"/>
      <c r="K442" s="23">
        <v>1108148.78</v>
      </c>
      <c r="L442" s="23">
        <v>413504.16000000003</v>
      </c>
      <c r="M442" s="42">
        <f>+K442-L442</f>
        <v>694644.62</v>
      </c>
      <c r="N442" s="117">
        <f>IF(L442&lt;0,IF(M442=0,0,IF(OR(L442=0,K442=0),"N.M.",IF(ABS(M442/L442)&gt;=10,"N.M.",M442/(-L442)))),IF(M442=0,0,IF(OR(L442=0,K442=0),"N.M.",IF(ABS(M442/L442)&gt;=10,"N.M.",M442/L442))))</f>
        <v>1.6798975371855991</v>
      </c>
      <c r="O442" s="132"/>
      <c r="P442" s="209"/>
      <c r="Q442" s="23">
        <v>471347.23</v>
      </c>
      <c r="R442" s="23">
        <v>250483.26</v>
      </c>
      <c r="S442" s="42">
        <f>+Q442-R442</f>
        <v>220863.96999999997</v>
      </c>
      <c r="T442" s="117">
        <f>IF(R442&lt;0,IF(S442=0,0,IF(OR(R442=0,Q442=0),"N.M.",IF(ABS(S442/R442)&gt;=10,"N.M.",S442/(-R442)))),IF(S442=0,0,IF(OR(R442=0,Q442=0),"N.M.",IF(ABS(S442/R442)&gt;=10,"N.M.",S442/R442))))</f>
        <v>0.88175141923655886</v>
      </c>
    </row>
    <row r="443" spans="1:20" s="25" customFormat="1" ht="0.75" hidden="1" customHeight="1" outlineLevel="2" x14ac:dyDescent="0.3">
      <c r="A443" s="22"/>
      <c r="B443" s="53"/>
      <c r="C443" s="51"/>
      <c r="D443" s="190"/>
      <c r="E443" s="190"/>
      <c r="F443" s="23"/>
      <c r="G443" s="23"/>
      <c r="H443" s="42"/>
      <c r="I443" s="117"/>
      <c r="J443" s="251"/>
      <c r="K443" s="23"/>
      <c r="L443" s="23"/>
      <c r="M443" s="42"/>
      <c r="N443" s="117"/>
      <c r="O443" s="132"/>
      <c r="P443" s="209"/>
      <c r="Q443" s="23"/>
      <c r="R443" s="23"/>
      <c r="S443" s="42"/>
      <c r="T443" s="117"/>
    </row>
    <row r="444" spans="1:20" s="68" customFormat="1" hidden="1" outlineLevel="2" x14ac:dyDescent="0.25">
      <c r="A444" s="63" t="s">
        <v>1598</v>
      </c>
      <c r="B444" s="64" t="s">
        <v>2057</v>
      </c>
      <c r="C444" s="65" t="s">
        <v>2493</v>
      </c>
      <c r="D444" s="66"/>
      <c r="E444" s="67"/>
      <c r="F444" s="307">
        <v>-200206.74</v>
      </c>
      <c r="G444" s="307">
        <v>714677.93</v>
      </c>
      <c r="H444" s="142">
        <f>+F444-G444</f>
        <v>-914884.67</v>
      </c>
      <c r="I444" s="91">
        <f>IF(G444&lt;0,IF(H444=0,0,IF(OR(G444=0,F444=0),"N.M.",IF(ABS(H444/G444)&gt;=10,"N.M.",H444/(-G444)))),IF(H444=0,0,IF(OR(G444=0,F444=0),"N.M.",IF(ABS(H444/G444)&gt;=10,"N.M.",H444/G444))))</f>
        <v>-1.2801356129746444</v>
      </c>
      <c r="J444" s="157"/>
      <c r="K444" s="307">
        <v>0</v>
      </c>
      <c r="L444" s="307">
        <v>5582843.2699999996</v>
      </c>
      <c r="M444" s="142">
        <f>+K444-L444</f>
        <v>-5582843.2699999996</v>
      </c>
      <c r="N444" s="91" t="str">
        <f>IF(L444&lt;0,IF(M444=0,0,IF(OR(L444=0,K444=0),"N.M.",IF(ABS(M444/L444)&gt;=10,"N.M.",M444/(-L444)))),IF(M444=0,0,IF(OR(L444=0,K444=0),"N.M.",IF(ABS(M444/L444)&gt;=10,"N.M.",M444/L444))))</f>
        <v>N.M.</v>
      </c>
      <c r="O444" s="258"/>
      <c r="P444" s="157"/>
      <c r="Q444" s="307">
        <v>-133471.16</v>
      </c>
      <c r="R444" s="307">
        <v>2262432.98</v>
      </c>
      <c r="S444" s="142">
        <f>+Q444-R444</f>
        <v>-2395904.14</v>
      </c>
      <c r="T444" s="91">
        <f>IF(R444&lt;0,IF(S444=0,0,IF(OR(R444=0,Q444=0),"N.M.",IF(ABS(S444/R444)&gt;=10,"N.M.",S444/(-R444)))),IF(S444=0,0,IF(OR(R444=0,Q444=0),"N.M.",IF(ABS(S444/R444)&gt;=10,"N.M.",S444/R444))))</f>
        <v>-1.0589945254422521</v>
      </c>
    </row>
    <row r="445" spans="1:20" s="68" customFormat="1" hidden="1" outlineLevel="2" x14ac:dyDescent="0.25">
      <c r="A445" s="63" t="s">
        <v>1599</v>
      </c>
      <c r="B445" s="64" t="s">
        <v>2058</v>
      </c>
      <c r="C445" s="65" t="s">
        <v>2494</v>
      </c>
      <c r="D445" s="66"/>
      <c r="E445" s="67"/>
      <c r="F445" s="307">
        <v>0</v>
      </c>
      <c r="G445" s="307">
        <v>37655.379999999997</v>
      </c>
      <c r="H445" s="142">
        <f>+F445-G445</f>
        <v>-37655.379999999997</v>
      </c>
      <c r="I445" s="91" t="str">
        <f>IF(G445&lt;0,IF(H445=0,0,IF(OR(G445=0,F445=0),"N.M.",IF(ABS(H445/G445)&gt;=10,"N.M.",H445/(-G445)))),IF(H445=0,0,IF(OR(G445=0,F445=0),"N.M.",IF(ABS(H445/G445)&gt;=10,"N.M.",H445/G445))))</f>
        <v>N.M.</v>
      </c>
      <c r="J445" s="157"/>
      <c r="K445" s="307">
        <v>0</v>
      </c>
      <c r="L445" s="307">
        <v>246982.86000000002</v>
      </c>
      <c r="M445" s="142">
        <f>+K445-L445</f>
        <v>-246982.86000000002</v>
      </c>
      <c r="N445" s="91" t="str">
        <f>IF(L445&lt;0,IF(M445=0,0,IF(OR(L445=0,K445=0),"N.M.",IF(ABS(M445/L445)&gt;=10,"N.M.",M445/(-L445)))),IF(M445=0,0,IF(OR(L445=0,K445=0),"N.M.",IF(ABS(M445/L445)&gt;=10,"N.M.",M445/L445))))</f>
        <v>N.M.</v>
      </c>
      <c r="O445" s="258"/>
      <c r="P445" s="157"/>
      <c r="Q445" s="307">
        <v>0</v>
      </c>
      <c r="R445" s="307">
        <v>110854.37</v>
      </c>
      <c r="S445" s="142">
        <f>+Q445-R445</f>
        <v>-110854.37</v>
      </c>
      <c r="T445" s="91" t="str">
        <f>IF(R445&lt;0,IF(S445=0,0,IF(OR(R445=0,Q445=0),"N.M.",IF(ABS(S445/R445)&gt;=10,"N.M.",S445/(-R445)))),IF(S445=0,0,IF(OR(R445=0,Q445=0),"N.M.",IF(ABS(S445/R445)&gt;=10,"N.M.",S445/R445))))</f>
        <v>N.M.</v>
      </c>
    </row>
    <row r="446" spans="1:20" s="25" customFormat="1" ht="13" collapsed="1" x14ac:dyDescent="0.3">
      <c r="A446" s="22" t="s">
        <v>206</v>
      </c>
      <c r="B446" s="53" t="s">
        <v>54</v>
      </c>
      <c r="C446" s="51" t="s">
        <v>55</v>
      </c>
      <c r="D446" s="190"/>
      <c r="E446" s="190"/>
      <c r="F446" s="23">
        <v>-200206.74</v>
      </c>
      <c r="G446" s="23">
        <v>752333.31</v>
      </c>
      <c r="H446" s="42">
        <f>+F446-G446</f>
        <v>-952540.05</v>
      </c>
      <c r="I446" s="117">
        <f>IF(G446&lt;0,IF(H446=0,0,IF(OR(G446=0,F446=0),"N.M.",IF(ABS(H446/G446)&gt;=10,"N.M.",H446/(-G446)))),IF(H446=0,0,IF(OR(G446=0,F446=0),"N.M.",IF(ABS(H446/G446)&gt;=10,"N.M.",H446/G446))))</f>
        <v>-1.2661144167603053</v>
      </c>
      <c r="J446" s="251"/>
      <c r="K446" s="23">
        <v>0</v>
      </c>
      <c r="L446" s="23">
        <v>5829826.1299999999</v>
      </c>
      <c r="M446" s="42">
        <f>+K446-L446</f>
        <v>-5829826.1299999999</v>
      </c>
      <c r="N446" s="117" t="str">
        <f>IF(L446&lt;0,IF(M446=0,0,IF(OR(L446=0,K446=0),"N.M.",IF(ABS(M446/L446)&gt;=10,"N.M.",M446/(-L446)))),IF(M446=0,0,IF(OR(L446=0,K446=0),"N.M.",IF(ABS(M446/L446)&gt;=10,"N.M.",M446/L446))))</f>
        <v>N.M.</v>
      </c>
      <c r="O446" s="132"/>
      <c r="P446" s="209"/>
      <c r="Q446" s="23">
        <v>-133471.16</v>
      </c>
      <c r="R446" s="23">
        <v>2373287.35</v>
      </c>
      <c r="S446" s="42">
        <f>+Q446-R446</f>
        <v>-2506758.5100000002</v>
      </c>
      <c r="T446" s="117">
        <f>IF(R446&lt;0,IF(S446=0,0,IF(OR(R446=0,Q446=0),"N.M.",IF(ABS(S446/R446)&gt;=10,"N.M.",S446/(-R446)))),IF(S446=0,0,IF(OR(R446=0,Q446=0),"N.M.",IF(ABS(S446/R446)&gt;=10,"N.M.",S446/R446))))</f>
        <v>-1.0562389379440296</v>
      </c>
    </row>
    <row r="447" spans="1:20" s="25" customFormat="1" ht="0.75" hidden="1" customHeight="1" outlineLevel="2" x14ac:dyDescent="0.3">
      <c r="A447" s="22"/>
      <c r="B447" s="53"/>
      <c r="C447" s="51"/>
      <c r="D447" s="190"/>
      <c r="E447" s="190"/>
      <c r="F447" s="23"/>
      <c r="G447" s="23"/>
      <c r="H447" s="42"/>
      <c r="I447" s="117"/>
      <c r="J447" s="251"/>
      <c r="K447" s="23"/>
      <c r="L447" s="23"/>
      <c r="M447" s="42"/>
      <c r="N447" s="117"/>
      <c r="O447" s="132"/>
      <c r="P447" s="209"/>
      <c r="Q447" s="23"/>
      <c r="R447" s="23"/>
      <c r="S447" s="42"/>
      <c r="T447" s="117"/>
    </row>
    <row r="448" spans="1:20" s="68" customFormat="1" hidden="1" outlineLevel="2" x14ac:dyDescent="0.25">
      <c r="A448" s="63" t="s">
        <v>1600</v>
      </c>
      <c r="B448" s="64" t="s">
        <v>2059</v>
      </c>
      <c r="C448" s="65" t="s">
        <v>2495</v>
      </c>
      <c r="D448" s="66"/>
      <c r="E448" s="67"/>
      <c r="F448" s="307">
        <v>3218</v>
      </c>
      <c r="G448" s="307">
        <v>3218</v>
      </c>
      <c r="H448" s="142">
        <f>+F448-G448</f>
        <v>0</v>
      </c>
      <c r="I448" s="91">
        <f>IF(G448&lt;0,IF(H448=0,0,IF(OR(G448=0,F448=0),"N.M.",IF(ABS(H448/G448)&gt;=10,"N.M.",H448/(-G448)))),IF(H448=0,0,IF(OR(G448=0,F448=0),"N.M.",IF(ABS(H448/G448)&gt;=10,"N.M.",H448/G448))))</f>
        <v>0</v>
      </c>
      <c r="J448" s="157"/>
      <c r="K448" s="307">
        <v>22526</v>
      </c>
      <c r="L448" s="307">
        <v>22526</v>
      </c>
      <c r="M448" s="142">
        <f>+K448-L448</f>
        <v>0</v>
      </c>
      <c r="N448" s="91">
        <f>IF(L448&lt;0,IF(M448=0,0,IF(OR(L448=0,K448=0),"N.M.",IF(ABS(M448/L448)&gt;=10,"N.M.",M448/(-L448)))),IF(M448=0,0,IF(OR(L448=0,K448=0),"N.M.",IF(ABS(M448/L448)&gt;=10,"N.M.",M448/L448))))</f>
        <v>0</v>
      </c>
      <c r="O448" s="258"/>
      <c r="P448" s="157"/>
      <c r="Q448" s="307">
        <v>9654</v>
      </c>
      <c r="R448" s="307">
        <v>9654</v>
      </c>
      <c r="S448" s="142">
        <f>+Q448-R448</f>
        <v>0</v>
      </c>
      <c r="T448" s="91">
        <f>IF(R448&lt;0,IF(S448=0,0,IF(OR(R448=0,Q448=0),"N.M.",IF(ABS(S448/R448)&gt;=10,"N.M.",S448/(-R448)))),IF(S448=0,0,IF(OR(R448=0,Q448=0),"N.M.",IF(ABS(S448/R448)&gt;=10,"N.M.",S448/R448))))</f>
        <v>0</v>
      </c>
    </row>
    <row r="449" spans="1:20" s="25" customFormat="1" ht="13.5" customHeight="1" collapsed="1" x14ac:dyDescent="0.3">
      <c r="A449" s="22" t="s">
        <v>207</v>
      </c>
      <c r="B449" s="53" t="s">
        <v>56</v>
      </c>
      <c r="C449" s="51" t="s">
        <v>57</v>
      </c>
      <c r="D449" s="190"/>
      <c r="E449" s="190"/>
      <c r="F449" s="23">
        <v>3218</v>
      </c>
      <c r="G449" s="23">
        <v>3218</v>
      </c>
      <c r="H449" s="42">
        <f>+F449-G449</f>
        <v>0</v>
      </c>
      <c r="I449" s="117">
        <f>IF(G449&lt;0,IF(H449=0,0,IF(OR(G449=0,F449=0),"N.M.",IF(ABS(H449/G449)&gt;=10,"N.M.",H449/(-G449)))),IF(H449=0,0,IF(OR(G449=0,F449=0),"N.M.",IF(ABS(H449/G449)&gt;=10,"N.M.",H449/G449))))</f>
        <v>0</v>
      </c>
      <c r="J449" s="251"/>
      <c r="K449" s="23">
        <v>22526</v>
      </c>
      <c r="L449" s="23">
        <v>22526</v>
      </c>
      <c r="M449" s="42">
        <f>+K449-L449</f>
        <v>0</v>
      </c>
      <c r="N449" s="117">
        <f>IF(L449&lt;0,IF(M449=0,0,IF(OR(L449=0,K449=0),"N.M.",IF(ABS(M449/L449)&gt;=10,"N.M.",M449/(-L449)))),IF(M449=0,0,IF(OR(L449=0,K449=0),"N.M.",IF(ABS(M449/L449)&gt;=10,"N.M.",M449/L449))))</f>
        <v>0</v>
      </c>
      <c r="O449" s="132"/>
      <c r="P449" s="209"/>
      <c r="Q449" s="23">
        <v>9654</v>
      </c>
      <c r="R449" s="23">
        <v>9654</v>
      </c>
      <c r="S449" s="42">
        <f>+Q449-R449</f>
        <v>0</v>
      </c>
      <c r="T449" s="117">
        <f>IF(R449&lt;0,IF(S449=0,0,IF(OR(R449=0,Q449=0),"N.M.",IF(ABS(S449/R449)&gt;=10,"N.M.",S449/(-R449)))),IF(S449=0,0,IF(OR(R449=0,Q449=0),"N.M.",IF(ABS(S449/R449)&gt;=10,"N.M.",S449/R449))))</f>
        <v>0</v>
      </c>
    </row>
    <row r="450" spans="1:20" s="25" customFormat="1" ht="13" hidden="1" outlineLevel="1" x14ac:dyDescent="0.3">
      <c r="A450" s="22"/>
      <c r="B450" s="53"/>
      <c r="C450" s="51"/>
      <c r="D450" s="190"/>
      <c r="E450" s="190"/>
      <c r="F450" s="23"/>
      <c r="G450" s="23"/>
      <c r="H450" s="42"/>
      <c r="I450" s="117"/>
      <c r="J450" s="251"/>
      <c r="K450" s="23"/>
      <c r="L450" s="23"/>
      <c r="M450" s="42"/>
      <c r="N450" s="117"/>
      <c r="O450" s="132"/>
      <c r="P450" s="209"/>
      <c r="Q450" s="23"/>
      <c r="R450" s="23"/>
      <c r="S450" s="42"/>
      <c r="T450" s="117"/>
    </row>
    <row r="451" spans="1:20" s="25" customFormat="1" ht="13" collapsed="1" x14ac:dyDescent="0.3">
      <c r="A451" s="22" t="s">
        <v>208</v>
      </c>
      <c r="B451" s="53" t="s">
        <v>58</v>
      </c>
      <c r="C451" s="51" t="s">
        <v>848</v>
      </c>
      <c r="D451" s="190"/>
      <c r="E451" s="190"/>
      <c r="F451" s="23">
        <v>0</v>
      </c>
      <c r="G451" s="23">
        <v>0</v>
      </c>
      <c r="H451" s="42">
        <f>+F451-G451</f>
        <v>0</v>
      </c>
      <c r="I451" s="117">
        <f>IF(G451&lt;0,IF(H451=0,0,IF(OR(G451=0,F451=0),"N.M.",IF(ABS(H451/G451)&gt;=10,"N.M.",H451/(-G451)))),IF(H451=0,0,IF(OR(G451=0,F451=0),"N.M.",IF(ABS(H451/G451)&gt;=10,"N.M.",H451/G451))))</f>
        <v>0</v>
      </c>
      <c r="J451" s="251"/>
      <c r="K451" s="23">
        <v>0</v>
      </c>
      <c r="L451" s="23">
        <v>0</v>
      </c>
      <c r="M451" s="42">
        <f>+K451-L451</f>
        <v>0</v>
      </c>
      <c r="N451" s="117">
        <f>IF(L451&lt;0,IF(M451=0,0,IF(OR(L451=0,K451=0),"N.M.",IF(ABS(M451/L451)&gt;=10,"N.M.",M451/(-L451)))),IF(M451=0,0,IF(OR(L451=0,K451=0),"N.M.",IF(ABS(M451/L451)&gt;=10,"N.M.",M451/L451))))</f>
        <v>0</v>
      </c>
      <c r="O451" s="132"/>
      <c r="P451" s="209"/>
      <c r="Q451" s="23">
        <v>0</v>
      </c>
      <c r="R451" s="23">
        <v>0</v>
      </c>
      <c r="S451" s="42">
        <f>+Q451-R451</f>
        <v>0</v>
      </c>
      <c r="T451" s="117">
        <f>IF(R451&lt;0,IF(S451=0,0,IF(OR(R451=0,Q451=0),"N.M.",IF(ABS(S451/R451)&gt;=10,"N.M.",S451/(-R451)))),IF(S451=0,0,IF(OR(R451=0,Q451=0),"N.M.",IF(ABS(S451/R451)&gt;=10,"N.M.",S451/R451))))</f>
        <v>0</v>
      </c>
    </row>
    <row r="452" spans="1:20" s="25" customFormat="1" ht="0.75" hidden="1" customHeight="1" outlineLevel="2" x14ac:dyDescent="0.3">
      <c r="A452" s="22"/>
      <c r="B452" s="53"/>
      <c r="C452" s="51"/>
      <c r="D452" s="190"/>
      <c r="E452" s="190"/>
      <c r="F452" s="23"/>
      <c r="G452" s="23"/>
      <c r="H452" s="42"/>
      <c r="I452" s="117"/>
      <c r="J452" s="251"/>
      <c r="K452" s="23"/>
      <c r="L452" s="23"/>
      <c r="M452" s="42"/>
      <c r="N452" s="117"/>
      <c r="O452" s="132"/>
      <c r="P452" s="209"/>
      <c r="Q452" s="23"/>
      <c r="R452" s="23"/>
      <c r="S452" s="42"/>
      <c r="T452" s="117"/>
    </row>
    <row r="453" spans="1:20" s="25" customFormat="1" ht="13" collapsed="1" x14ac:dyDescent="0.3">
      <c r="A453" s="22"/>
      <c r="B453" s="53" t="s">
        <v>59</v>
      </c>
      <c r="C453" s="51" t="s">
        <v>60</v>
      </c>
      <c r="D453" s="190"/>
      <c r="E453" s="190"/>
      <c r="F453" s="23"/>
      <c r="G453" s="23"/>
      <c r="H453" s="42">
        <f>+F453-G453</f>
        <v>0</v>
      </c>
      <c r="I453" s="117">
        <f>IF(G453&lt;0,IF(H453=0,0,IF(OR(G453=0,F453=0),"N.M.",IF(ABS(H453/G453)&gt;=10,"N.M.",H453/(-G453)))),IF(H453=0,0,IF(OR(G453=0,F453=0),"N.M.",IF(ABS(H453/G453)&gt;=10,"N.M.",H453/G453))))</f>
        <v>0</v>
      </c>
      <c r="J453" s="251"/>
      <c r="K453" s="23"/>
      <c r="L453" s="23"/>
      <c r="M453" s="42">
        <f>+K453-L453</f>
        <v>0</v>
      </c>
      <c r="N453" s="117">
        <f>IF(L453&lt;0,IF(M453=0,0,IF(OR(L453=0,K453=0),"N.M.",IF(ABS(M453/L453)&gt;=10,"N.M.",M453/(-L453)))),IF(M453=0,0,IF(OR(L453=0,K453=0),"N.M.",IF(ABS(M453/L453)&gt;=10,"N.M.",M453/L453))))</f>
        <v>0</v>
      </c>
      <c r="O453" s="132"/>
      <c r="P453" s="209"/>
      <c r="Q453" s="23"/>
      <c r="R453" s="23"/>
      <c r="S453" s="42">
        <f>+Q453-R453</f>
        <v>0</v>
      </c>
      <c r="T453" s="117">
        <f>IF(R453&lt;0,IF(S453=0,0,IF(OR(R453=0,Q453=0),"N.M.",IF(ABS(S453/R453)&gt;=10,"N.M.",S453/(-R453)))),IF(S453=0,0,IF(OR(R453=0,Q453=0),"N.M.",IF(ABS(S453/R453)&gt;=10,"N.M.",S453/R453))))</f>
        <v>0</v>
      </c>
    </row>
    <row r="454" spans="1:20" s="25" customFormat="1" ht="0.75" hidden="1" customHeight="1" outlineLevel="2" x14ac:dyDescent="0.3">
      <c r="A454" s="22"/>
      <c r="B454" s="53"/>
      <c r="C454" s="51"/>
      <c r="D454" s="190"/>
      <c r="E454" s="190"/>
      <c r="F454" s="23"/>
      <c r="G454" s="23"/>
      <c r="H454" s="42"/>
      <c r="I454" s="117"/>
      <c r="J454" s="251"/>
      <c r="K454" s="23"/>
      <c r="L454" s="23"/>
      <c r="M454" s="42"/>
      <c r="N454" s="117"/>
      <c r="O454" s="132"/>
      <c r="P454" s="209"/>
      <c r="Q454" s="23"/>
      <c r="R454" s="23"/>
      <c r="S454" s="42"/>
      <c r="T454" s="117"/>
    </row>
    <row r="455" spans="1:20" s="68" customFormat="1" hidden="1" outlineLevel="2" x14ac:dyDescent="0.25">
      <c r="A455" s="63" t="s">
        <v>1601</v>
      </c>
      <c r="B455" s="64" t="s">
        <v>2060</v>
      </c>
      <c r="C455" s="65" t="s">
        <v>2496</v>
      </c>
      <c r="D455" s="66"/>
      <c r="E455" s="67"/>
      <c r="F455" s="307">
        <v>0</v>
      </c>
      <c r="G455" s="307">
        <v>0</v>
      </c>
      <c r="H455" s="142">
        <f>+F455-G455</f>
        <v>0</v>
      </c>
      <c r="I455" s="91">
        <f>IF(G455&lt;0,IF(H455=0,0,IF(OR(G455=0,F455=0),"N.M.",IF(ABS(H455/G455)&gt;=10,"N.M.",H455/(-G455)))),IF(H455=0,0,IF(OR(G455=0,F455=0),"N.M.",IF(ABS(H455/G455)&gt;=10,"N.M.",H455/G455))))</f>
        <v>0</v>
      </c>
      <c r="J455" s="157"/>
      <c r="K455" s="307">
        <v>0</v>
      </c>
      <c r="L455" s="307">
        <v>-0.16</v>
      </c>
      <c r="M455" s="142">
        <f>+K455-L455</f>
        <v>0.16</v>
      </c>
      <c r="N455" s="91" t="str">
        <f>IF(L455&lt;0,IF(M455=0,0,IF(OR(L455=0,K455=0),"N.M.",IF(ABS(M455/L455)&gt;=10,"N.M.",M455/(-L455)))),IF(M455=0,0,IF(OR(L455=0,K455=0),"N.M.",IF(ABS(M455/L455)&gt;=10,"N.M.",M455/L455))))</f>
        <v>N.M.</v>
      </c>
      <c r="O455" s="258"/>
      <c r="P455" s="157"/>
      <c r="Q455" s="307">
        <v>0</v>
      </c>
      <c r="R455" s="307">
        <v>0</v>
      </c>
      <c r="S455" s="142">
        <f>+Q455-R455</f>
        <v>0</v>
      </c>
      <c r="T455" s="91">
        <f>IF(R455&lt;0,IF(S455=0,0,IF(OR(R455=0,Q455=0),"N.M.",IF(ABS(S455/R455)&gt;=10,"N.M.",S455/(-R455)))),IF(S455=0,0,IF(OR(R455=0,Q455=0),"N.M.",IF(ABS(S455/R455)&gt;=10,"N.M.",S455/R455))))</f>
        <v>0</v>
      </c>
    </row>
    <row r="456" spans="1:20" s="68" customFormat="1" hidden="1" outlineLevel="2" x14ac:dyDescent="0.25">
      <c r="A456" s="63" t="s">
        <v>1602</v>
      </c>
      <c r="B456" s="64" t="s">
        <v>2061</v>
      </c>
      <c r="C456" s="65" t="s">
        <v>2497</v>
      </c>
      <c r="D456" s="66"/>
      <c r="E456" s="67"/>
      <c r="F456" s="307">
        <v>-23</v>
      </c>
      <c r="G456" s="307">
        <v>17648.79</v>
      </c>
      <c r="H456" s="142">
        <f>+F456-G456</f>
        <v>-17671.79</v>
      </c>
      <c r="I456" s="91">
        <f>IF(G456&lt;0,IF(H456=0,0,IF(OR(G456=0,F456=0),"N.M.",IF(ABS(H456/G456)&gt;=10,"N.M.",H456/(-G456)))),IF(H456=0,0,IF(OR(G456=0,F456=0),"N.M.",IF(ABS(H456/G456)&gt;=10,"N.M.",H456/G456))))</f>
        <v>-1.0013032054888749</v>
      </c>
      <c r="J456" s="157"/>
      <c r="K456" s="307">
        <v>87173.87</v>
      </c>
      <c r="L456" s="307">
        <v>284364.44</v>
      </c>
      <c r="M456" s="142">
        <f>+K456-L456</f>
        <v>-197190.57</v>
      </c>
      <c r="N456" s="91">
        <f>IF(L456&lt;0,IF(M456=0,0,IF(OR(L456=0,K456=0),"N.M.",IF(ABS(M456/L456)&gt;=10,"N.M.",M456/(-L456)))),IF(M456=0,0,IF(OR(L456=0,K456=0),"N.M.",IF(ABS(M456/L456)&gt;=10,"N.M.",M456/L456))))</f>
        <v>-0.69344313937424806</v>
      </c>
      <c r="O456" s="258"/>
      <c r="P456" s="157"/>
      <c r="Q456" s="307">
        <v>17854.25</v>
      </c>
      <c r="R456" s="307">
        <v>58075.86</v>
      </c>
      <c r="S456" s="142">
        <f>+Q456-R456</f>
        <v>-40221.61</v>
      </c>
      <c r="T456" s="91">
        <f>IF(R456&lt;0,IF(S456=0,0,IF(OR(R456=0,Q456=0),"N.M.",IF(ABS(S456/R456)&gt;=10,"N.M.",S456/(-R456)))),IF(S456=0,0,IF(OR(R456=0,Q456=0),"N.M.",IF(ABS(S456/R456)&gt;=10,"N.M.",S456/R456))))</f>
        <v>-0.69257020042406603</v>
      </c>
    </row>
    <row r="457" spans="1:20" s="68" customFormat="1" hidden="1" outlineLevel="2" x14ac:dyDescent="0.25">
      <c r="A457" s="63" t="s">
        <v>1603</v>
      </c>
      <c r="B457" s="64" t="s">
        <v>2062</v>
      </c>
      <c r="C457" s="65" t="s">
        <v>2498</v>
      </c>
      <c r="D457" s="66"/>
      <c r="E457" s="67"/>
      <c r="F457" s="307">
        <v>561170.49</v>
      </c>
      <c r="G457" s="307">
        <v>0</v>
      </c>
      <c r="H457" s="142">
        <f>+F457-G457</f>
        <v>561170.49</v>
      </c>
      <c r="I457" s="91" t="str">
        <f>IF(G457&lt;0,IF(H457=0,0,IF(OR(G457=0,F457=0),"N.M.",IF(ABS(H457/G457)&gt;=10,"N.M.",H457/(-G457)))),IF(H457=0,0,IF(OR(G457=0,F457=0),"N.M.",IF(ABS(H457/G457)&gt;=10,"N.M.",H457/G457))))</f>
        <v>N.M.</v>
      </c>
      <c r="J457" s="157"/>
      <c r="K457" s="307">
        <v>561170.49</v>
      </c>
      <c r="L457" s="307">
        <v>0</v>
      </c>
      <c r="M457" s="142">
        <f>+K457-L457</f>
        <v>561170.49</v>
      </c>
      <c r="N457" s="91" t="str">
        <f>IF(L457&lt;0,IF(M457=0,0,IF(OR(L457=0,K457=0),"N.M.",IF(ABS(M457/L457)&gt;=10,"N.M.",M457/(-L457)))),IF(M457=0,0,IF(OR(L457=0,K457=0),"N.M.",IF(ABS(M457/L457)&gt;=10,"N.M.",M457/L457))))</f>
        <v>N.M.</v>
      </c>
      <c r="O457" s="258"/>
      <c r="P457" s="157"/>
      <c r="Q457" s="307">
        <v>561170.49</v>
      </c>
      <c r="R457" s="307">
        <v>0</v>
      </c>
      <c r="S457" s="142">
        <f>+Q457-R457</f>
        <v>561170.49</v>
      </c>
      <c r="T457" s="91" t="str">
        <f>IF(R457&lt;0,IF(S457=0,0,IF(OR(R457=0,Q457=0),"N.M.",IF(ABS(S457/R457)&gt;=10,"N.M.",S457/(-R457)))),IF(S457=0,0,IF(OR(R457=0,Q457=0),"N.M.",IF(ABS(S457/R457)&gt;=10,"N.M.",S457/R457))))</f>
        <v>N.M.</v>
      </c>
    </row>
    <row r="458" spans="1:20" s="25" customFormat="1" ht="13" collapsed="1" x14ac:dyDescent="0.3">
      <c r="A458" s="22" t="s">
        <v>209</v>
      </c>
      <c r="B458" s="53" t="s">
        <v>61</v>
      </c>
      <c r="C458" s="51" t="s">
        <v>62</v>
      </c>
      <c r="D458" s="190"/>
      <c r="E458" s="190"/>
      <c r="F458" s="23">
        <v>561147.49</v>
      </c>
      <c r="G458" s="23">
        <v>17648.79</v>
      </c>
      <c r="H458" s="42">
        <f>+F458-G458</f>
        <v>543498.69999999995</v>
      </c>
      <c r="I458" s="117" t="str">
        <f>IF(G458&lt;0,IF(H458=0,0,IF(OR(G458=0,F458=0),"N.M.",IF(ABS(H458/G458)&gt;=10,"N.M.",H458/(-G458)))),IF(H458=0,0,IF(OR(G458=0,F458=0),"N.M.",IF(ABS(H458/G458)&gt;=10,"N.M.",H458/G458))))</f>
        <v>N.M.</v>
      </c>
      <c r="J458" s="251"/>
      <c r="K458" s="23">
        <v>648344.36</v>
      </c>
      <c r="L458" s="23">
        <v>284364.28000000003</v>
      </c>
      <c r="M458" s="42">
        <f>+K458-L458</f>
        <v>363980.07999999996</v>
      </c>
      <c r="N458" s="117">
        <f>IF(L458&lt;0,IF(M458=0,0,IF(OR(L458=0,K458=0),"N.M.",IF(ABS(M458/L458)&gt;=10,"N.M.",M458/(-L458)))),IF(M458=0,0,IF(OR(L458=0,K458=0),"N.M.",IF(ABS(M458/L458)&gt;=10,"N.M.",M458/L458))))</f>
        <v>1.2799782026068813</v>
      </c>
      <c r="O458" s="132"/>
      <c r="P458" s="209"/>
      <c r="Q458" s="23">
        <v>579024.74</v>
      </c>
      <c r="R458" s="23">
        <v>58075.86</v>
      </c>
      <c r="S458" s="42">
        <f>+Q458-R458</f>
        <v>520948.88</v>
      </c>
      <c r="T458" s="117">
        <f>IF(R458&lt;0,IF(S458=0,0,IF(OR(R458=0,Q458=0),"N.M.",IF(ABS(S458/R458)&gt;=10,"N.M.",S458/(-R458)))),IF(S458=0,0,IF(OR(R458=0,Q458=0),"N.M.",IF(ABS(S458/R458)&gt;=10,"N.M.",S458/R458))))</f>
        <v>8.9701449104671021</v>
      </c>
    </row>
    <row r="459" spans="1:20" s="25" customFormat="1" ht="0.75" hidden="1" customHeight="1" outlineLevel="2" x14ac:dyDescent="0.3">
      <c r="A459" s="22"/>
      <c r="B459" s="53"/>
      <c r="C459" s="51"/>
      <c r="D459" s="190"/>
      <c r="E459" s="190"/>
      <c r="F459" s="23"/>
      <c r="G459" s="23"/>
      <c r="H459" s="42"/>
      <c r="I459" s="117"/>
      <c r="J459" s="251"/>
      <c r="K459" s="23"/>
      <c r="L459" s="23"/>
      <c r="M459" s="42"/>
      <c r="N459" s="117"/>
      <c r="O459" s="132"/>
      <c r="P459" s="209"/>
      <c r="Q459" s="23"/>
      <c r="R459" s="23"/>
      <c r="S459" s="42"/>
      <c r="T459" s="117"/>
    </row>
    <row r="460" spans="1:20" s="68" customFormat="1" hidden="1" outlineLevel="2" x14ac:dyDescent="0.25">
      <c r="A460" s="63" t="s">
        <v>1604</v>
      </c>
      <c r="B460" s="64" t="s">
        <v>2063</v>
      </c>
      <c r="C460" s="65" t="s">
        <v>2499</v>
      </c>
      <c r="D460" s="66"/>
      <c r="E460" s="67"/>
      <c r="F460" s="307">
        <v>40681.200000000004</v>
      </c>
      <c r="G460" s="307">
        <v>-819219</v>
      </c>
      <c r="H460" s="142">
        <f>+F460-G460</f>
        <v>859900.2</v>
      </c>
      <c r="I460" s="91">
        <f>IF(G460&lt;0,IF(H460=0,0,IF(OR(G460=0,F460=0),"N.M.",IF(ABS(H460/G460)&gt;=10,"N.M.",H460/(-G460)))),IF(H460=0,0,IF(OR(G460=0,F460=0),"N.M.",IF(ABS(H460/G460)&gt;=10,"N.M.",H460/G460))))</f>
        <v>1.0496585162209373</v>
      </c>
      <c r="J460" s="157"/>
      <c r="K460" s="307">
        <v>284768.40000000002</v>
      </c>
      <c r="L460" s="307">
        <v>3419642.09</v>
      </c>
      <c r="M460" s="142">
        <f>+K460-L460</f>
        <v>-3134873.69</v>
      </c>
      <c r="N460" s="91">
        <f>IF(L460&lt;0,IF(M460=0,0,IF(OR(L460=0,K460=0),"N.M.",IF(ABS(M460/L460)&gt;=10,"N.M.",M460/(-L460)))),IF(M460=0,0,IF(OR(L460=0,K460=0),"N.M.",IF(ABS(M460/L460)&gt;=10,"N.M.",M460/L460))))</f>
        <v>-0.91672567113595216</v>
      </c>
      <c r="O460" s="258"/>
      <c r="P460" s="157"/>
      <c r="Q460" s="307">
        <v>122043.6</v>
      </c>
      <c r="R460" s="307">
        <v>-741841.97</v>
      </c>
      <c r="S460" s="142">
        <f>+Q460-R460</f>
        <v>863885.57</v>
      </c>
      <c r="T460" s="91">
        <f>IF(R460&lt;0,IF(S460=0,0,IF(OR(R460=0,Q460=0),"N.M.",IF(ABS(S460/R460)&gt;=10,"N.M.",S460/(-R460)))),IF(S460=0,0,IF(OR(R460=0,Q460=0),"N.M.",IF(ABS(S460/R460)&gt;=10,"N.M.",S460/R460))))</f>
        <v>1.1645142832778792</v>
      </c>
    </row>
    <row r="461" spans="1:20" s="68" customFormat="1" hidden="1" outlineLevel="2" x14ac:dyDescent="0.25">
      <c r="A461" s="63" t="s">
        <v>1605</v>
      </c>
      <c r="B461" s="64" t="s">
        <v>2064</v>
      </c>
      <c r="C461" s="65" t="s">
        <v>2500</v>
      </c>
      <c r="D461" s="66"/>
      <c r="E461" s="67"/>
      <c r="F461" s="307">
        <v>-475075.69</v>
      </c>
      <c r="G461" s="307">
        <v>-742215.07000000007</v>
      </c>
      <c r="H461" s="142">
        <f>+F461-G461</f>
        <v>267139.38000000006</v>
      </c>
      <c r="I461" s="91">
        <f>IF(G461&lt;0,IF(H461=0,0,IF(OR(G461=0,F461=0),"N.M.",IF(ABS(H461/G461)&gt;=10,"N.M.",H461/(-G461)))),IF(H461=0,0,IF(OR(G461=0,F461=0),"N.M.",IF(ABS(H461/G461)&gt;=10,"N.M.",H461/G461))))</f>
        <v>0.35992179463561691</v>
      </c>
      <c r="J461" s="157"/>
      <c r="K461" s="307">
        <v>-1353994.65</v>
      </c>
      <c r="L461" s="307">
        <v>-1001352.84</v>
      </c>
      <c r="M461" s="142">
        <f>+K461-L461</f>
        <v>-352641.80999999994</v>
      </c>
      <c r="N461" s="91">
        <f>IF(L461&lt;0,IF(M461=0,0,IF(OR(L461=0,K461=0),"N.M.",IF(ABS(M461/L461)&gt;=10,"N.M.",M461/(-L461)))),IF(M461=0,0,IF(OR(L461=0,K461=0),"N.M.",IF(ABS(M461/L461)&gt;=10,"N.M.",M461/L461))))</f>
        <v>-0.35216538657842122</v>
      </c>
      <c r="O461" s="258"/>
      <c r="P461" s="157"/>
      <c r="Q461" s="307">
        <v>383409.06</v>
      </c>
      <c r="R461" s="307">
        <v>-2150448.65</v>
      </c>
      <c r="S461" s="142">
        <f>+Q461-R461</f>
        <v>2533857.71</v>
      </c>
      <c r="T461" s="91">
        <f>IF(R461&lt;0,IF(S461=0,0,IF(OR(R461=0,Q461=0),"N.M.",IF(ABS(S461/R461)&gt;=10,"N.M.",S461/(-R461)))),IF(S461=0,0,IF(OR(R461=0,Q461=0),"N.M.",IF(ABS(S461/R461)&gt;=10,"N.M.",S461/R461))))</f>
        <v>1.178292590246226</v>
      </c>
    </row>
    <row r="462" spans="1:20" s="25" customFormat="1" ht="13" collapsed="1" x14ac:dyDescent="0.3">
      <c r="A462" s="22" t="s">
        <v>210</v>
      </c>
      <c r="B462" s="53" t="s">
        <v>63</v>
      </c>
      <c r="C462" s="51" t="s">
        <v>64</v>
      </c>
      <c r="D462" s="190"/>
      <c r="E462" s="190"/>
      <c r="F462" s="23">
        <v>-434394.49</v>
      </c>
      <c r="G462" s="23">
        <v>-1561434.07</v>
      </c>
      <c r="H462" s="42">
        <f>+F462-G462</f>
        <v>1127039.58</v>
      </c>
      <c r="I462" s="117">
        <f>IF(G462&lt;0,IF(H462=0,0,IF(OR(G462=0,F462=0),"N.M.",IF(ABS(H462/G462)&gt;=10,"N.M.",H462/(-G462)))),IF(H462=0,0,IF(OR(G462=0,F462=0),"N.M.",IF(ABS(H462/G462)&gt;=10,"N.M.",H462/G462))))</f>
        <v>0.72179773815233839</v>
      </c>
      <c r="J462" s="251"/>
      <c r="K462" s="23">
        <v>-1069226.25</v>
      </c>
      <c r="L462" s="23">
        <v>2418289.25</v>
      </c>
      <c r="M462" s="42">
        <f>+K462-L462</f>
        <v>-3487515.5</v>
      </c>
      <c r="N462" s="117">
        <f>IF(L462&lt;0,IF(M462=0,0,IF(OR(L462=0,K462=0),"N.M.",IF(ABS(M462/L462)&gt;=10,"N.M.",M462/(-L462)))),IF(M462=0,0,IF(OR(L462=0,K462=0),"N.M.",IF(ABS(M462/L462)&gt;=10,"N.M.",M462/L462))))</f>
        <v>-1.4421415883149626</v>
      </c>
      <c r="O462" s="132"/>
      <c r="P462" s="209"/>
      <c r="Q462" s="23">
        <v>505452.66000000003</v>
      </c>
      <c r="R462" s="23">
        <v>-2892290.62</v>
      </c>
      <c r="S462" s="42">
        <f>+Q462-R462</f>
        <v>3397743.2800000003</v>
      </c>
      <c r="T462" s="117">
        <f>IF(R462&lt;0,IF(S462=0,0,IF(OR(R462=0,Q462=0),"N.M.",IF(ABS(S462/R462)&gt;=10,"N.M.",S462/(-R462)))),IF(S462=0,0,IF(OR(R462=0,Q462=0),"N.M.",IF(ABS(S462/R462)&gt;=10,"N.M.",S462/R462))))</f>
        <v>1.1747586001575459</v>
      </c>
    </row>
    <row r="463" spans="1:20" s="25" customFormat="1" ht="0.75" hidden="1" customHeight="1" outlineLevel="2" x14ac:dyDescent="0.3">
      <c r="A463" s="22"/>
      <c r="B463" s="53"/>
      <c r="C463" s="51"/>
      <c r="D463" s="190"/>
      <c r="E463" s="190"/>
      <c r="F463" s="23"/>
      <c r="G463" s="23"/>
      <c r="H463" s="42"/>
      <c r="I463" s="117"/>
      <c r="J463" s="251"/>
      <c r="K463" s="23"/>
      <c r="L463" s="23"/>
      <c r="M463" s="42"/>
      <c r="N463" s="117"/>
      <c r="O463" s="132"/>
      <c r="P463" s="209"/>
      <c r="Q463" s="23"/>
      <c r="R463" s="23"/>
      <c r="S463" s="42"/>
      <c r="T463" s="117"/>
    </row>
    <row r="464" spans="1:20" s="68" customFormat="1" hidden="1" outlineLevel="2" x14ac:dyDescent="0.25">
      <c r="A464" s="63" t="s">
        <v>1606</v>
      </c>
      <c r="B464" s="64" t="s">
        <v>2065</v>
      </c>
      <c r="C464" s="65" t="s">
        <v>2501</v>
      </c>
      <c r="D464" s="66"/>
      <c r="E464" s="67"/>
      <c r="F464" s="307">
        <v>339911.62</v>
      </c>
      <c r="G464" s="307">
        <v>371152.28</v>
      </c>
      <c r="H464" s="142">
        <f t="shared" ref="H464:H500" si="103">+F464-G464</f>
        <v>-31240.660000000033</v>
      </c>
      <c r="I464" s="91">
        <f t="shared" ref="I464:I500" si="104">IF(G464&lt;0,IF(H464=0,0,IF(OR(G464=0,F464=0),"N.M.",IF(ABS(H464/G464)&gt;=10,"N.M.",H464/(-G464)))),IF(H464=0,0,IF(OR(G464=0,F464=0),"N.M.",IF(ABS(H464/G464)&gt;=10,"N.M.",H464/G464))))</f>
        <v>-8.4172081604887428E-2</v>
      </c>
      <c r="J464" s="157"/>
      <c r="K464" s="307">
        <v>2188219.81</v>
      </c>
      <c r="L464" s="307">
        <v>2196708.0359999998</v>
      </c>
      <c r="M464" s="142">
        <f t="shared" ref="M464:M500" si="105">+K464-L464</f>
        <v>-8488.2259999997914</v>
      </c>
      <c r="N464" s="91">
        <f t="shared" ref="N464:N500" si="106">IF(L464&lt;0,IF(M464=0,0,IF(OR(L464=0,K464=0),"N.M.",IF(ABS(M464/L464)&gt;=10,"N.M.",M464/(-L464)))),IF(M464=0,0,IF(OR(L464=0,K464=0),"N.M.",IF(ABS(M464/L464)&gt;=10,"N.M.",M464/L464))))</f>
        <v>-3.8640665308695542E-3</v>
      </c>
      <c r="O464" s="258"/>
      <c r="P464" s="157"/>
      <c r="Q464" s="307">
        <v>993413.43</v>
      </c>
      <c r="R464" s="307">
        <v>1131135.236</v>
      </c>
      <c r="S464" s="142">
        <f t="shared" ref="S464:S500" si="107">+Q464-R464</f>
        <v>-137721.80599999998</v>
      </c>
      <c r="T464" s="91">
        <f t="shared" ref="T464:T500" si="108">IF(R464&lt;0,IF(S464=0,0,IF(OR(R464=0,Q464=0),"N.M.",IF(ABS(S464/R464)&gt;=10,"N.M.",S464/(-R464)))),IF(S464=0,0,IF(OR(R464=0,Q464=0),"N.M.",IF(ABS(S464/R464)&gt;=10,"N.M.",S464/R464))))</f>
        <v>-0.12175538487070875</v>
      </c>
    </row>
    <row r="465" spans="1:20" s="68" customFormat="1" hidden="1" outlineLevel="2" x14ac:dyDescent="0.25">
      <c r="A465" s="63" t="s">
        <v>1607</v>
      </c>
      <c r="B465" s="64" t="s">
        <v>2066</v>
      </c>
      <c r="C465" s="65" t="s">
        <v>2502</v>
      </c>
      <c r="D465" s="66"/>
      <c r="E465" s="67"/>
      <c r="F465" s="307">
        <v>294.11</v>
      </c>
      <c r="G465" s="307">
        <v>270.09000000000003</v>
      </c>
      <c r="H465" s="142">
        <f t="shared" si="103"/>
        <v>24.019999999999982</v>
      </c>
      <c r="I465" s="91">
        <f t="shared" si="104"/>
        <v>8.8933318523455068E-2</v>
      </c>
      <c r="J465" s="157"/>
      <c r="K465" s="307">
        <v>12251.35</v>
      </c>
      <c r="L465" s="307">
        <v>12908.84</v>
      </c>
      <c r="M465" s="142">
        <f t="shared" si="105"/>
        <v>-657.48999999999978</v>
      </c>
      <c r="N465" s="91">
        <f t="shared" si="106"/>
        <v>-5.0933313915115519E-2</v>
      </c>
      <c r="O465" s="258"/>
      <c r="P465" s="157"/>
      <c r="Q465" s="307">
        <v>835.36</v>
      </c>
      <c r="R465" s="307">
        <v>517.31000000000006</v>
      </c>
      <c r="S465" s="142">
        <f t="shared" si="107"/>
        <v>318.04999999999995</v>
      </c>
      <c r="T465" s="91">
        <f t="shared" si="108"/>
        <v>0.61481510119657445</v>
      </c>
    </row>
    <row r="466" spans="1:20" s="68" customFormat="1" hidden="1" outlineLevel="2" x14ac:dyDescent="0.25">
      <c r="A466" s="63" t="s">
        <v>1608</v>
      </c>
      <c r="B466" s="64" t="s">
        <v>2067</v>
      </c>
      <c r="C466" s="65" t="s">
        <v>2503</v>
      </c>
      <c r="D466" s="66"/>
      <c r="E466" s="67"/>
      <c r="F466" s="307">
        <v>0</v>
      </c>
      <c r="G466" s="307">
        <v>0</v>
      </c>
      <c r="H466" s="142">
        <f t="shared" si="103"/>
        <v>0</v>
      </c>
      <c r="I466" s="91">
        <f t="shared" si="104"/>
        <v>0</v>
      </c>
      <c r="J466" s="157"/>
      <c r="K466" s="307">
        <v>0</v>
      </c>
      <c r="L466" s="307">
        <v>0</v>
      </c>
      <c r="M466" s="142">
        <f t="shared" si="105"/>
        <v>0</v>
      </c>
      <c r="N466" s="91">
        <f t="shared" si="106"/>
        <v>0</v>
      </c>
      <c r="O466" s="258"/>
      <c r="P466" s="157"/>
      <c r="Q466" s="307">
        <v>0</v>
      </c>
      <c r="R466" s="307">
        <v>0</v>
      </c>
      <c r="S466" s="142">
        <f t="shared" si="107"/>
        <v>0</v>
      </c>
      <c r="T466" s="91">
        <f t="shared" si="108"/>
        <v>0</v>
      </c>
    </row>
    <row r="467" spans="1:20" s="68" customFormat="1" hidden="1" outlineLevel="2" x14ac:dyDescent="0.25">
      <c r="A467" s="63" t="s">
        <v>1609</v>
      </c>
      <c r="B467" s="64" t="s">
        <v>2068</v>
      </c>
      <c r="C467" s="65" t="s">
        <v>2503</v>
      </c>
      <c r="D467" s="66"/>
      <c r="E467" s="67"/>
      <c r="F467" s="307">
        <v>0</v>
      </c>
      <c r="G467" s="307">
        <v>0</v>
      </c>
      <c r="H467" s="142">
        <f t="shared" si="103"/>
        <v>0</v>
      </c>
      <c r="I467" s="91">
        <f t="shared" si="104"/>
        <v>0</v>
      </c>
      <c r="J467" s="157"/>
      <c r="K467" s="307">
        <v>0</v>
      </c>
      <c r="L467" s="307">
        <v>0</v>
      </c>
      <c r="M467" s="142">
        <f t="shared" si="105"/>
        <v>0</v>
      </c>
      <c r="N467" s="91">
        <f t="shared" si="106"/>
        <v>0</v>
      </c>
      <c r="O467" s="258"/>
      <c r="P467" s="157"/>
      <c r="Q467" s="307">
        <v>0</v>
      </c>
      <c r="R467" s="307">
        <v>0</v>
      </c>
      <c r="S467" s="142">
        <f t="shared" si="107"/>
        <v>0</v>
      </c>
      <c r="T467" s="91">
        <f t="shared" si="108"/>
        <v>0</v>
      </c>
    </row>
    <row r="468" spans="1:20" s="68" customFormat="1" hidden="1" outlineLevel="2" x14ac:dyDescent="0.25">
      <c r="A468" s="63" t="s">
        <v>1610</v>
      </c>
      <c r="B468" s="64" t="s">
        <v>2069</v>
      </c>
      <c r="C468" s="65" t="s">
        <v>2503</v>
      </c>
      <c r="D468" s="66"/>
      <c r="E468" s="67"/>
      <c r="F468" s="307">
        <v>0</v>
      </c>
      <c r="G468" s="307">
        <v>0</v>
      </c>
      <c r="H468" s="142">
        <f t="shared" si="103"/>
        <v>0</v>
      </c>
      <c r="I468" s="91">
        <f t="shared" si="104"/>
        <v>0</v>
      </c>
      <c r="J468" s="157"/>
      <c r="K468" s="307">
        <v>0</v>
      </c>
      <c r="L468" s="307">
        <v>832990.34</v>
      </c>
      <c r="M468" s="142">
        <f t="shared" si="105"/>
        <v>-832990.34</v>
      </c>
      <c r="N468" s="91" t="str">
        <f t="shared" si="106"/>
        <v>N.M.</v>
      </c>
      <c r="O468" s="258"/>
      <c r="P468" s="157"/>
      <c r="Q468" s="307">
        <v>0</v>
      </c>
      <c r="R468" s="307">
        <v>0</v>
      </c>
      <c r="S468" s="142">
        <f t="shared" si="107"/>
        <v>0</v>
      </c>
      <c r="T468" s="91">
        <f t="shared" si="108"/>
        <v>0</v>
      </c>
    </row>
    <row r="469" spans="1:20" s="68" customFormat="1" hidden="1" outlineLevel="2" x14ac:dyDescent="0.25">
      <c r="A469" s="63" t="s">
        <v>1611</v>
      </c>
      <c r="B469" s="64" t="s">
        <v>2070</v>
      </c>
      <c r="C469" s="65" t="s">
        <v>2503</v>
      </c>
      <c r="D469" s="66"/>
      <c r="E469" s="67"/>
      <c r="F469" s="307">
        <v>0</v>
      </c>
      <c r="G469" s="307">
        <v>-10.14</v>
      </c>
      <c r="H469" s="142">
        <f t="shared" si="103"/>
        <v>10.14</v>
      </c>
      <c r="I469" s="91" t="str">
        <f t="shared" si="104"/>
        <v>N.M.</v>
      </c>
      <c r="J469" s="157"/>
      <c r="K469" s="307">
        <v>0</v>
      </c>
      <c r="L469" s="307">
        <v>1560189.82</v>
      </c>
      <c r="M469" s="142">
        <f t="shared" si="105"/>
        <v>-1560189.82</v>
      </c>
      <c r="N469" s="91" t="str">
        <f t="shared" si="106"/>
        <v>N.M.</v>
      </c>
      <c r="O469" s="258"/>
      <c r="P469" s="157"/>
      <c r="Q469" s="307">
        <v>0</v>
      </c>
      <c r="R469" s="307">
        <v>520055.82</v>
      </c>
      <c r="S469" s="142">
        <f t="shared" si="107"/>
        <v>-520055.82</v>
      </c>
      <c r="T469" s="91" t="str">
        <f t="shared" si="108"/>
        <v>N.M.</v>
      </c>
    </row>
    <row r="470" spans="1:20" s="68" customFormat="1" hidden="1" outlineLevel="2" x14ac:dyDescent="0.25">
      <c r="A470" s="63" t="s">
        <v>1612</v>
      </c>
      <c r="B470" s="64" t="s">
        <v>2071</v>
      </c>
      <c r="C470" s="65" t="s">
        <v>2503</v>
      </c>
      <c r="D470" s="66"/>
      <c r="E470" s="67"/>
      <c r="F470" s="307">
        <v>0</v>
      </c>
      <c r="G470" s="307">
        <v>2009340.5</v>
      </c>
      <c r="H470" s="142">
        <f t="shared" si="103"/>
        <v>-2009340.5</v>
      </c>
      <c r="I470" s="91" t="str">
        <f t="shared" si="104"/>
        <v>N.M.</v>
      </c>
      <c r="J470" s="157"/>
      <c r="K470" s="307">
        <v>1575127.38</v>
      </c>
      <c r="L470" s="307">
        <v>12438840.5</v>
      </c>
      <c r="M470" s="142">
        <f t="shared" si="105"/>
        <v>-10863713.120000001</v>
      </c>
      <c r="N470" s="91">
        <f t="shared" si="106"/>
        <v>-0.87337024057829193</v>
      </c>
      <c r="O470" s="258"/>
      <c r="P470" s="157"/>
      <c r="Q470" s="307">
        <v>525039.38</v>
      </c>
      <c r="R470" s="307">
        <v>5485840.5</v>
      </c>
      <c r="S470" s="142">
        <f t="shared" si="107"/>
        <v>-4960801.12</v>
      </c>
      <c r="T470" s="91">
        <f t="shared" si="108"/>
        <v>-0.90429189838822333</v>
      </c>
    </row>
    <row r="471" spans="1:20" s="68" customFormat="1" hidden="1" outlineLevel="2" x14ac:dyDescent="0.25">
      <c r="A471" s="63" t="s">
        <v>1613</v>
      </c>
      <c r="B471" s="64" t="s">
        <v>2072</v>
      </c>
      <c r="C471" s="65" t="s">
        <v>2503</v>
      </c>
      <c r="D471" s="66"/>
      <c r="E471" s="67"/>
      <c r="F471" s="307">
        <v>1561532.05</v>
      </c>
      <c r="G471" s="307">
        <v>0</v>
      </c>
      <c r="H471" s="142">
        <f t="shared" si="103"/>
        <v>1561532.05</v>
      </c>
      <c r="I471" s="91" t="str">
        <f t="shared" si="104"/>
        <v>N.M.</v>
      </c>
      <c r="J471" s="157"/>
      <c r="K471" s="307">
        <v>9053732.0500000007</v>
      </c>
      <c r="L471" s="307">
        <v>0</v>
      </c>
      <c r="M471" s="142">
        <f t="shared" si="105"/>
        <v>9053732.0500000007</v>
      </c>
      <c r="N471" s="91" t="str">
        <f t="shared" si="106"/>
        <v>N.M.</v>
      </c>
      <c r="O471" s="258"/>
      <c r="P471" s="157"/>
      <c r="Q471" s="307">
        <v>4058932.05</v>
      </c>
      <c r="R471" s="307">
        <v>0</v>
      </c>
      <c r="S471" s="142">
        <f t="shared" si="107"/>
        <v>4058932.05</v>
      </c>
      <c r="T471" s="91" t="str">
        <f t="shared" si="108"/>
        <v>N.M.</v>
      </c>
    </row>
    <row r="472" spans="1:20" s="68" customFormat="1" hidden="1" outlineLevel="2" x14ac:dyDescent="0.25">
      <c r="A472" s="63" t="s">
        <v>1614</v>
      </c>
      <c r="B472" s="64" t="s">
        <v>2073</v>
      </c>
      <c r="C472" s="65" t="s">
        <v>2504</v>
      </c>
      <c r="D472" s="66"/>
      <c r="E472" s="67"/>
      <c r="F472" s="307">
        <v>0</v>
      </c>
      <c r="G472" s="307">
        <v>0</v>
      </c>
      <c r="H472" s="142">
        <f t="shared" si="103"/>
        <v>0</v>
      </c>
      <c r="I472" s="91">
        <f t="shared" si="104"/>
        <v>0</v>
      </c>
      <c r="J472" s="157"/>
      <c r="K472" s="307">
        <v>0</v>
      </c>
      <c r="L472" s="307">
        <v>0</v>
      </c>
      <c r="M472" s="142">
        <f t="shared" si="105"/>
        <v>0</v>
      </c>
      <c r="N472" s="91">
        <f t="shared" si="106"/>
        <v>0</v>
      </c>
      <c r="O472" s="258"/>
      <c r="P472" s="157"/>
      <c r="Q472" s="307">
        <v>0</v>
      </c>
      <c r="R472" s="307">
        <v>0</v>
      </c>
      <c r="S472" s="142">
        <f t="shared" si="107"/>
        <v>0</v>
      </c>
      <c r="T472" s="91">
        <f t="shared" si="108"/>
        <v>0</v>
      </c>
    </row>
    <row r="473" spans="1:20" s="68" customFormat="1" hidden="1" outlineLevel="2" x14ac:dyDescent="0.25">
      <c r="A473" s="63" t="s">
        <v>1615</v>
      </c>
      <c r="B473" s="64" t="s">
        <v>2074</v>
      </c>
      <c r="C473" s="65" t="s">
        <v>2504</v>
      </c>
      <c r="D473" s="66"/>
      <c r="E473" s="67"/>
      <c r="F473" s="307">
        <v>0</v>
      </c>
      <c r="G473" s="307">
        <v>0</v>
      </c>
      <c r="H473" s="142">
        <f t="shared" si="103"/>
        <v>0</v>
      </c>
      <c r="I473" s="91">
        <f t="shared" si="104"/>
        <v>0</v>
      </c>
      <c r="J473" s="157"/>
      <c r="K473" s="307">
        <v>0</v>
      </c>
      <c r="L473" s="307">
        <v>0</v>
      </c>
      <c r="M473" s="142">
        <f t="shared" si="105"/>
        <v>0</v>
      </c>
      <c r="N473" s="91">
        <f t="shared" si="106"/>
        <v>0</v>
      </c>
      <c r="O473" s="258"/>
      <c r="P473" s="157"/>
      <c r="Q473" s="307">
        <v>0</v>
      </c>
      <c r="R473" s="307">
        <v>0</v>
      </c>
      <c r="S473" s="142">
        <f t="shared" si="107"/>
        <v>0</v>
      </c>
      <c r="T473" s="91">
        <f t="shared" si="108"/>
        <v>0</v>
      </c>
    </row>
    <row r="474" spans="1:20" s="68" customFormat="1" hidden="1" outlineLevel="2" x14ac:dyDescent="0.25">
      <c r="A474" s="63" t="s">
        <v>1616</v>
      </c>
      <c r="B474" s="64" t="s">
        <v>2075</v>
      </c>
      <c r="C474" s="65" t="s">
        <v>2504</v>
      </c>
      <c r="D474" s="66"/>
      <c r="E474" s="67"/>
      <c r="F474" s="307">
        <v>0</v>
      </c>
      <c r="G474" s="307">
        <v>1649.31</v>
      </c>
      <c r="H474" s="142">
        <f t="shared" si="103"/>
        <v>-1649.31</v>
      </c>
      <c r="I474" s="91" t="str">
        <f t="shared" si="104"/>
        <v>N.M.</v>
      </c>
      <c r="J474" s="157"/>
      <c r="K474" s="307">
        <v>126</v>
      </c>
      <c r="L474" s="307">
        <v>11545.17</v>
      </c>
      <c r="M474" s="142">
        <f t="shared" si="105"/>
        <v>-11419.17</v>
      </c>
      <c r="N474" s="91">
        <f t="shared" si="106"/>
        <v>-0.98908634519890137</v>
      </c>
      <c r="O474" s="258"/>
      <c r="P474" s="157"/>
      <c r="Q474" s="307">
        <v>0</v>
      </c>
      <c r="R474" s="307">
        <v>4947.93</v>
      </c>
      <c r="S474" s="142">
        <f t="shared" si="107"/>
        <v>-4947.93</v>
      </c>
      <c r="T474" s="91" t="str">
        <f t="shared" si="108"/>
        <v>N.M.</v>
      </c>
    </row>
    <row r="475" spans="1:20" s="68" customFormat="1" hidden="1" outlineLevel="2" x14ac:dyDescent="0.25">
      <c r="A475" s="63" t="s">
        <v>1617</v>
      </c>
      <c r="B475" s="64" t="s">
        <v>2076</v>
      </c>
      <c r="C475" s="65" t="s">
        <v>2504</v>
      </c>
      <c r="D475" s="66"/>
      <c r="E475" s="67"/>
      <c r="F475" s="307">
        <v>1541.04</v>
      </c>
      <c r="G475" s="307">
        <v>0</v>
      </c>
      <c r="H475" s="142">
        <f t="shared" si="103"/>
        <v>1541.04</v>
      </c>
      <c r="I475" s="91" t="str">
        <f t="shared" si="104"/>
        <v>N.M.</v>
      </c>
      <c r="J475" s="157"/>
      <c r="K475" s="307">
        <v>10788.54</v>
      </c>
      <c r="L475" s="307">
        <v>0</v>
      </c>
      <c r="M475" s="142">
        <f t="shared" si="105"/>
        <v>10788.54</v>
      </c>
      <c r="N475" s="91" t="str">
        <f t="shared" si="106"/>
        <v>N.M.</v>
      </c>
      <c r="O475" s="258"/>
      <c r="P475" s="157"/>
      <c r="Q475" s="307">
        <v>4623.12</v>
      </c>
      <c r="R475" s="307">
        <v>0</v>
      </c>
      <c r="S475" s="142">
        <f t="shared" si="107"/>
        <v>4623.12</v>
      </c>
      <c r="T475" s="91" t="str">
        <f t="shared" si="108"/>
        <v>N.M.</v>
      </c>
    </row>
    <row r="476" spans="1:20" s="68" customFormat="1" hidden="1" outlineLevel="2" x14ac:dyDescent="0.25">
      <c r="A476" s="63" t="s">
        <v>1618</v>
      </c>
      <c r="B476" s="64" t="s">
        <v>2077</v>
      </c>
      <c r="C476" s="65" t="s">
        <v>2505</v>
      </c>
      <c r="D476" s="66"/>
      <c r="E476" s="67"/>
      <c r="F476" s="307">
        <v>277.67</v>
      </c>
      <c r="G476" s="307">
        <v>285.78000000000003</v>
      </c>
      <c r="H476" s="142">
        <f t="shared" si="103"/>
        <v>-8.1100000000000136</v>
      </c>
      <c r="I476" s="91">
        <f t="shared" si="104"/>
        <v>-2.8378472951221263E-2</v>
      </c>
      <c r="J476" s="157"/>
      <c r="K476" s="307">
        <v>21599.510000000002</v>
      </c>
      <c r="L476" s="307">
        <v>22700.2</v>
      </c>
      <c r="M476" s="142">
        <f t="shared" si="105"/>
        <v>-1100.6899999999987</v>
      </c>
      <c r="N476" s="91">
        <f t="shared" si="106"/>
        <v>-4.8488119047409212E-2</v>
      </c>
      <c r="O476" s="258"/>
      <c r="P476" s="157"/>
      <c r="Q476" s="307">
        <v>1282.55</v>
      </c>
      <c r="R476" s="307">
        <v>739.48</v>
      </c>
      <c r="S476" s="142">
        <f t="shared" si="107"/>
        <v>543.06999999999994</v>
      </c>
      <c r="T476" s="91">
        <f t="shared" si="108"/>
        <v>0.73439443933574933</v>
      </c>
    </row>
    <row r="477" spans="1:20" s="68" customFormat="1" hidden="1" outlineLevel="2" x14ac:dyDescent="0.25">
      <c r="A477" s="63" t="s">
        <v>1619</v>
      </c>
      <c r="B477" s="64" t="s">
        <v>2078</v>
      </c>
      <c r="C477" s="65" t="s">
        <v>2506</v>
      </c>
      <c r="D477" s="66"/>
      <c r="E477" s="67"/>
      <c r="F477" s="307">
        <v>0</v>
      </c>
      <c r="G477" s="307">
        <v>0</v>
      </c>
      <c r="H477" s="142">
        <f t="shared" si="103"/>
        <v>0</v>
      </c>
      <c r="I477" s="91">
        <f t="shared" si="104"/>
        <v>0</v>
      </c>
      <c r="J477" s="157"/>
      <c r="K477" s="307">
        <v>0</v>
      </c>
      <c r="L477" s="307">
        <v>725.29</v>
      </c>
      <c r="M477" s="142">
        <f t="shared" si="105"/>
        <v>-725.29</v>
      </c>
      <c r="N477" s="91" t="str">
        <f t="shared" si="106"/>
        <v>N.M.</v>
      </c>
      <c r="O477" s="258"/>
      <c r="P477" s="157"/>
      <c r="Q477" s="307">
        <v>0</v>
      </c>
      <c r="R477" s="307">
        <v>0</v>
      </c>
      <c r="S477" s="142">
        <f t="shared" si="107"/>
        <v>0</v>
      </c>
      <c r="T477" s="91">
        <f t="shared" si="108"/>
        <v>0</v>
      </c>
    </row>
    <row r="478" spans="1:20" s="68" customFormat="1" hidden="1" outlineLevel="2" x14ac:dyDescent="0.25">
      <c r="A478" s="63" t="s">
        <v>1620</v>
      </c>
      <c r="B478" s="64" t="s">
        <v>2079</v>
      </c>
      <c r="C478" s="65" t="s">
        <v>2506</v>
      </c>
      <c r="D478" s="66"/>
      <c r="E478" s="67"/>
      <c r="F478" s="307">
        <v>0</v>
      </c>
      <c r="G478" s="307">
        <v>964.54</v>
      </c>
      <c r="H478" s="142">
        <f t="shared" si="103"/>
        <v>-964.54</v>
      </c>
      <c r="I478" s="91" t="str">
        <f t="shared" si="104"/>
        <v>N.M.</v>
      </c>
      <c r="J478" s="157"/>
      <c r="K478" s="307">
        <v>1073.29</v>
      </c>
      <c r="L478" s="307">
        <v>2110.33</v>
      </c>
      <c r="M478" s="142">
        <f t="shared" si="105"/>
        <v>-1037.04</v>
      </c>
      <c r="N478" s="91">
        <f t="shared" si="106"/>
        <v>-0.4914112958636801</v>
      </c>
      <c r="O478" s="258"/>
      <c r="P478" s="157"/>
      <c r="Q478" s="307">
        <v>0</v>
      </c>
      <c r="R478" s="307">
        <v>964.54</v>
      </c>
      <c r="S478" s="142">
        <f t="shared" si="107"/>
        <v>-964.54</v>
      </c>
      <c r="T478" s="91" t="str">
        <f t="shared" si="108"/>
        <v>N.M.</v>
      </c>
    </row>
    <row r="479" spans="1:20" s="68" customFormat="1" hidden="1" outlineLevel="2" x14ac:dyDescent="0.25">
      <c r="A479" s="63" t="s">
        <v>1621</v>
      </c>
      <c r="B479" s="64" t="s">
        <v>2080</v>
      </c>
      <c r="C479" s="65" t="s">
        <v>2506</v>
      </c>
      <c r="D479" s="66"/>
      <c r="E479" s="67"/>
      <c r="F479" s="307">
        <v>112.52</v>
      </c>
      <c r="G479" s="307">
        <v>0</v>
      </c>
      <c r="H479" s="142">
        <f t="shared" si="103"/>
        <v>112.52</v>
      </c>
      <c r="I479" s="91" t="str">
        <f t="shared" si="104"/>
        <v>N.M.</v>
      </c>
      <c r="J479" s="157"/>
      <c r="K479" s="307">
        <v>984.26</v>
      </c>
      <c r="L479" s="307">
        <v>0</v>
      </c>
      <c r="M479" s="142">
        <f t="shared" si="105"/>
        <v>984.26</v>
      </c>
      <c r="N479" s="91" t="str">
        <f t="shared" si="106"/>
        <v>N.M.</v>
      </c>
      <c r="O479" s="258"/>
      <c r="P479" s="157"/>
      <c r="Q479" s="307">
        <v>112.52</v>
      </c>
      <c r="R479" s="307">
        <v>0</v>
      </c>
      <c r="S479" s="142">
        <f t="shared" si="107"/>
        <v>112.52</v>
      </c>
      <c r="T479" s="91" t="str">
        <f t="shared" si="108"/>
        <v>N.M.</v>
      </c>
    </row>
    <row r="480" spans="1:20" s="68" customFormat="1" hidden="1" outlineLevel="2" x14ac:dyDescent="0.25">
      <c r="A480" s="63" t="s">
        <v>1622</v>
      </c>
      <c r="B480" s="64" t="s">
        <v>2081</v>
      </c>
      <c r="C480" s="65" t="s">
        <v>2507</v>
      </c>
      <c r="D480" s="66"/>
      <c r="E480" s="67"/>
      <c r="F480" s="307">
        <v>0</v>
      </c>
      <c r="G480" s="307">
        <v>0</v>
      </c>
      <c r="H480" s="142">
        <f t="shared" si="103"/>
        <v>0</v>
      </c>
      <c r="I480" s="91">
        <f t="shared" si="104"/>
        <v>0</v>
      </c>
      <c r="J480" s="157"/>
      <c r="K480" s="307">
        <v>0</v>
      </c>
      <c r="L480" s="307">
        <v>1530.23</v>
      </c>
      <c r="M480" s="142">
        <f t="shared" si="105"/>
        <v>-1530.23</v>
      </c>
      <c r="N480" s="91" t="str">
        <f t="shared" si="106"/>
        <v>N.M.</v>
      </c>
      <c r="O480" s="258"/>
      <c r="P480" s="157"/>
      <c r="Q480" s="307">
        <v>0</v>
      </c>
      <c r="R480" s="307">
        <v>0</v>
      </c>
      <c r="S480" s="142">
        <f t="shared" si="107"/>
        <v>0</v>
      </c>
      <c r="T480" s="91">
        <f t="shared" si="108"/>
        <v>0</v>
      </c>
    </row>
    <row r="481" spans="1:20" s="68" customFormat="1" hidden="1" outlineLevel="2" x14ac:dyDescent="0.25">
      <c r="A481" s="63" t="s">
        <v>1623</v>
      </c>
      <c r="B481" s="64" t="s">
        <v>2082</v>
      </c>
      <c r="C481" s="65" t="s">
        <v>2507</v>
      </c>
      <c r="D481" s="66"/>
      <c r="E481" s="67"/>
      <c r="F481" s="307">
        <v>0</v>
      </c>
      <c r="G481" s="307">
        <v>4235.82</v>
      </c>
      <c r="H481" s="142">
        <f t="shared" si="103"/>
        <v>-4235.82</v>
      </c>
      <c r="I481" s="91" t="str">
        <f t="shared" si="104"/>
        <v>N.M.</v>
      </c>
      <c r="J481" s="157"/>
      <c r="K481" s="307">
        <v>1794.56</v>
      </c>
      <c r="L481" s="307">
        <v>30702.58</v>
      </c>
      <c r="M481" s="142">
        <f t="shared" si="105"/>
        <v>-28908.02</v>
      </c>
      <c r="N481" s="91">
        <f t="shared" si="106"/>
        <v>-0.94155018894177622</v>
      </c>
      <c r="O481" s="258"/>
      <c r="P481" s="157"/>
      <c r="Q481" s="307">
        <v>0</v>
      </c>
      <c r="R481" s="307">
        <v>12642.720000000001</v>
      </c>
      <c r="S481" s="142">
        <f t="shared" si="107"/>
        <v>-12642.720000000001</v>
      </c>
      <c r="T481" s="91" t="str">
        <f t="shared" si="108"/>
        <v>N.M.</v>
      </c>
    </row>
    <row r="482" spans="1:20" s="68" customFormat="1" hidden="1" outlineLevel="2" x14ac:dyDescent="0.25">
      <c r="A482" s="63" t="s">
        <v>1624</v>
      </c>
      <c r="B482" s="64" t="s">
        <v>2083</v>
      </c>
      <c r="C482" s="65" t="s">
        <v>2507</v>
      </c>
      <c r="D482" s="66"/>
      <c r="E482" s="67"/>
      <c r="F482" s="307">
        <v>4151.7700000000004</v>
      </c>
      <c r="G482" s="307">
        <v>0</v>
      </c>
      <c r="H482" s="142">
        <f t="shared" si="103"/>
        <v>4151.7700000000004</v>
      </c>
      <c r="I482" s="91" t="str">
        <f t="shared" si="104"/>
        <v>N.M.</v>
      </c>
      <c r="J482" s="157"/>
      <c r="K482" s="307">
        <v>32182.798999999999</v>
      </c>
      <c r="L482" s="307">
        <v>0</v>
      </c>
      <c r="M482" s="142">
        <f t="shared" si="105"/>
        <v>32182.798999999999</v>
      </c>
      <c r="N482" s="91" t="str">
        <f t="shared" si="106"/>
        <v>N.M.</v>
      </c>
      <c r="O482" s="258"/>
      <c r="P482" s="157"/>
      <c r="Q482" s="307">
        <v>13566.208000000001</v>
      </c>
      <c r="R482" s="307">
        <v>0</v>
      </c>
      <c r="S482" s="142">
        <f t="shared" si="107"/>
        <v>13566.208000000001</v>
      </c>
      <c r="T482" s="91" t="str">
        <f t="shared" si="108"/>
        <v>N.M.</v>
      </c>
    </row>
    <row r="483" spans="1:20" s="68" customFormat="1" hidden="1" outlineLevel="2" x14ac:dyDescent="0.25">
      <c r="A483" s="63" t="s">
        <v>1625</v>
      </c>
      <c r="B483" s="64" t="s">
        <v>2084</v>
      </c>
      <c r="C483" s="65" t="s">
        <v>2508</v>
      </c>
      <c r="D483" s="66"/>
      <c r="E483" s="67"/>
      <c r="F483" s="307">
        <v>0</v>
      </c>
      <c r="G483" s="307">
        <v>0</v>
      </c>
      <c r="H483" s="142">
        <f t="shared" si="103"/>
        <v>0</v>
      </c>
      <c r="I483" s="91">
        <f t="shared" si="104"/>
        <v>0</v>
      </c>
      <c r="J483" s="157"/>
      <c r="K483" s="307">
        <v>-224843.4</v>
      </c>
      <c r="L483" s="307">
        <v>0</v>
      </c>
      <c r="M483" s="142">
        <f t="shared" si="105"/>
        <v>-224843.4</v>
      </c>
      <c r="N483" s="91" t="str">
        <f t="shared" si="106"/>
        <v>N.M.</v>
      </c>
      <c r="O483" s="258"/>
      <c r="P483" s="157"/>
      <c r="Q483" s="307">
        <v>0</v>
      </c>
      <c r="R483" s="307">
        <v>0</v>
      </c>
      <c r="S483" s="142">
        <f t="shared" si="107"/>
        <v>0</v>
      </c>
      <c r="T483" s="91">
        <f t="shared" si="108"/>
        <v>0</v>
      </c>
    </row>
    <row r="484" spans="1:20" s="68" customFormat="1" hidden="1" outlineLevel="2" x14ac:dyDescent="0.25">
      <c r="A484" s="63" t="s">
        <v>1626</v>
      </c>
      <c r="B484" s="64" t="s">
        <v>2085</v>
      </c>
      <c r="C484" s="65" t="s">
        <v>2508</v>
      </c>
      <c r="D484" s="66"/>
      <c r="E484" s="67"/>
      <c r="F484" s="307">
        <v>0</v>
      </c>
      <c r="G484" s="307">
        <v>0</v>
      </c>
      <c r="H484" s="142">
        <f t="shared" si="103"/>
        <v>0</v>
      </c>
      <c r="I484" s="91">
        <f t="shared" si="104"/>
        <v>0</v>
      </c>
      <c r="J484" s="157"/>
      <c r="K484" s="307">
        <v>-449686.8</v>
      </c>
      <c r="L484" s="307">
        <v>-28788.82</v>
      </c>
      <c r="M484" s="142">
        <f t="shared" si="105"/>
        <v>-420897.98</v>
      </c>
      <c r="N484" s="91" t="str">
        <f t="shared" si="106"/>
        <v>N.M.</v>
      </c>
      <c r="O484" s="258"/>
      <c r="P484" s="157"/>
      <c r="Q484" s="307">
        <v>0</v>
      </c>
      <c r="R484" s="307">
        <v>0</v>
      </c>
      <c r="S484" s="142">
        <f t="shared" si="107"/>
        <v>0</v>
      </c>
      <c r="T484" s="91">
        <f t="shared" si="108"/>
        <v>0</v>
      </c>
    </row>
    <row r="485" spans="1:20" s="68" customFormat="1" hidden="1" outlineLevel="2" x14ac:dyDescent="0.25">
      <c r="A485" s="63" t="s">
        <v>1627</v>
      </c>
      <c r="B485" s="64" t="s">
        <v>2086</v>
      </c>
      <c r="C485" s="65" t="s">
        <v>2508</v>
      </c>
      <c r="D485" s="66"/>
      <c r="E485" s="67"/>
      <c r="F485" s="307">
        <v>0</v>
      </c>
      <c r="G485" s="307">
        <v>0</v>
      </c>
      <c r="H485" s="142">
        <f t="shared" si="103"/>
        <v>0</v>
      </c>
      <c r="I485" s="91">
        <f t="shared" si="104"/>
        <v>0</v>
      </c>
      <c r="J485" s="157"/>
      <c r="K485" s="307">
        <v>-534124.77</v>
      </c>
      <c r="L485" s="307">
        <v>8974</v>
      </c>
      <c r="M485" s="142">
        <f t="shared" si="105"/>
        <v>-543098.77</v>
      </c>
      <c r="N485" s="91" t="str">
        <f t="shared" si="106"/>
        <v>N.M.</v>
      </c>
      <c r="O485" s="258"/>
      <c r="P485" s="157"/>
      <c r="Q485" s="307">
        <v>0</v>
      </c>
      <c r="R485" s="307">
        <v>0</v>
      </c>
      <c r="S485" s="142">
        <f t="shared" si="107"/>
        <v>0</v>
      </c>
      <c r="T485" s="91">
        <f t="shared" si="108"/>
        <v>0</v>
      </c>
    </row>
    <row r="486" spans="1:20" s="68" customFormat="1" hidden="1" outlineLevel="2" x14ac:dyDescent="0.25">
      <c r="A486" s="63" t="s">
        <v>1628</v>
      </c>
      <c r="B486" s="64" t="s">
        <v>2087</v>
      </c>
      <c r="C486" s="65" t="s">
        <v>2508</v>
      </c>
      <c r="D486" s="66"/>
      <c r="E486" s="67"/>
      <c r="F486" s="307">
        <v>0</v>
      </c>
      <c r="G486" s="307">
        <v>614156.43000000005</v>
      </c>
      <c r="H486" s="142">
        <f t="shared" si="103"/>
        <v>-614156.43000000005</v>
      </c>
      <c r="I486" s="91" t="str">
        <f t="shared" si="104"/>
        <v>N.M.</v>
      </c>
      <c r="J486" s="157"/>
      <c r="K486" s="307">
        <v>-550824.80000000005</v>
      </c>
      <c r="L486" s="307">
        <v>4299095.01</v>
      </c>
      <c r="M486" s="142">
        <f t="shared" si="105"/>
        <v>-4849919.8099999996</v>
      </c>
      <c r="N486" s="91">
        <f t="shared" si="106"/>
        <v>-1.1281257564019269</v>
      </c>
      <c r="O486" s="258"/>
      <c r="P486" s="157"/>
      <c r="Q486" s="307">
        <v>0</v>
      </c>
      <c r="R486" s="307">
        <v>1842469.29</v>
      </c>
      <c r="S486" s="142">
        <f t="shared" si="107"/>
        <v>-1842469.29</v>
      </c>
      <c r="T486" s="91" t="str">
        <f t="shared" si="108"/>
        <v>N.M.</v>
      </c>
    </row>
    <row r="487" spans="1:20" s="68" customFormat="1" hidden="1" outlineLevel="2" x14ac:dyDescent="0.25">
      <c r="A487" s="63" t="s">
        <v>1629</v>
      </c>
      <c r="B487" s="64" t="s">
        <v>2088</v>
      </c>
      <c r="C487" s="65" t="s">
        <v>2508</v>
      </c>
      <c r="D487" s="66"/>
      <c r="E487" s="67"/>
      <c r="F487" s="307">
        <v>587156.43000000005</v>
      </c>
      <c r="G487" s="307">
        <v>0</v>
      </c>
      <c r="H487" s="142">
        <f t="shared" si="103"/>
        <v>587156.43000000005</v>
      </c>
      <c r="I487" s="91" t="str">
        <f t="shared" si="104"/>
        <v>N.M.</v>
      </c>
      <c r="J487" s="157"/>
      <c r="K487" s="307">
        <v>4110095.01</v>
      </c>
      <c r="L487" s="307">
        <v>0</v>
      </c>
      <c r="M487" s="142">
        <f t="shared" si="105"/>
        <v>4110095.01</v>
      </c>
      <c r="N487" s="91" t="str">
        <f t="shared" si="106"/>
        <v>N.M.</v>
      </c>
      <c r="O487" s="258"/>
      <c r="P487" s="157"/>
      <c r="Q487" s="307">
        <v>1761469.29</v>
      </c>
      <c r="R487" s="307">
        <v>0</v>
      </c>
      <c r="S487" s="142">
        <f t="shared" si="107"/>
        <v>1761469.29</v>
      </c>
      <c r="T487" s="91" t="str">
        <f t="shared" si="108"/>
        <v>N.M.</v>
      </c>
    </row>
    <row r="488" spans="1:20" s="68" customFormat="1" hidden="1" outlineLevel="2" x14ac:dyDescent="0.25">
      <c r="A488" s="63" t="s">
        <v>1630</v>
      </c>
      <c r="B488" s="64" t="s">
        <v>2089</v>
      </c>
      <c r="C488" s="65" t="s">
        <v>2509</v>
      </c>
      <c r="D488" s="66"/>
      <c r="E488" s="67"/>
      <c r="F488" s="307">
        <v>0</v>
      </c>
      <c r="G488" s="307">
        <v>0</v>
      </c>
      <c r="H488" s="142">
        <f t="shared" si="103"/>
        <v>0</v>
      </c>
      <c r="I488" s="91">
        <f t="shared" si="104"/>
        <v>0</v>
      </c>
      <c r="J488" s="157"/>
      <c r="K488" s="307">
        <v>0</v>
      </c>
      <c r="L488" s="307">
        <v>0</v>
      </c>
      <c r="M488" s="142">
        <f t="shared" si="105"/>
        <v>0</v>
      </c>
      <c r="N488" s="91">
        <f t="shared" si="106"/>
        <v>0</v>
      </c>
      <c r="O488" s="258"/>
      <c r="P488" s="157"/>
      <c r="Q488" s="307">
        <v>0</v>
      </c>
      <c r="R488" s="307">
        <v>0</v>
      </c>
      <c r="S488" s="142">
        <f t="shared" si="107"/>
        <v>0</v>
      </c>
      <c r="T488" s="91">
        <f t="shared" si="108"/>
        <v>0</v>
      </c>
    </row>
    <row r="489" spans="1:20" s="68" customFormat="1" hidden="1" outlineLevel="2" x14ac:dyDescent="0.25">
      <c r="A489" s="63" t="s">
        <v>1631</v>
      </c>
      <c r="B489" s="64" t="s">
        <v>2090</v>
      </c>
      <c r="C489" s="65" t="s">
        <v>2509</v>
      </c>
      <c r="D489" s="66"/>
      <c r="E489" s="67"/>
      <c r="F489" s="307">
        <v>0</v>
      </c>
      <c r="G489" s="307">
        <v>0</v>
      </c>
      <c r="H489" s="142">
        <f t="shared" si="103"/>
        <v>0</v>
      </c>
      <c r="I489" s="91">
        <f t="shared" si="104"/>
        <v>0</v>
      </c>
      <c r="J489" s="157"/>
      <c r="K489" s="307">
        <v>0</v>
      </c>
      <c r="L489" s="307">
        <v>0</v>
      </c>
      <c r="M489" s="142">
        <f t="shared" si="105"/>
        <v>0</v>
      </c>
      <c r="N489" s="91">
        <f t="shared" si="106"/>
        <v>0</v>
      </c>
      <c r="O489" s="258"/>
      <c r="P489" s="157"/>
      <c r="Q489" s="307">
        <v>0</v>
      </c>
      <c r="R489" s="307">
        <v>0</v>
      </c>
      <c r="S489" s="142">
        <f t="shared" si="107"/>
        <v>0</v>
      </c>
      <c r="T489" s="91">
        <f t="shared" si="108"/>
        <v>0</v>
      </c>
    </row>
    <row r="490" spans="1:20" s="68" customFormat="1" hidden="1" outlineLevel="2" x14ac:dyDescent="0.25">
      <c r="A490" s="63" t="s">
        <v>1632</v>
      </c>
      <c r="B490" s="64" t="s">
        <v>2091</v>
      </c>
      <c r="C490" s="65" t="s">
        <v>2509</v>
      </c>
      <c r="D490" s="66"/>
      <c r="E490" s="67"/>
      <c r="F490" s="307">
        <v>0</v>
      </c>
      <c r="G490" s="307">
        <v>0</v>
      </c>
      <c r="H490" s="142">
        <f t="shared" si="103"/>
        <v>0</v>
      </c>
      <c r="I490" s="91">
        <f t="shared" si="104"/>
        <v>0</v>
      </c>
      <c r="J490" s="157"/>
      <c r="K490" s="307">
        <v>0</v>
      </c>
      <c r="L490" s="307">
        <v>0</v>
      </c>
      <c r="M490" s="142">
        <f t="shared" si="105"/>
        <v>0</v>
      </c>
      <c r="N490" s="91">
        <f t="shared" si="106"/>
        <v>0</v>
      </c>
      <c r="O490" s="258"/>
      <c r="P490" s="157"/>
      <c r="Q490" s="307">
        <v>0</v>
      </c>
      <c r="R490" s="307">
        <v>0</v>
      </c>
      <c r="S490" s="142">
        <f t="shared" si="107"/>
        <v>0</v>
      </c>
      <c r="T490" s="91">
        <f t="shared" si="108"/>
        <v>0</v>
      </c>
    </row>
    <row r="491" spans="1:20" s="68" customFormat="1" hidden="1" outlineLevel="2" x14ac:dyDescent="0.25">
      <c r="A491" s="63" t="s">
        <v>1633</v>
      </c>
      <c r="B491" s="64" t="s">
        <v>2092</v>
      </c>
      <c r="C491" s="65" t="s">
        <v>2509</v>
      </c>
      <c r="D491" s="66"/>
      <c r="E491" s="67"/>
      <c r="F491" s="307">
        <v>0</v>
      </c>
      <c r="G491" s="307">
        <v>0</v>
      </c>
      <c r="H491" s="142">
        <f t="shared" si="103"/>
        <v>0</v>
      </c>
      <c r="I491" s="91">
        <f t="shared" si="104"/>
        <v>0</v>
      </c>
      <c r="J491" s="157"/>
      <c r="K491" s="307">
        <v>0</v>
      </c>
      <c r="L491" s="307">
        <v>0</v>
      </c>
      <c r="M491" s="142">
        <f t="shared" si="105"/>
        <v>0</v>
      </c>
      <c r="N491" s="91">
        <f t="shared" si="106"/>
        <v>0</v>
      </c>
      <c r="O491" s="258"/>
      <c r="P491" s="157"/>
      <c r="Q491" s="307">
        <v>0</v>
      </c>
      <c r="R491" s="307">
        <v>0</v>
      </c>
      <c r="S491" s="142">
        <f t="shared" si="107"/>
        <v>0</v>
      </c>
      <c r="T491" s="91">
        <f t="shared" si="108"/>
        <v>0</v>
      </c>
    </row>
    <row r="492" spans="1:20" s="68" customFormat="1" hidden="1" outlineLevel="2" x14ac:dyDescent="0.25">
      <c r="A492" s="63" t="s">
        <v>1634</v>
      </c>
      <c r="B492" s="64" t="s">
        <v>2093</v>
      </c>
      <c r="C492" s="65" t="s">
        <v>2509</v>
      </c>
      <c r="D492" s="66"/>
      <c r="E492" s="67"/>
      <c r="F492" s="307">
        <v>0</v>
      </c>
      <c r="G492" s="307">
        <v>54420</v>
      </c>
      <c r="H492" s="142">
        <f t="shared" si="103"/>
        <v>-54420</v>
      </c>
      <c r="I492" s="91" t="str">
        <f t="shared" si="104"/>
        <v>N.M.</v>
      </c>
      <c r="J492" s="157"/>
      <c r="K492" s="307">
        <v>0</v>
      </c>
      <c r="L492" s="307">
        <v>361026</v>
      </c>
      <c r="M492" s="142">
        <f t="shared" si="105"/>
        <v>-361026</v>
      </c>
      <c r="N492" s="91" t="str">
        <f t="shared" si="106"/>
        <v>N.M.</v>
      </c>
      <c r="O492" s="258"/>
      <c r="P492" s="157"/>
      <c r="Q492" s="307">
        <v>0</v>
      </c>
      <c r="R492" s="307">
        <v>156622</v>
      </c>
      <c r="S492" s="142">
        <f t="shared" si="107"/>
        <v>-156622</v>
      </c>
      <c r="T492" s="91" t="str">
        <f t="shared" si="108"/>
        <v>N.M.</v>
      </c>
    </row>
    <row r="493" spans="1:20" s="68" customFormat="1" hidden="1" outlineLevel="2" x14ac:dyDescent="0.25">
      <c r="A493" s="63" t="s">
        <v>1635</v>
      </c>
      <c r="B493" s="64" t="s">
        <v>2094</v>
      </c>
      <c r="C493" s="65" t="s">
        <v>2509</v>
      </c>
      <c r="D493" s="66"/>
      <c r="E493" s="67"/>
      <c r="F493" s="307">
        <v>58044</v>
      </c>
      <c r="G493" s="307">
        <v>0</v>
      </c>
      <c r="H493" s="142">
        <f t="shared" si="103"/>
        <v>58044</v>
      </c>
      <c r="I493" s="91" t="str">
        <f t="shared" si="104"/>
        <v>N.M.</v>
      </c>
      <c r="J493" s="157"/>
      <c r="K493" s="307">
        <v>389196</v>
      </c>
      <c r="L493" s="307">
        <v>0</v>
      </c>
      <c r="M493" s="142">
        <f t="shared" si="105"/>
        <v>389196</v>
      </c>
      <c r="N493" s="91" t="str">
        <f t="shared" si="106"/>
        <v>N.M.</v>
      </c>
      <c r="O493" s="258"/>
      <c r="P493" s="157"/>
      <c r="Q493" s="307">
        <v>168428</v>
      </c>
      <c r="R493" s="307">
        <v>0</v>
      </c>
      <c r="S493" s="142">
        <f t="shared" si="107"/>
        <v>168428</v>
      </c>
      <c r="T493" s="91" t="str">
        <f t="shared" si="108"/>
        <v>N.M.</v>
      </c>
    </row>
    <row r="494" spans="1:20" s="68" customFormat="1" hidden="1" outlineLevel="2" x14ac:dyDescent="0.25">
      <c r="A494" s="63" t="s">
        <v>1636</v>
      </c>
      <c r="B494" s="64" t="s">
        <v>2095</v>
      </c>
      <c r="C494" s="65" t="s">
        <v>2510</v>
      </c>
      <c r="D494" s="66"/>
      <c r="E494" s="67"/>
      <c r="F494" s="307">
        <v>-142500.34</v>
      </c>
      <c r="G494" s="307">
        <v>-106483.67</v>
      </c>
      <c r="H494" s="142">
        <f t="shared" si="103"/>
        <v>-36016.67</v>
      </c>
      <c r="I494" s="91">
        <f t="shared" si="104"/>
        <v>-0.33823655777453948</v>
      </c>
      <c r="J494" s="157"/>
      <c r="K494" s="307">
        <v>-896270.8</v>
      </c>
      <c r="L494" s="307">
        <v>-844276.87</v>
      </c>
      <c r="M494" s="142">
        <f t="shared" si="105"/>
        <v>-51993.930000000051</v>
      </c>
      <c r="N494" s="91">
        <f t="shared" si="106"/>
        <v>-6.158398014622863E-2</v>
      </c>
      <c r="O494" s="258"/>
      <c r="P494" s="157"/>
      <c r="Q494" s="307">
        <v>-446632.7</v>
      </c>
      <c r="R494" s="307">
        <v>-393468.13</v>
      </c>
      <c r="S494" s="142">
        <f t="shared" si="107"/>
        <v>-53164.570000000007</v>
      </c>
      <c r="T494" s="91">
        <f t="shared" si="108"/>
        <v>-0.13511785566978451</v>
      </c>
    </row>
    <row r="495" spans="1:20" s="68" customFormat="1" hidden="1" outlineLevel="2" x14ac:dyDescent="0.25">
      <c r="A495" s="63" t="s">
        <v>1637</v>
      </c>
      <c r="B495" s="64" t="s">
        <v>2096</v>
      </c>
      <c r="C495" s="65" t="s">
        <v>2511</v>
      </c>
      <c r="D495" s="66"/>
      <c r="E495" s="67"/>
      <c r="F495" s="307">
        <v>-637.78</v>
      </c>
      <c r="G495" s="307">
        <v>-539.44000000000005</v>
      </c>
      <c r="H495" s="142">
        <f t="shared" si="103"/>
        <v>-98.339999999999918</v>
      </c>
      <c r="I495" s="91">
        <f t="shared" si="104"/>
        <v>-0.18230016313213687</v>
      </c>
      <c r="J495" s="157"/>
      <c r="K495" s="307">
        <v>-4551.88</v>
      </c>
      <c r="L495" s="307">
        <v>-4187.5600000000004</v>
      </c>
      <c r="M495" s="142">
        <f t="shared" si="105"/>
        <v>-364.31999999999971</v>
      </c>
      <c r="N495" s="91">
        <f t="shared" si="106"/>
        <v>-8.7000544469810509E-2</v>
      </c>
      <c r="O495" s="258"/>
      <c r="P495" s="157"/>
      <c r="Q495" s="307">
        <v>-2295.19</v>
      </c>
      <c r="R495" s="307">
        <v>-2054.21</v>
      </c>
      <c r="S495" s="142">
        <f t="shared" si="107"/>
        <v>-240.98000000000002</v>
      </c>
      <c r="T495" s="91">
        <f t="shared" si="108"/>
        <v>-0.11731030420453606</v>
      </c>
    </row>
    <row r="496" spans="1:20" s="68" customFormat="1" hidden="1" outlineLevel="2" x14ac:dyDescent="0.25">
      <c r="A496" s="63" t="s">
        <v>1638</v>
      </c>
      <c r="B496" s="64" t="s">
        <v>2097</v>
      </c>
      <c r="C496" s="65" t="s">
        <v>2512</v>
      </c>
      <c r="D496" s="66"/>
      <c r="E496" s="67"/>
      <c r="F496" s="307">
        <v>-748.08</v>
      </c>
      <c r="G496" s="307">
        <v>-570.41</v>
      </c>
      <c r="H496" s="142">
        <f t="shared" si="103"/>
        <v>-177.67000000000007</v>
      </c>
      <c r="I496" s="91">
        <f t="shared" si="104"/>
        <v>-0.31147770901632171</v>
      </c>
      <c r="J496" s="157"/>
      <c r="K496" s="307">
        <v>-5281.11</v>
      </c>
      <c r="L496" s="307">
        <v>-4580.3</v>
      </c>
      <c r="M496" s="142">
        <f t="shared" si="105"/>
        <v>-700.80999999999949</v>
      </c>
      <c r="N496" s="91">
        <f t="shared" si="106"/>
        <v>-0.15300526166408301</v>
      </c>
      <c r="O496" s="258"/>
      <c r="P496" s="157"/>
      <c r="Q496" s="307">
        <v>-2785.93</v>
      </c>
      <c r="R496" s="307">
        <v>-2207.73</v>
      </c>
      <c r="S496" s="142">
        <f t="shared" si="107"/>
        <v>-578.19999999999982</v>
      </c>
      <c r="T496" s="91">
        <f t="shared" si="108"/>
        <v>-0.26189796759567513</v>
      </c>
    </row>
    <row r="497" spans="1:20" s="68" customFormat="1" hidden="1" outlineLevel="2" x14ac:dyDescent="0.25">
      <c r="A497" s="63" t="s">
        <v>1639</v>
      </c>
      <c r="B497" s="64" t="s">
        <v>2098</v>
      </c>
      <c r="C497" s="65" t="s">
        <v>2513</v>
      </c>
      <c r="D497" s="66"/>
      <c r="E497" s="67"/>
      <c r="F497" s="307">
        <v>0</v>
      </c>
      <c r="G497" s="307">
        <v>0</v>
      </c>
      <c r="H497" s="142">
        <f t="shared" si="103"/>
        <v>0</v>
      </c>
      <c r="I497" s="91">
        <f t="shared" si="104"/>
        <v>0</v>
      </c>
      <c r="J497" s="157"/>
      <c r="K497" s="307">
        <v>0</v>
      </c>
      <c r="L497" s="307">
        <v>0</v>
      </c>
      <c r="M497" s="142">
        <f t="shared" si="105"/>
        <v>0</v>
      </c>
      <c r="N497" s="91">
        <f t="shared" si="106"/>
        <v>0</v>
      </c>
      <c r="O497" s="258"/>
      <c r="P497" s="157"/>
      <c r="Q497" s="307">
        <v>0</v>
      </c>
      <c r="R497" s="307">
        <v>0</v>
      </c>
      <c r="S497" s="142">
        <f t="shared" si="107"/>
        <v>0</v>
      </c>
      <c r="T497" s="91">
        <f t="shared" si="108"/>
        <v>0</v>
      </c>
    </row>
    <row r="498" spans="1:20" s="68" customFormat="1" hidden="1" outlineLevel="2" x14ac:dyDescent="0.25">
      <c r="A498" s="63" t="s">
        <v>1640</v>
      </c>
      <c r="B498" s="64" t="s">
        <v>2099</v>
      </c>
      <c r="C498" s="65" t="s">
        <v>2513</v>
      </c>
      <c r="D498" s="66"/>
      <c r="E498" s="67"/>
      <c r="F498" s="307">
        <v>0</v>
      </c>
      <c r="G498" s="307">
        <v>1134</v>
      </c>
      <c r="H498" s="142">
        <f t="shared" si="103"/>
        <v>-1134</v>
      </c>
      <c r="I498" s="91" t="str">
        <f t="shared" si="104"/>
        <v>N.M.</v>
      </c>
      <c r="J498" s="157"/>
      <c r="K498" s="307">
        <v>0</v>
      </c>
      <c r="L498" s="307">
        <v>7938</v>
      </c>
      <c r="M498" s="142">
        <f t="shared" si="105"/>
        <v>-7938</v>
      </c>
      <c r="N498" s="91" t="str">
        <f t="shared" si="106"/>
        <v>N.M.</v>
      </c>
      <c r="O498" s="258"/>
      <c r="P498" s="157"/>
      <c r="Q498" s="307">
        <v>0</v>
      </c>
      <c r="R498" s="307">
        <v>3402</v>
      </c>
      <c r="S498" s="142">
        <f t="shared" si="107"/>
        <v>-3402</v>
      </c>
      <c r="T498" s="91" t="str">
        <f t="shared" si="108"/>
        <v>N.M.</v>
      </c>
    </row>
    <row r="499" spans="1:20" s="68" customFormat="1" hidden="1" outlineLevel="2" x14ac:dyDescent="0.25">
      <c r="A499" s="63" t="s">
        <v>1641</v>
      </c>
      <c r="B499" s="64" t="s">
        <v>2100</v>
      </c>
      <c r="C499" s="65" t="s">
        <v>2513</v>
      </c>
      <c r="D499" s="66"/>
      <c r="E499" s="67"/>
      <c r="F499" s="307">
        <v>1250</v>
      </c>
      <c r="G499" s="307">
        <v>0</v>
      </c>
      <c r="H499" s="142">
        <f t="shared" si="103"/>
        <v>1250</v>
      </c>
      <c r="I499" s="91" t="str">
        <f t="shared" si="104"/>
        <v>N.M.</v>
      </c>
      <c r="J499" s="157"/>
      <c r="K499" s="307">
        <v>8750</v>
      </c>
      <c r="L499" s="307">
        <v>0</v>
      </c>
      <c r="M499" s="142">
        <f t="shared" si="105"/>
        <v>8750</v>
      </c>
      <c r="N499" s="91" t="str">
        <f t="shared" si="106"/>
        <v>N.M.</v>
      </c>
      <c r="O499" s="258"/>
      <c r="P499" s="157"/>
      <c r="Q499" s="307">
        <v>3750</v>
      </c>
      <c r="R499" s="307">
        <v>0</v>
      </c>
      <c r="S499" s="142">
        <f t="shared" si="107"/>
        <v>3750</v>
      </c>
      <c r="T499" s="91" t="str">
        <f t="shared" si="108"/>
        <v>N.M.</v>
      </c>
    </row>
    <row r="500" spans="1:20" s="25" customFormat="1" ht="13" collapsed="1" x14ac:dyDescent="0.3">
      <c r="A500" s="22" t="s">
        <v>211</v>
      </c>
      <c r="B500" s="53" t="s">
        <v>65</v>
      </c>
      <c r="C500" s="51" t="s">
        <v>66</v>
      </c>
      <c r="D500" s="190"/>
      <c r="E500" s="190"/>
      <c r="F500" s="23">
        <v>2410385.0100000002</v>
      </c>
      <c r="G500" s="23">
        <v>2950005.09</v>
      </c>
      <c r="H500" s="42">
        <f t="shared" si="103"/>
        <v>-539620.07999999961</v>
      </c>
      <c r="I500" s="117">
        <f t="shared" si="104"/>
        <v>-0.18292174539942901</v>
      </c>
      <c r="J500" s="251"/>
      <c r="K500" s="23">
        <v>14740336.998999996</v>
      </c>
      <c r="L500" s="23">
        <v>20906150.795999993</v>
      </c>
      <c r="M500" s="42">
        <f t="shared" si="105"/>
        <v>-6165813.7969999965</v>
      </c>
      <c r="N500" s="117">
        <f t="shared" si="106"/>
        <v>-0.29492821788024753</v>
      </c>
      <c r="O500" s="132"/>
      <c r="P500" s="209"/>
      <c r="Q500" s="23">
        <v>7079738.0879999986</v>
      </c>
      <c r="R500" s="23">
        <v>8761606.7559999991</v>
      </c>
      <c r="S500" s="42">
        <f t="shared" si="107"/>
        <v>-1681868.6680000005</v>
      </c>
      <c r="T500" s="117">
        <f t="shared" si="108"/>
        <v>-0.19195893114561974</v>
      </c>
    </row>
    <row r="501" spans="1:20" s="25" customFormat="1" ht="0.75" hidden="1" customHeight="1" outlineLevel="2" x14ac:dyDescent="0.3">
      <c r="A501" s="22"/>
      <c r="B501" s="53"/>
      <c r="C501" s="51"/>
      <c r="D501" s="190"/>
      <c r="E501" s="190"/>
      <c r="F501" s="23"/>
      <c r="G501" s="23"/>
      <c r="H501" s="42"/>
      <c r="I501" s="117"/>
      <c r="J501" s="251"/>
      <c r="K501" s="23"/>
      <c r="L501" s="23"/>
      <c r="M501" s="42"/>
      <c r="N501" s="117"/>
      <c r="O501" s="132"/>
      <c r="P501" s="209"/>
      <c r="Q501" s="23"/>
      <c r="R501" s="23"/>
      <c r="S501" s="42"/>
      <c r="T501" s="117"/>
    </row>
    <row r="502" spans="1:20" s="68" customFormat="1" hidden="1" outlineLevel="2" x14ac:dyDescent="0.25">
      <c r="A502" s="63" t="s">
        <v>1642</v>
      </c>
      <c r="B502" s="64" t="s">
        <v>2101</v>
      </c>
      <c r="C502" s="65" t="s">
        <v>2514</v>
      </c>
      <c r="D502" s="66"/>
      <c r="E502" s="67"/>
      <c r="F502" s="307">
        <v>288074.01</v>
      </c>
      <c r="G502" s="307">
        <v>2916345.27</v>
      </c>
      <c r="H502" s="142">
        <f t="shared" ref="H502:H508" si="109">+F502-G502</f>
        <v>-2628271.2599999998</v>
      </c>
      <c r="I502" s="91">
        <f t="shared" ref="I502:I508" si="110">IF(G502&lt;0,IF(H502=0,0,IF(OR(G502=0,F502=0),"N.M.",IF(ABS(H502/G502)&gt;=10,"N.M.",H502/(-G502)))),IF(H502=0,0,IF(OR(G502=0,F502=0),"N.M.",IF(ABS(H502/G502)&gt;=10,"N.M.",H502/G502))))</f>
        <v>-0.90122088321867311</v>
      </c>
      <c r="J502" s="157"/>
      <c r="K502" s="307">
        <v>2377658.4</v>
      </c>
      <c r="L502" s="307">
        <v>8806857</v>
      </c>
      <c r="M502" s="142">
        <f t="shared" ref="M502:M508" si="111">+K502-L502</f>
        <v>-6429198.5999999996</v>
      </c>
      <c r="N502" s="91">
        <f t="shared" ref="N502:N508" si="112">IF(L502&lt;0,IF(M502=0,0,IF(OR(L502=0,K502=0),"N.M.",IF(ABS(M502/L502)&gt;=10,"N.M.",M502/(-L502)))),IF(M502=0,0,IF(OR(L502=0,K502=0),"N.M.",IF(ABS(M502/L502)&gt;=10,"N.M.",M502/L502))))</f>
        <v>-0.73002191360663626</v>
      </c>
      <c r="O502" s="258"/>
      <c r="P502" s="157"/>
      <c r="Q502" s="307">
        <v>734565.03</v>
      </c>
      <c r="R502" s="307">
        <v>2486135.9700000002</v>
      </c>
      <c r="S502" s="142">
        <f t="shared" ref="S502:S508" si="113">+Q502-R502</f>
        <v>-1751570.9400000002</v>
      </c>
      <c r="T502" s="91">
        <f t="shared" ref="T502:T508" si="114">IF(R502&lt;0,IF(S502=0,0,IF(OR(R502=0,Q502=0),"N.M.",IF(ABS(S502/R502)&gt;=10,"N.M.",S502/(-R502)))),IF(S502=0,0,IF(OR(R502=0,Q502=0),"N.M.",IF(ABS(S502/R502)&gt;=10,"N.M.",S502/R502))))</f>
        <v>-0.70453545628077618</v>
      </c>
    </row>
    <row r="503" spans="1:20" s="213" customFormat="1" ht="13" hidden="1" outlineLevel="2" x14ac:dyDescent="0.3">
      <c r="A503" s="191" t="s">
        <v>212</v>
      </c>
      <c r="B503" s="192"/>
      <c r="C503" s="193" t="s">
        <v>67</v>
      </c>
      <c r="D503" s="194"/>
      <c r="E503" s="194"/>
      <c r="F503" s="195">
        <v>288074.01</v>
      </c>
      <c r="G503" s="195">
        <v>2916345.27</v>
      </c>
      <c r="H503" s="196">
        <f t="shared" si="109"/>
        <v>-2628271.2599999998</v>
      </c>
      <c r="I503" s="230">
        <f t="shared" si="110"/>
        <v>-0.90122088321867311</v>
      </c>
      <c r="J503" s="262"/>
      <c r="K503" s="195">
        <v>2377658.4</v>
      </c>
      <c r="L503" s="195">
        <v>8806857</v>
      </c>
      <c r="M503" s="196">
        <f t="shared" si="111"/>
        <v>-6429198.5999999996</v>
      </c>
      <c r="N503" s="230">
        <f t="shared" si="112"/>
        <v>-0.73002191360663626</v>
      </c>
      <c r="O503" s="218"/>
      <c r="P503" s="215"/>
      <c r="Q503" s="195">
        <v>734565.03</v>
      </c>
      <c r="R503" s="195">
        <v>2486135.9700000002</v>
      </c>
      <c r="S503" s="196">
        <f t="shared" si="113"/>
        <v>-1751570.9400000002</v>
      </c>
      <c r="T503" s="230">
        <f t="shared" si="114"/>
        <v>-0.70453545628077618</v>
      </c>
    </row>
    <row r="504" spans="1:20" s="68" customFormat="1" hidden="1" outlineLevel="2" x14ac:dyDescent="0.25">
      <c r="A504" s="63" t="s">
        <v>1643</v>
      </c>
      <c r="B504" s="64" t="s">
        <v>2102</v>
      </c>
      <c r="C504" s="65" t="s">
        <v>2515</v>
      </c>
      <c r="D504" s="66"/>
      <c r="E504" s="67"/>
      <c r="F504" s="307">
        <v>316150.21000000002</v>
      </c>
      <c r="G504" s="307">
        <v>239422.1</v>
      </c>
      <c r="H504" s="142">
        <f t="shared" si="109"/>
        <v>76728.110000000015</v>
      </c>
      <c r="I504" s="91">
        <f t="shared" si="110"/>
        <v>0.32047212851278145</v>
      </c>
      <c r="J504" s="157"/>
      <c r="K504" s="307">
        <v>2046307.44</v>
      </c>
      <c r="L504" s="307">
        <v>1847529.5</v>
      </c>
      <c r="M504" s="142">
        <f t="shared" si="111"/>
        <v>198777.93999999994</v>
      </c>
      <c r="N504" s="91">
        <f t="shared" si="112"/>
        <v>0.10759121302257958</v>
      </c>
      <c r="O504" s="258"/>
      <c r="P504" s="157"/>
      <c r="Q504" s="307">
        <v>879007.48</v>
      </c>
      <c r="R504" s="307">
        <v>827487.3</v>
      </c>
      <c r="S504" s="142">
        <f t="shared" si="113"/>
        <v>51520.179999999935</v>
      </c>
      <c r="T504" s="91">
        <f t="shared" si="114"/>
        <v>6.226099180011576E-2</v>
      </c>
    </row>
    <row r="505" spans="1:20" s="68" customFormat="1" hidden="1" outlineLevel="2" x14ac:dyDescent="0.25">
      <c r="A505" s="63" t="s">
        <v>1644</v>
      </c>
      <c r="B505" s="64" t="s">
        <v>2103</v>
      </c>
      <c r="C505" s="65" t="s">
        <v>2516</v>
      </c>
      <c r="D505" s="66"/>
      <c r="E505" s="67"/>
      <c r="F505" s="307">
        <v>114299.94</v>
      </c>
      <c r="G505" s="307">
        <v>132884.65</v>
      </c>
      <c r="H505" s="142">
        <f t="shared" si="109"/>
        <v>-18584.709999999992</v>
      </c>
      <c r="I505" s="91">
        <f t="shared" si="110"/>
        <v>-0.1398559577799241</v>
      </c>
      <c r="J505" s="157"/>
      <c r="K505" s="307">
        <v>650043.70000000007</v>
      </c>
      <c r="L505" s="307">
        <v>1280709.49</v>
      </c>
      <c r="M505" s="142">
        <f t="shared" si="111"/>
        <v>-630665.78999999992</v>
      </c>
      <c r="N505" s="91">
        <f t="shared" si="112"/>
        <v>-0.49243469727080724</v>
      </c>
      <c r="O505" s="258"/>
      <c r="P505" s="157"/>
      <c r="Q505" s="307">
        <v>280711.93</v>
      </c>
      <c r="R505" s="307">
        <v>411710.43</v>
      </c>
      <c r="S505" s="142">
        <f t="shared" si="113"/>
        <v>-130998.5</v>
      </c>
      <c r="T505" s="91">
        <f t="shared" si="114"/>
        <v>-0.31818115465279811</v>
      </c>
    </row>
    <row r="506" spans="1:20" s="213" customFormat="1" ht="13" hidden="1" outlineLevel="2" x14ac:dyDescent="0.3">
      <c r="A506" s="22" t="s">
        <v>213</v>
      </c>
      <c r="B506" s="192"/>
      <c r="C506" s="197" t="s">
        <v>68</v>
      </c>
      <c r="D506" s="194"/>
      <c r="E506" s="194"/>
      <c r="F506" s="195">
        <v>430450.15</v>
      </c>
      <c r="G506" s="195">
        <v>372306.75</v>
      </c>
      <c r="H506" s="196">
        <f t="shared" si="109"/>
        <v>58143.400000000023</v>
      </c>
      <c r="I506" s="230">
        <f t="shared" si="110"/>
        <v>0.15617068452291027</v>
      </c>
      <c r="J506" s="262"/>
      <c r="K506" s="195">
        <v>2696351.14</v>
      </c>
      <c r="L506" s="195">
        <v>3128238.99</v>
      </c>
      <c r="M506" s="196">
        <f t="shared" si="111"/>
        <v>-431887.85000000009</v>
      </c>
      <c r="N506" s="230">
        <f t="shared" si="112"/>
        <v>-0.13806101496100848</v>
      </c>
      <c r="O506" s="219"/>
      <c r="P506" s="214"/>
      <c r="Q506" s="195">
        <v>1159719.4099999999</v>
      </c>
      <c r="R506" s="195">
        <v>1239197.73</v>
      </c>
      <c r="S506" s="196">
        <f t="shared" si="113"/>
        <v>-79478.320000000065</v>
      </c>
      <c r="T506" s="230">
        <f t="shared" si="114"/>
        <v>-6.4136915421883531E-2</v>
      </c>
    </row>
    <row r="507" spans="1:20" s="213" customFormat="1" ht="13" hidden="1" outlineLevel="2" x14ac:dyDescent="0.3">
      <c r="A507" s="22"/>
      <c r="B507" s="192"/>
      <c r="C507" s="193" t="s">
        <v>915</v>
      </c>
      <c r="D507" s="194"/>
      <c r="E507" s="194"/>
      <c r="F507" s="195">
        <f>F506*0.21</f>
        <v>90394.531499999997</v>
      </c>
      <c r="G507" s="195">
        <f>G506*0.21</f>
        <v>78184.417499999996</v>
      </c>
      <c r="H507" s="196">
        <f t="shared" si="109"/>
        <v>12210.114000000001</v>
      </c>
      <c r="I507" s="230">
        <f t="shared" si="110"/>
        <v>0.15617068452291025</v>
      </c>
      <c r="J507" s="262"/>
      <c r="K507" s="195">
        <f>K506*0.21</f>
        <v>566233.73939999996</v>
      </c>
      <c r="L507" s="195">
        <f>L506*0.21</f>
        <v>656930.18790000002</v>
      </c>
      <c r="M507" s="196">
        <f t="shared" si="111"/>
        <v>-90696.448500000057</v>
      </c>
      <c r="N507" s="230">
        <f t="shared" si="112"/>
        <v>-0.13806101496100853</v>
      </c>
      <c r="O507" s="219"/>
      <c r="P507" s="214"/>
      <c r="Q507" s="195">
        <f>Q506*0.21</f>
        <v>243541.07609999998</v>
      </c>
      <c r="R507" s="195">
        <f>R506*0.21</f>
        <v>260231.5233</v>
      </c>
      <c r="S507" s="196">
        <f t="shared" si="113"/>
        <v>-16690.447200000024</v>
      </c>
      <c r="T507" s="230">
        <f t="shared" si="114"/>
        <v>-6.4136915421883572E-2</v>
      </c>
    </row>
    <row r="508" spans="1:20" s="25" customFormat="1" ht="13" collapsed="1" x14ac:dyDescent="0.3">
      <c r="A508" s="22"/>
      <c r="B508" s="53" t="s">
        <v>69</v>
      </c>
      <c r="C508" s="51" t="s">
        <v>70</v>
      </c>
      <c r="D508" s="190"/>
      <c r="E508" s="190"/>
      <c r="F508" s="23">
        <f>F503+F507</f>
        <v>378468.54149999999</v>
      </c>
      <c r="G508" s="23">
        <f>G503+G507</f>
        <v>2994529.6875</v>
      </c>
      <c r="H508" s="42">
        <f t="shared" si="109"/>
        <v>-2616061.1460000002</v>
      </c>
      <c r="I508" s="117">
        <f t="shared" si="110"/>
        <v>-0.87361336136361156</v>
      </c>
      <c r="J508" s="251"/>
      <c r="K508" s="23">
        <f>K503+K507</f>
        <v>2943892.1393999998</v>
      </c>
      <c r="L508" s="23">
        <f>L503+L507</f>
        <v>9463787.1878999993</v>
      </c>
      <c r="M508" s="42">
        <f t="shared" si="111"/>
        <v>-6519895.0484999996</v>
      </c>
      <c r="N508" s="117">
        <f t="shared" si="112"/>
        <v>-0.68893086024124295</v>
      </c>
      <c r="O508" s="133"/>
      <c r="P508" s="207"/>
      <c r="Q508" s="23">
        <f>Q503+Q507</f>
        <v>978106.10609999998</v>
      </c>
      <c r="R508" s="23">
        <f>R503+R507</f>
        <v>2746367.4933000002</v>
      </c>
      <c r="S508" s="42">
        <f t="shared" si="113"/>
        <v>-1768261.3872000002</v>
      </c>
      <c r="T508" s="117">
        <f t="shared" si="114"/>
        <v>-0.6438546157838767</v>
      </c>
    </row>
    <row r="509" spans="1:20" s="25" customFormat="1" ht="0.75" hidden="1" customHeight="1" outlineLevel="2" x14ac:dyDescent="0.3">
      <c r="A509" s="22"/>
      <c r="B509" s="53"/>
      <c r="C509" s="51"/>
      <c r="D509" s="190"/>
      <c r="E509" s="190"/>
      <c r="F509" s="23"/>
      <c r="G509" s="23"/>
      <c r="H509" s="42"/>
      <c r="I509" s="117"/>
      <c r="J509" s="251"/>
      <c r="K509" s="23"/>
      <c r="L509" s="23"/>
      <c r="M509" s="42"/>
      <c r="N509" s="117"/>
      <c r="O509" s="133"/>
      <c r="P509" s="207"/>
      <c r="Q509" s="23"/>
      <c r="R509" s="23"/>
      <c r="S509" s="42"/>
      <c r="T509" s="117"/>
    </row>
    <row r="510" spans="1:20" s="68" customFormat="1" hidden="1" outlineLevel="2" x14ac:dyDescent="0.25">
      <c r="A510" s="63" t="s">
        <v>1645</v>
      </c>
      <c r="B510" s="64" t="s">
        <v>2104</v>
      </c>
      <c r="C510" s="65" t="s">
        <v>2517</v>
      </c>
      <c r="D510" s="66"/>
      <c r="E510" s="67"/>
      <c r="F510" s="307">
        <v>1442048.4</v>
      </c>
      <c r="G510" s="307">
        <v>0</v>
      </c>
      <c r="H510" s="142">
        <f>+F510-G510</f>
        <v>1442048.4</v>
      </c>
      <c r="I510" s="91" t="str">
        <f>IF(G510&lt;0,IF(H510=0,0,IF(OR(G510=0,F510=0),"N.M.",IF(ABS(H510/G510)&gt;=10,"N.M.",H510/(-G510)))),IF(H510=0,0,IF(OR(G510=0,F510=0),"N.M.",IF(ABS(H510/G510)&gt;=10,"N.M.",H510/G510))))</f>
        <v>N.M.</v>
      </c>
      <c r="J510" s="157"/>
      <c r="K510" s="307">
        <v>-1669862.37</v>
      </c>
      <c r="L510" s="307">
        <v>0</v>
      </c>
      <c r="M510" s="142">
        <f>+K510-L510</f>
        <v>-1669862.37</v>
      </c>
      <c r="N510" s="91" t="str">
        <f>IF(L510&lt;0,IF(M510=0,0,IF(OR(L510=0,K510=0),"N.M.",IF(ABS(M510/L510)&gt;=10,"N.M.",M510/(-L510)))),IF(M510=0,0,IF(OR(L510=0,K510=0),"N.M.",IF(ABS(M510/L510)&gt;=10,"N.M.",M510/L510))))</f>
        <v>N.M.</v>
      </c>
      <c r="O510" s="258"/>
      <c r="P510" s="157"/>
      <c r="Q510" s="307">
        <v>-998823.37</v>
      </c>
      <c r="R510" s="307">
        <v>0</v>
      </c>
      <c r="S510" s="142">
        <f>+Q510-R510</f>
        <v>-998823.37</v>
      </c>
      <c r="T510" s="91" t="str">
        <f>IF(R510&lt;0,IF(S510=0,0,IF(OR(R510=0,Q510=0),"N.M.",IF(ABS(S510/R510)&gt;=10,"N.M.",S510/(-R510)))),IF(S510=0,0,IF(OR(R510=0,Q510=0),"N.M.",IF(ABS(S510/R510)&gt;=10,"N.M.",S510/R510))))</f>
        <v>N.M.</v>
      </c>
    </row>
    <row r="511" spans="1:20" s="68" customFormat="1" hidden="1" outlineLevel="2" x14ac:dyDescent="0.25">
      <c r="A511" s="63" t="s">
        <v>1646</v>
      </c>
      <c r="B511" s="64" t="s">
        <v>2105</v>
      </c>
      <c r="C511" s="65" t="s">
        <v>2518</v>
      </c>
      <c r="D511" s="66"/>
      <c r="E511" s="67"/>
      <c r="F511" s="307">
        <v>0</v>
      </c>
      <c r="G511" s="307">
        <v>0</v>
      </c>
      <c r="H511" s="142">
        <f>+F511-G511</f>
        <v>0</v>
      </c>
      <c r="I511" s="91">
        <f>IF(G511&lt;0,IF(H511=0,0,IF(OR(G511=0,F511=0),"N.M.",IF(ABS(H511/G511)&gt;=10,"N.M.",H511/(-G511)))),IF(H511=0,0,IF(OR(G511=0,F511=0),"N.M.",IF(ABS(H511/G511)&gt;=10,"N.M.",H511/G511))))</f>
        <v>0</v>
      </c>
      <c r="J511" s="157"/>
      <c r="K511" s="307">
        <v>0</v>
      </c>
      <c r="L511" s="307">
        <v>0</v>
      </c>
      <c r="M511" s="142">
        <f>+K511-L511</f>
        <v>0</v>
      </c>
      <c r="N511" s="91">
        <f>IF(L511&lt;0,IF(M511=0,0,IF(OR(L511=0,K511=0),"N.M.",IF(ABS(M511/L511)&gt;=10,"N.M.",M511/(-L511)))),IF(M511=0,0,IF(OR(L511=0,K511=0),"N.M.",IF(ABS(M511/L511)&gt;=10,"N.M.",M511/L511))))</f>
        <v>0</v>
      </c>
      <c r="O511" s="258"/>
      <c r="P511" s="157"/>
      <c r="Q511" s="307">
        <v>0</v>
      </c>
      <c r="R511" s="307">
        <v>0</v>
      </c>
      <c r="S511" s="142">
        <f>+Q511-R511</f>
        <v>0</v>
      </c>
      <c r="T511" s="91">
        <f>IF(R511&lt;0,IF(S511=0,0,IF(OR(R511=0,Q511=0),"N.M.",IF(ABS(S511/R511)&gt;=10,"N.M.",S511/(-R511)))),IF(S511=0,0,IF(OR(R511=0,Q511=0),"N.M.",IF(ABS(S511/R511)&gt;=10,"N.M.",S511/R511))))</f>
        <v>0</v>
      </c>
    </row>
    <row r="512" spans="1:20" s="68" customFormat="1" hidden="1" outlineLevel="2" x14ac:dyDescent="0.25">
      <c r="A512" s="63" t="s">
        <v>1647</v>
      </c>
      <c r="B512" s="64" t="s">
        <v>2106</v>
      </c>
      <c r="C512" s="65" t="s">
        <v>2518</v>
      </c>
      <c r="D512" s="66"/>
      <c r="E512" s="67"/>
      <c r="F512" s="307">
        <v>0</v>
      </c>
      <c r="G512" s="307">
        <v>1119866.29</v>
      </c>
      <c r="H512" s="142">
        <f>+F512-G512</f>
        <v>-1119866.29</v>
      </c>
      <c r="I512" s="91" t="str">
        <f>IF(G512&lt;0,IF(H512=0,0,IF(OR(G512=0,F512=0),"N.M.",IF(ABS(H512/G512)&gt;=10,"N.M.",H512/(-G512)))),IF(H512=0,0,IF(OR(G512=0,F512=0),"N.M.",IF(ABS(H512/G512)&gt;=10,"N.M.",H512/G512))))</f>
        <v>N.M.</v>
      </c>
      <c r="J512" s="157"/>
      <c r="K512" s="307">
        <v>0</v>
      </c>
      <c r="L512" s="307">
        <v>1013897.4</v>
      </c>
      <c r="M512" s="142">
        <f>+K512-L512</f>
        <v>-1013897.4</v>
      </c>
      <c r="N512" s="91" t="str">
        <f>IF(L512&lt;0,IF(M512=0,0,IF(OR(L512=0,K512=0),"N.M.",IF(ABS(M512/L512)&gt;=10,"N.M.",M512/(-L512)))),IF(M512=0,0,IF(OR(L512=0,K512=0),"N.M.",IF(ABS(M512/L512)&gt;=10,"N.M.",M512/L512))))</f>
        <v>N.M.</v>
      </c>
      <c r="O512" s="258"/>
      <c r="P512" s="157"/>
      <c r="Q512" s="307">
        <v>0</v>
      </c>
      <c r="R512" s="307">
        <v>627198.5</v>
      </c>
      <c r="S512" s="142">
        <f>+Q512-R512</f>
        <v>-627198.5</v>
      </c>
      <c r="T512" s="91" t="str">
        <f>IF(R512&lt;0,IF(S512=0,0,IF(OR(R512=0,Q512=0),"N.M.",IF(ABS(S512/R512)&gt;=10,"N.M.",S512/(-R512)))),IF(S512=0,0,IF(OR(R512=0,Q512=0),"N.M.",IF(ABS(S512/R512)&gt;=10,"N.M.",S512/R512))))</f>
        <v>N.M.</v>
      </c>
    </row>
    <row r="513" spans="1:20" s="25" customFormat="1" ht="13" collapsed="1" x14ac:dyDescent="0.3">
      <c r="A513" s="22" t="s">
        <v>214</v>
      </c>
      <c r="B513" s="53" t="s">
        <v>71</v>
      </c>
      <c r="C513" s="51" t="s">
        <v>72</v>
      </c>
      <c r="D513" s="190"/>
      <c r="E513" s="190"/>
      <c r="F513" s="23">
        <v>1442048.4</v>
      </c>
      <c r="G513" s="23">
        <v>1119866.29</v>
      </c>
      <c r="H513" s="42">
        <f>+F513-G513</f>
        <v>322182.10999999987</v>
      </c>
      <c r="I513" s="117">
        <f>IF(G513&lt;0,IF(H513=0,0,IF(OR(G513=0,F513=0),"N.M.",IF(ABS(H513/G513)&gt;=10,"N.M.",H513/(-G513)))),IF(H513=0,0,IF(OR(G513=0,F513=0),"N.M.",IF(ABS(H513/G513)&gt;=10,"N.M.",H513/G513))))</f>
        <v>0.28769694460577061</v>
      </c>
      <c r="J513" s="251"/>
      <c r="K513" s="23">
        <v>-1669862.37</v>
      </c>
      <c r="L513" s="23">
        <v>1013897.4</v>
      </c>
      <c r="M513" s="42">
        <f>+K513-L513</f>
        <v>-2683759.77</v>
      </c>
      <c r="N513" s="117">
        <f>IF(L513&lt;0,IF(M513=0,0,IF(OR(L513=0,K513=0),"N.M.",IF(ABS(M513/L513)&gt;=10,"N.M.",M513/(-L513)))),IF(M513=0,0,IF(OR(L513=0,K513=0),"N.M.",IF(ABS(M513/L513)&gt;=10,"N.M.",M513/L513))))</f>
        <v>-2.6469737174589856</v>
      </c>
      <c r="O513" s="132"/>
      <c r="P513" s="209"/>
      <c r="Q513" s="23">
        <v>-998823.37</v>
      </c>
      <c r="R513" s="23">
        <v>627198.5</v>
      </c>
      <c r="S513" s="42">
        <f>+Q513-R513</f>
        <v>-1626021.87</v>
      </c>
      <c r="T513" s="117">
        <f>IF(R513&lt;0,IF(S513=0,0,IF(OR(R513=0,Q513=0),"N.M.",IF(ABS(S513/R513)&gt;=10,"N.M.",S513/(-R513)))),IF(S513=0,0,IF(OR(R513=0,Q513=0),"N.M.",IF(ABS(S513/R513)&gt;=10,"N.M.",S513/R513))))</f>
        <v>-2.5925155592687164</v>
      </c>
    </row>
    <row r="514" spans="1:20" s="25" customFormat="1" ht="0.75" hidden="1" customHeight="1" outlineLevel="2" x14ac:dyDescent="0.3">
      <c r="A514" s="22"/>
      <c r="B514" s="53"/>
      <c r="C514" s="51"/>
      <c r="D514" s="190"/>
      <c r="E514" s="190"/>
      <c r="F514" s="23"/>
      <c r="G514" s="23"/>
      <c r="H514" s="42"/>
      <c r="I514" s="117"/>
      <c r="J514" s="251"/>
      <c r="K514" s="23"/>
      <c r="L514" s="23"/>
      <c r="M514" s="42"/>
      <c r="N514" s="117"/>
      <c r="O514" s="132"/>
      <c r="P514" s="209"/>
      <c r="Q514" s="23"/>
      <c r="R514" s="23"/>
      <c r="S514" s="42"/>
      <c r="T514" s="117"/>
    </row>
    <row r="515" spans="1:20" s="68" customFormat="1" hidden="1" outlineLevel="2" x14ac:dyDescent="0.25">
      <c r="A515" s="63" t="s">
        <v>1648</v>
      </c>
      <c r="B515" s="64" t="s">
        <v>2107</v>
      </c>
      <c r="C515" s="65" t="s">
        <v>2519</v>
      </c>
      <c r="D515" s="66"/>
      <c r="E515" s="67"/>
      <c r="F515" s="307">
        <v>105251003.38</v>
      </c>
      <c r="G515" s="307">
        <v>17740477.789999999</v>
      </c>
      <c r="H515" s="142">
        <f>+F515-G515</f>
        <v>87510525.590000004</v>
      </c>
      <c r="I515" s="91">
        <f>IF(G515&lt;0,IF(H515=0,0,IF(OR(G515=0,F515=0),"N.M.",IF(ABS(H515/G515)&gt;=10,"N.M.",H515/(-G515)))),IF(H515=0,0,IF(OR(G515=0,F515=0),"N.M.",IF(ABS(H515/G515)&gt;=10,"N.M.",H515/G515))))</f>
        <v>4.9328167271418231</v>
      </c>
      <c r="J515" s="157"/>
      <c r="K515" s="307">
        <v>265363632.25999999</v>
      </c>
      <c r="L515" s="307">
        <v>29901087.52</v>
      </c>
      <c r="M515" s="142">
        <f>+K515-L515</f>
        <v>235462544.73999998</v>
      </c>
      <c r="N515" s="91">
        <f>IF(L515&lt;0,IF(M515=0,0,IF(OR(L515=0,K515=0),"N.M.",IF(ABS(M515/L515)&gt;=10,"N.M.",M515/(-L515)))),IF(M515=0,0,IF(OR(L515=0,K515=0),"N.M.",IF(ABS(M515/L515)&gt;=10,"N.M.",M515/L515))))</f>
        <v>7.874715077921687</v>
      </c>
      <c r="O515" s="258"/>
      <c r="P515" s="157"/>
      <c r="Q515" s="307">
        <v>248763181.53999999</v>
      </c>
      <c r="R515" s="307">
        <v>25462624.25</v>
      </c>
      <c r="S515" s="142">
        <f>+Q515-R515</f>
        <v>223300557.28999999</v>
      </c>
      <c r="T515" s="91">
        <f>IF(R515&lt;0,IF(S515=0,0,IF(OR(R515=0,Q515=0),"N.M.",IF(ABS(S515/R515)&gt;=10,"N.M.",S515/(-R515)))),IF(S515=0,0,IF(OR(R515=0,Q515=0),"N.M.",IF(ABS(S515/R515)&gt;=10,"N.M.",S515/R515))))</f>
        <v>8.7697385429547783</v>
      </c>
    </row>
    <row r="516" spans="1:20" s="68" customFormat="1" hidden="1" outlineLevel="2" x14ac:dyDescent="0.25">
      <c r="A516" s="63" t="s">
        <v>1649</v>
      </c>
      <c r="B516" s="64" t="s">
        <v>2108</v>
      </c>
      <c r="C516" s="65" t="s">
        <v>2520</v>
      </c>
      <c r="D516" s="66"/>
      <c r="E516" s="67"/>
      <c r="F516" s="307">
        <v>0</v>
      </c>
      <c r="G516" s="307">
        <v>0</v>
      </c>
      <c r="H516" s="142">
        <f>+F516-G516</f>
        <v>0</v>
      </c>
      <c r="I516" s="91">
        <f>IF(G516&lt;0,IF(H516=0,0,IF(OR(G516=0,F516=0),"N.M.",IF(ABS(H516/G516)&gt;=10,"N.M.",H516/(-G516)))),IF(H516=0,0,IF(OR(G516=0,F516=0),"N.M.",IF(ABS(H516/G516)&gt;=10,"N.M.",H516/G516))))</f>
        <v>0</v>
      </c>
      <c r="J516" s="157"/>
      <c r="K516" s="307">
        <v>0</v>
      </c>
      <c r="L516" s="307">
        <v>0</v>
      </c>
      <c r="M516" s="142">
        <f>+K516-L516</f>
        <v>0</v>
      </c>
      <c r="N516" s="91">
        <f>IF(L516&lt;0,IF(M516=0,0,IF(OR(L516=0,K516=0),"N.M.",IF(ABS(M516/L516)&gt;=10,"N.M.",M516/(-L516)))),IF(M516=0,0,IF(OR(L516=0,K516=0),"N.M.",IF(ABS(M516/L516)&gt;=10,"N.M.",M516/L516))))</f>
        <v>0</v>
      </c>
      <c r="O516" s="258"/>
      <c r="P516" s="157"/>
      <c r="Q516" s="307">
        <v>0</v>
      </c>
      <c r="R516" s="307">
        <v>0</v>
      </c>
      <c r="S516" s="142">
        <f>+Q516-R516</f>
        <v>0</v>
      </c>
      <c r="T516" s="91">
        <f>IF(R516&lt;0,IF(S516=0,0,IF(OR(R516=0,Q516=0),"N.M.",IF(ABS(S516/R516)&gt;=10,"N.M.",S516/(-R516)))),IF(S516=0,0,IF(OR(R516=0,Q516=0),"N.M.",IF(ABS(S516/R516)&gt;=10,"N.M.",S516/R516))))</f>
        <v>0</v>
      </c>
    </row>
    <row r="517" spans="1:20" s="25" customFormat="1" ht="13" collapsed="1" x14ac:dyDescent="0.3">
      <c r="A517" s="22" t="s">
        <v>215</v>
      </c>
      <c r="B517" s="53" t="s">
        <v>73</v>
      </c>
      <c r="C517" s="51" t="s">
        <v>74</v>
      </c>
      <c r="D517" s="190"/>
      <c r="E517" s="190"/>
      <c r="F517" s="23">
        <v>105251003.38</v>
      </c>
      <c r="G517" s="23">
        <v>17740477.789999999</v>
      </c>
      <c r="H517" s="42">
        <f>+F517-G517</f>
        <v>87510525.590000004</v>
      </c>
      <c r="I517" s="117">
        <f>IF(G517&lt;0,IF(H517=0,0,IF(OR(G517=0,F517=0),"N.M.",IF(ABS(H517/G517)&gt;=10,"N.M.",H517/(-G517)))),IF(H517=0,0,IF(OR(G517=0,F517=0),"N.M.",IF(ABS(H517/G517)&gt;=10,"N.M.",H517/G517))))</f>
        <v>4.9328167271418231</v>
      </c>
      <c r="J517" s="251"/>
      <c r="K517" s="23">
        <v>265363632.25999999</v>
      </c>
      <c r="L517" s="23">
        <v>29901087.52</v>
      </c>
      <c r="M517" s="42">
        <f>+K517-L517</f>
        <v>235462544.73999998</v>
      </c>
      <c r="N517" s="117">
        <f>IF(L517&lt;0,IF(M517=0,0,IF(OR(L517=0,K517=0),"N.M.",IF(ABS(M517/L517)&gt;=10,"N.M.",M517/(-L517)))),IF(M517=0,0,IF(OR(L517=0,K517=0),"N.M.",IF(ABS(M517/L517)&gt;=10,"N.M.",M517/L517))))</f>
        <v>7.874715077921687</v>
      </c>
      <c r="O517" s="132"/>
      <c r="P517" s="209"/>
      <c r="Q517" s="23">
        <v>248763181.53999999</v>
      </c>
      <c r="R517" s="23">
        <v>25462624.25</v>
      </c>
      <c r="S517" s="42">
        <f>+Q517-R517</f>
        <v>223300557.28999999</v>
      </c>
      <c r="T517" s="117">
        <f>IF(R517&lt;0,IF(S517=0,0,IF(OR(R517=0,Q517=0),"N.M.",IF(ABS(S517/R517)&gt;=10,"N.M.",S517/(-R517)))),IF(S517=0,0,IF(OR(R517=0,Q517=0),"N.M.",IF(ABS(S517/R517)&gt;=10,"N.M.",S517/R517))))</f>
        <v>8.7697385429547783</v>
      </c>
    </row>
    <row r="518" spans="1:20" s="25" customFormat="1" ht="0.75" hidden="1" customHeight="1" outlineLevel="2" x14ac:dyDescent="0.3">
      <c r="A518" s="22"/>
      <c r="B518" s="53"/>
      <c r="C518" s="51"/>
      <c r="D518" s="190"/>
      <c r="E518" s="190"/>
      <c r="F518" s="23"/>
      <c r="G518" s="23"/>
      <c r="H518" s="42"/>
      <c r="I518" s="117"/>
      <c r="J518" s="251"/>
      <c r="K518" s="23"/>
      <c r="L518" s="23"/>
      <c r="M518" s="42"/>
      <c r="N518" s="117"/>
      <c r="O518" s="132"/>
      <c r="P518" s="209"/>
      <c r="Q518" s="23"/>
      <c r="R518" s="23"/>
      <c r="S518" s="42"/>
      <c r="T518" s="117"/>
    </row>
    <row r="519" spans="1:20" s="68" customFormat="1" hidden="1" outlineLevel="2" x14ac:dyDescent="0.25">
      <c r="A519" s="63" t="s">
        <v>1650</v>
      </c>
      <c r="B519" s="64" t="s">
        <v>2109</v>
      </c>
      <c r="C519" s="65" t="s">
        <v>2521</v>
      </c>
      <c r="D519" s="66"/>
      <c r="E519" s="67"/>
      <c r="F519" s="307">
        <v>106151748.17</v>
      </c>
      <c r="G519" s="307">
        <v>17804495.719999999</v>
      </c>
      <c r="H519" s="142">
        <f>+F519-G519</f>
        <v>88347252.450000003</v>
      </c>
      <c r="I519" s="91">
        <f>IF(G519&lt;0,IF(H519=0,0,IF(OR(G519=0,F519=0),"N.M.",IF(ABS(H519/G519)&gt;=10,"N.M.",H519/(-G519)))),IF(H519=0,0,IF(OR(G519=0,F519=0),"N.M.",IF(ABS(H519/G519)&gt;=10,"N.M.",H519/G519))))</f>
        <v>4.9620755251584292</v>
      </c>
      <c r="J519" s="157"/>
      <c r="K519" s="307">
        <v>262108106.83000001</v>
      </c>
      <c r="L519" s="307">
        <v>33158387.120000001</v>
      </c>
      <c r="M519" s="142">
        <f>+K519-L519</f>
        <v>228949719.71000001</v>
      </c>
      <c r="N519" s="91">
        <f>IF(L519&lt;0,IF(M519=0,0,IF(OR(L519=0,K519=0),"N.M.",IF(ABS(M519/L519)&gt;=10,"N.M.",M519/(-L519)))),IF(M519=0,0,IF(OR(L519=0,K519=0),"N.M.",IF(ABS(M519/L519)&gt;=10,"N.M.",M519/L519))))</f>
        <v>6.9047302838172548</v>
      </c>
      <c r="O519" s="258"/>
      <c r="P519" s="157"/>
      <c r="Q519" s="307">
        <v>247000001.36000001</v>
      </c>
      <c r="R519" s="307">
        <v>24449381.25</v>
      </c>
      <c r="S519" s="142">
        <f>+Q519-R519</f>
        <v>222550620.11000001</v>
      </c>
      <c r="T519" s="91">
        <f>IF(R519&lt;0,IF(S519=0,0,IF(OR(R519=0,Q519=0),"N.M.",IF(ABS(S519/R519)&gt;=10,"N.M.",S519/(-R519)))),IF(S519=0,0,IF(OR(R519=0,Q519=0),"N.M.",IF(ABS(S519/R519)&gt;=10,"N.M.",S519/R519))))</f>
        <v>9.1025052059344045</v>
      </c>
    </row>
    <row r="520" spans="1:20" s="68" customFormat="1" hidden="1" outlineLevel="2" x14ac:dyDescent="0.25">
      <c r="A520" s="63" t="s">
        <v>1651</v>
      </c>
      <c r="B520" s="64" t="s">
        <v>2110</v>
      </c>
      <c r="C520" s="65" t="s">
        <v>2522</v>
      </c>
      <c r="D520" s="66"/>
      <c r="E520" s="67"/>
      <c r="F520" s="307">
        <v>0</v>
      </c>
      <c r="G520" s="307">
        <v>37726</v>
      </c>
      <c r="H520" s="142">
        <f>+F520-G520</f>
        <v>-37726</v>
      </c>
      <c r="I520" s="91" t="str">
        <f>IF(G520&lt;0,IF(H520=0,0,IF(OR(G520=0,F520=0),"N.M.",IF(ABS(H520/G520)&gt;=10,"N.M.",H520/(-G520)))),IF(H520=0,0,IF(OR(G520=0,F520=0),"N.M.",IF(ABS(H520/G520)&gt;=10,"N.M.",H520/G520))))</f>
        <v>N.M.</v>
      </c>
      <c r="J520" s="157"/>
      <c r="K520" s="307">
        <v>0</v>
      </c>
      <c r="L520" s="307">
        <v>226356</v>
      </c>
      <c r="M520" s="142">
        <f>+K520-L520</f>
        <v>-226356</v>
      </c>
      <c r="N520" s="91" t="str">
        <f>IF(L520&lt;0,IF(M520=0,0,IF(OR(L520=0,K520=0),"N.M.",IF(ABS(M520/L520)&gt;=10,"N.M.",M520/(-L520)))),IF(M520=0,0,IF(OR(L520=0,K520=0),"N.M.",IF(ABS(M520/L520)&gt;=10,"N.M.",M520/L520))))</f>
        <v>N.M.</v>
      </c>
      <c r="O520" s="258"/>
      <c r="P520" s="157"/>
      <c r="Q520" s="307">
        <v>0</v>
      </c>
      <c r="R520" s="307">
        <v>113178</v>
      </c>
      <c r="S520" s="142">
        <f>+Q520-R520</f>
        <v>-113178</v>
      </c>
      <c r="T520" s="91" t="str">
        <f>IF(R520&lt;0,IF(S520=0,0,IF(OR(R520=0,Q520=0),"N.M.",IF(ABS(S520/R520)&gt;=10,"N.M.",S520/(-R520)))),IF(S520=0,0,IF(OR(R520=0,Q520=0),"N.M.",IF(ABS(S520/R520)&gt;=10,"N.M.",S520/R520))))</f>
        <v>N.M.</v>
      </c>
    </row>
    <row r="521" spans="1:20" s="25" customFormat="1" ht="13" collapsed="1" x14ac:dyDescent="0.3">
      <c r="A521" s="22" t="s">
        <v>216</v>
      </c>
      <c r="B521" s="53" t="s">
        <v>75</v>
      </c>
      <c r="C521" s="51" t="s">
        <v>76</v>
      </c>
      <c r="D521" s="190"/>
      <c r="E521" s="190"/>
      <c r="F521" s="23">
        <v>106151748.17</v>
      </c>
      <c r="G521" s="23">
        <v>17842221.719999999</v>
      </c>
      <c r="H521" s="42">
        <f>+F521-G521</f>
        <v>88309526.450000003</v>
      </c>
      <c r="I521" s="117">
        <f>IF(G521&lt;0,IF(H521=0,0,IF(OR(G521=0,F521=0),"N.M.",IF(ABS(H521/G521)&gt;=10,"N.M.",H521/(-G521)))),IF(H521=0,0,IF(OR(G521=0,F521=0),"N.M.",IF(ABS(H521/G521)&gt;=10,"N.M.",H521/G521))))</f>
        <v>4.9494691768688552</v>
      </c>
      <c r="J521" s="251"/>
      <c r="K521" s="23">
        <v>262108106.83000001</v>
      </c>
      <c r="L521" s="23">
        <v>33384743.120000001</v>
      </c>
      <c r="M521" s="42">
        <f>+K521-L521</f>
        <v>228723363.71000001</v>
      </c>
      <c r="N521" s="117">
        <f>IF(L521&lt;0,IF(M521=0,0,IF(OR(L521=0,K521=0),"N.M.",IF(ABS(M521/L521)&gt;=10,"N.M.",M521/(-L521)))),IF(M521=0,0,IF(OR(L521=0,K521=0),"N.M.",IF(ABS(M521/L521)&gt;=10,"N.M.",M521/L521))))</f>
        <v>6.8511344504842784</v>
      </c>
      <c r="O521" s="133"/>
      <c r="P521" s="207"/>
      <c r="Q521" s="23">
        <v>247000001.36000001</v>
      </c>
      <c r="R521" s="23">
        <v>24562559.25</v>
      </c>
      <c r="S521" s="42">
        <f>+Q521-R521</f>
        <v>222437442.11000001</v>
      </c>
      <c r="T521" s="117">
        <f>IF(R521&lt;0,IF(S521=0,0,IF(OR(R521=0,Q521=0),"N.M.",IF(ABS(S521/R521)&gt;=10,"N.M.",S521/(-R521)))),IF(S521=0,0,IF(OR(R521=0,Q521=0),"N.M.",IF(ABS(S521/R521)&gt;=10,"N.M.",S521/R521))))</f>
        <v>9.05595544202097</v>
      </c>
    </row>
    <row r="522" spans="1:20" s="25" customFormat="1" ht="0.75" hidden="1" customHeight="1" outlineLevel="2" x14ac:dyDescent="0.3">
      <c r="A522" s="22"/>
      <c r="B522" s="53"/>
      <c r="C522" s="51"/>
      <c r="D522" s="190"/>
      <c r="E522" s="190"/>
      <c r="F522" s="23"/>
      <c r="G522" s="23"/>
      <c r="H522" s="42"/>
      <c r="I522" s="117"/>
      <c r="J522" s="251"/>
      <c r="K522" s="23"/>
      <c r="L522" s="23"/>
      <c r="M522" s="42"/>
      <c r="N522" s="117"/>
      <c r="O522" s="133"/>
      <c r="P522" s="207"/>
      <c r="Q522" s="23"/>
      <c r="R522" s="23"/>
      <c r="S522" s="42"/>
      <c r="T522" s="117"/>
    </row>
    <row r="523" spans="1:20" s="25" customFormat="1" ht="13" collapsed="1" x14ac:dyDescent="0.3">
      <c r="A523" s="22" t="s">
        <v>217</v>
      </c>
      <c r="B523" s="53" t="s">
        <v>77</v>
      </c>
      <c r="C523" s="51" t="s">
        <v>78</v>
      </c>
      <c r="D523" s="190"/>
      <c r="E523" s="190"/>
      <c r="F523" s="23">
        <v>0</v>
      </c>
      <c r="G523" s="23">
        <v>0</v>
      </c>
      <c r="H523" s="42">
        <f>+F523-G523</f>
        <v>0</v>
      </c>
      <c r="I523" s="117">
        <f>IF(G523&lt;0,IF(H523=0,0,IF(OR(G523=0,F523=0),"N.M.",IF(ABS(H523/G523)&gt;=10,"N.M.",H523/(-G523)))),IF(H523=0,0,IF(OR(G523=0,F523=0),"N.M.",IF(ABS(H523/G523)&gt;=10,"N.M.",H523/G523))))</f>
        <v>0</v>
      </c>
      <c r="J523" s="251"/>
      <c r="K523" s="23">
        <v>0</v>
      </c>
      <c r="L523" s="23">
        <v>0</v>
      </c>
      <c r="M523" s="42">
        <f>+K523-L523</f>
        <v>0</v>
      </c>
      <c r="N523" s="117">
        <f>IF(L523&lt;0,IF(M523=0,0,IF(OR(L523=0,K523=0),"N.M.",IF(ABS(M523/L523)&gt;=10,"N.M.",M523/(-L523)))),IF(M523=0,0,IF(OR(L523=0,K523=0),"N.M.",IF(ABS(M523/L523)&gt;=10,"N.M.",M523/L523))))</f>
        <v>0</v>
      </c>
      <c r="O523" s="132"/>
      <c r="P523" s="209"/>
      <c r="Q523" s="23">
        <v>0</v>
      </c>
      <c r="R523" s="23">
        <v>0</v>
      </c>
      <c r="S523" s="42">
        <f>+Q523-R523</f>
        <v>0</v>
      </c>
      <c r="T523" s="117">
        <f>IF(R523&lt;0,IF(S523=0,0,IF(OR(R523=0,Q523=0),"N.M.",IF(ABS(S523/R523)&gt;=10,"N.M.",S523/(-R523)))),IF(S523=0,0,IF(OR(R523=0,Q523=0),"N.M.",IF(ABS(S523/R523)&gt;=10,"N.M.",S523/R523))))</f>
        <v>0</v>
      </c>
    </row>
    <row r="524" spans="1:20" s="25" customFormat="1" ht="0.75" hidden="1" customHeight="1" outlineLevel="2" x14ac:dyDescent="0.3">
      <c r="A524" s="22"/>
      <c r="B524" s="53"/>
      <c r="C524" s="51"/>
      <c r="D524" s="190"/>
      <c r="E524" s="190"/>
      <c r="F524" s="23"/>
      <c r="G524" s="23"/>
      <c r="H524" s="42"/>
      <c r="I524" s="117"/>
      <c r="J524" s="251"/>
      <c r="K524" s="23"/>
      <c r="L524" s="23"/>
      <c r="M524" s="42"/>
      <c r="N524" s="117"/>
      <c r="O524" s="132"/>
      <c r="P524" s="209"/>
      <c r="Q524" s="23"/>
      <c r="R524" s="23"/>
      <c r="S524" s="42"/>
      <c r="T524" s="117"/>
    </row>
    <row r="525" spans="1:20" s="68" customFormat="1" hidden="1" outlineLevel="2" x14ac:dyDescent="0.25">
      <c r="A525" s="63" t="s">
        <v>1652</v>
      </c>
      <c r="B525" s="64" t="s">
        <v>2111</v>
      </c>
      <c r="C525" s="65" t="s">
        <v>2523</v>
      </c>
      <c r="D525" s="66"/>
      <c r="E525" s="67"/>
      <c r="F525" s="307">
        <v>1375</v>
      </c>
      <c r="G525" s="307">
        <v>1210</v>
      </c>
      <c r="H525" s="142">
        <f>+F525-G525</f>
        <v>165</v>
      </c>
      <c r="I525" s="91">
        <f>IF(G525&lt;0,IF(H525=0,0,IF(OR(G525=0,F525=0),"N.M.",IF(ABS(H525/G525)&gt;=10,"N.M.",H525/(-G525)))),IF(H525=0,0,IF(OR(G525=0,F525=0),"N.M.",IF(ABS(H525/G525)&gt;=10,"N.M.",H525/G525))))</f>
        <v>0.13636363636363635</v>
      </c>
      <c r="J525" s="157"/>
      <c r="K525" s="307">
        <v>9631</v>
      </c>
      <c r="L525" s="307">
        <v>8467</v>
      </c>
      <c r="M525" s="142">
        <f>+K525-L525</f>
        <v>1164</v>
      </c>
      <c r="N525" s="91">
        <f>IF(L525&lt;0,IF(M525=0,0,IF(OR(L525=0,K525=0),"N.M.",IF(ABS(M525/L525)&gt;=10,"N.M.",M525/(-L525)))),IF(M525=0,0,IF(OR(L525=0,K525=0),"N.M.",IF(ABS(M525/L525)&gt;=10,"N.M.",M525/L525))))</f>
        <v>0.13747490256289122</v>
      </c>
      <c r="O525" s="258"/>
      <c r="P525" s="157"/>
      <c r="Q525" s="307">
        <v>4125</v>
      </c>
      <c r="R525" s="307">
        <v>3630</v>
      </c>
      <c r="S525" s="142">
        <f>+Q525-R525</f>
        <v>495</v>
      </c>
      <c r="T525" s="91">
        <f>IF(R525&lt;0,IF(S525=0,0,IF(OR(R525=0,Q525=0),"N.M.",IF(ABS(S525/R525)&gt;=10,"N.M.",S525/(-R525)))),IF(S525=0,0,IF(OR(R525=0,Q525=0),"N.M.",IF(ABS(S525/R525)&gt;=10,"N.M.",S525/R525))))</f>
        <v>0.13636363636363635</v>
      </c>
    </row>
    <row r="526" spans="1:20" s="25" customFormat="1" ht="13" collapsed="1" x14ac:dyDescent="0.3">
      <c r="A526" s="22" t="s">
        <v>218</v>
      </c>
      <c r="B526" s="53" t="s">
        <v>79</v>
      </c>
      <c r="C526" s="51" t="s">
        <v>80</v>
      </c>
      <c r="D526" s="190"/>
      <c r="E526" s="190"/>
      <c r="F526" s="23">
        <v>1375</v>
      </c>
      <c r="G526" s="23">
        <v>1210</v>
      </c>
      <c r="H526" s="42">
        <f>+F526-G526</f>
        <v>165</v>
      </c>
      <c r="I526" s="117">
        <f>IF(G526&lt;0,IF(H526=0,0,IF(OR(G526=0,F526=0),"N.M.",IF(ABS(H526/G526)&gt;=10,"N.M.",H526/(-G526)))),IF(H526=0,0,IF(OR(G526=0,F526=0),"N.M.",IF(ABS(H526/G526)&gt;=10,"N.M.",H526/G526))))</f>
        <v>0.13636363636363635</v>
      </c>
      <c r="J526" s="251"/>
      <c r="K526" s="23">
        <v>9631</v>
      </c>
      <c r="L526" s="23">
        <v>8467</v>
      </c>
      <c r="M526" s="42">
        <f>+K526-L526</f>
        <v>1164</v>
      </c>
      <c r="N526" s="117">
        <f>IF(L526&lt;0,IF(M526=0,0,IF(OR(L526=0,K526=0),"N.M.",IF(ABS(M526/L526)&gt;=10,"N.M.",M526/(-L526)))),IF(M526=0,0,IF(OR(L526=0,K526=0),"N.M.",IF(ABS(M526/L526)&gt;=10,"N.M.",M526/L526))))</f>
        <v>0.13747490256289122</v>
      </c>
      <c r="O526" s="132"/>
      <c r="P526" s="209"/>
      <c r="Q526" s="23">
        <v>4125</v>
      </c>
      <c r="R526" s="23">
        <v>3630</v>
      </c>
      <c r="S526" s="42">
        <f>+Q526-R526</f>
        <v>495</v>
      </c>
      <c r="T526" s="117">
        <f>IF(R526&lt;0,IF(S526=0,0,IF(OR(R526=0,Q526=0),"N.M.",IF(ABS(S526/R526)&gt;=10,"N.M.",S526/(-R526)))),IF(S526=0,0,IF(OR(R526=0,Q526=0),"N.M.",IF(ABS(S526/R526)&gt;=10,"N.M.",S526/R526))))</f>
        <v>0.13636363636363635</v>
      </c>
    </row>
    <row r="527" spans="1:20" s="25" customFormat="1" ht="0.75" hidden="1" customHeight="1" outlineLevel="2" x14ac:dyDescent="0.3">
      <c r="A527" s="22"/>
      <c r="B527" s="53"/>
      <c r="C527" s="51"/>
      <c r="D527" s="190"/>
      <c r="E527" s="190"/>
      <c r="F527" s="23"/>
      <c r="G527" s="23"/>
      <c r="H527" s="42"/>
      <c r="I527" s="117"/>
      <c r="J527" s="251"/>
      <c r="K527" s="23"/>
      <c r="L527" s="23"/>
      <c r="M527" s="42"/>
      <c r="N527" s="117"/>
      <c r="O527" s="132"/>
      <c r="P527" s="209"/>
      <c r="Q527" s="23"/>
      <c r="R527" s="23"/>
      <c r="S527" s="42"/>
      <c r="T527" s="117"/>
    </row>
    <row r="528" spans="1:20" s="25" customFormat="1" ht="13" collapsed="1" x14ac:dyDescent="0.3">
      <c r="A528" s="22" t="s">
        <v>219</v>
      </c>
      <c r="B528" s="53" t="s">
        <v>81</v>
      </c>
      <c r="C528" s="51" t="s">
        <v>82</v>
      </c>
      <c r="D528" s="190"/>
      <c r="E528" s="190"/>
      <c r="F528" s="23">
        <v>0</v>
      </c>
      <c r="G528" s="23">
        <v>0</v>
      </c>
      <c r="H528" s="42">
        <f>+F528-G528</f>
        <v>0</v>
      </c>
      <c r="I528" s="117">
        <f>IF(G528&lt;0,IF(H528=0,0,IF(OR(G528=0,F528=0),"N.M.",IF(ABS(H528/G528)&gt;=10,"N.M.",H528/(-G528)))),IF(H528=0,0,IF(OR(G528=0,F528=0),"N.M.",IF(ABS(H528/G528)&gt;=10,"N.M.",H528/G528))))</f>
        <v>0</v>
      </c>
      <c r="J528" s="251"/>
      <c r="K528" s="23">
        <v>0</v>
      </c>
      <c r="L528" s="23">
        <v>0</v>
      </c>
      <c r="M528" s="42">
        <f>+K528-L528</f>
        <v>0</v>
      </c>
      <c r="N528" s="117">
        <f>IF(L528&lt;0,IF(M528=0,0,IF(OR(L528=0,K528=0),"N.M.",IF(ABS(M528/L528)&gt;=10,"N.M.",M528/(-L528)))),IF(M528=0,0,IF(OR(L528=0,K528=0),"N.M.",IF(ABS(M528/L528)&gt;=10,"N.M.",M528/L528))))</f>
        <v>0</v>
      </c>
      <c r="O528" s="132"/>
      <c r="P528" s="209"/>
      <c r="Q528" s="23">
        <v>0</v>
      </c>
      <c r="R528" s="23">
        <v>0</v>
      </c>
      <c r="S528" s="42">
        <f>+Q528-R528</f>
        <v>0</v>
      </c>
      <c r="T528" s="117">
        <f>IF(R528&lt;0,IF(S528=0,0,IF(OR(R528=0,Q528=0),"N.M.",IF(ABS(S528/R528)&gt;=10,"N.M.",S528/(-R528)))),IF(S528=0,0,IF(OR(R528=0,Q528=0),"N.M.",IF(ABS(S528/R528)&gt;=10,"N.M.",S528/R528))))</f>
        <v>0</v>
      </c>
    </row>
    <row r="529" spans="1:20" s="25" customFormat="1" ht="0.75" hidden="1" customHeight="1" outlineLevel="2" x14ac:dyDescent="0.3">
      <c r="A529" s="22"/>
      <c r="B529" s="53"/>
      <c r="C529" s="51"/>
      <c r="D529" s="190"/>
      <c r="E529" s="190"/>
      <c r="F529" s="23"/>
      <c r="G529" s="23"/>
      <c r="H529" s="42"/>
      <c r="I529" s="117"/>
      <c r="J529" s="251"/>
      <c r="K529" s="23"/>
      <c r="L529" s="23"/>
      <c r="M529" s="42"/>
      <c r="N529" s="117"/>
      <c r="O529" s="132"/>
      <c r="P529" s="209"/>
      <c r="Q529" s="23"/>
      <c r="R529" s="23"/>
      <c r="S529" s="42"/>
      <c r="T529" s="117"/>
    </row>
    <row r="530" spans="1:20" s="68" customFormat="1" hidden="1" outlineLevel="2" x14ac:dyDescent="0.25">
      <c r="A530" s="63" t="s">
        <v>1653</v>
      </c>
      <c r="B530" s="64" t="s">
        <v>2112</v>
      </c>
      <c r="C530" s="65" t="s">
        <v>2524</v>
      </c>
      <c r="D530" s="66"/>
      <c r="E530" s="67"/>
      <c r="F530" s="307">
        <v>0</v>
      </c>
      <c r="G530" s="307">
        <v>0</v>
      </c>
      <c r="H530" s="142">
        <f>+F530-G530</f>
        <v>0</v>
      </c>
      <c r="I530" s="91">
        <f>IF(G530&lt;0,IF(H530=0,0,IF(OR(G530=0,F530=0),"N.M.",IF(ABS(H530/G530)&gt;=10,"N.M.",H530/(-G530)))),IF(H530=0,0,IF(OR(G530=0,F530=0),"N.M.",IF(ABS(H530/G530)&gt;=10,"N.M.",H530/G530))))</f>
        <v>0</v>
      </c>
      <c r="J530" s="157"/>
      <c r="K530" s="307">
        <v>7.2</v>
      </c>
      <c r="L530" s="307">
        <v>14.46</v>
      </c>
      <c r="M530" s="142">
        <f>+K530-L530</f>
        <v>-7.2600000000000007</v>
      </c>
      <c r="N530" s="91">
        <f>IF(L530&lt;0,IF(M530=0,0,IF(OR(L530=0,K530=0),"N.M.",IF(ABS(M530/L530)&gt;=10,"N.M.",M530/(-L530)))),IF(M530=0,0,IF(OR(L530=0,K530=0),"N.M.",IF(ABS(M530/L530)&gt;=10,"N.M.",M530/L530))))</f>
        <v>-0.50207468879668049</v>
      </c>
      <c r="O530" s="258"/>
      <c r="P530" s="157"/>
      <c r="Q530" s="307">
        <v>0</v>
      </c>
      <c r="R530" s="307">
        <v>0</v>
      </c>
      <c r="S530" s="142">
        <f>+Q530-R530</f>
        <v>0</v>
      </c>
      <c r="T530" s="91">
        <f>IF(R530&lt;0,IF(S530=0,0,IF(OR(R530=0,Q530=0),"N.M.",IF(ABS(S530/R530)&gt;=10,"N.M.",S530/(-R530)))),IF(S530=0,0,IF(OR(R530=0,Q530=0),"N.M.",IF(ABS(S530/R530)&gt;=10,"N.M.",S530/R530))))</f>
        <v>0</v>
      </c>
    </row>
    <row r="531" spans="1:20" s="68" customFormat="1" hidden="1" outlineLevel="2" x14ac:dyDescent="0.25">
      <c r="A531" s="63" t="s">
        <v>1654</v>
      </c>
      <c r="B531" s="64" t="s">
        <v>2113</v>
      </c>
      <c r="C531" s="65" t="s">
        <v>2525</v>
      </c>
      <c r="D531" s="66"/>
      <c r="E531" s="67"/>
      <c r="F531" s="307">
        <v>0</v>
      </c>
      <c r="G531" s="307">
        <v>0</v>
      </c>
      <c r="H531" s="142">
        <f>+F531-G531</f>
        <v>0</v>
      </c>
      <c r="I531" s="91">
        <f>IF(G531&lt;0,IF(H531=0,0,IF(OR(G531=0,F531=0),"N.M.",IF(ABS(H531/G531)&gt;=10,"N.M.",H531/(-G531)))),IF(H531=0,0,IF(OR(G531=0,F531=0),"N.M.",IF(ABS(H531/G531)&gt;=10,"N.M.",H531/G531))))</f>
        <v>0</v>
      </c>
      <c r="J531" s="157"/>
      <c r="K531" s="307">
        <v>0</v>
      </c>
      <c r="L531" s="307">
        <v>0</v>
      </c>
      <c r="M531" s="142">
        <f>+K531-L531</f>
        <v>0</v>
      </c>
      <c r="N531" s="91">
        <f>IF(L531&lt;0,IF(M531=0,0,IF(OR(L531=0,K531=0),"N.M.",IF(ABS(M531/L531)&gt;=10,"N.M.",M531/(-L531)))),IF(M531=0,0,IF(OR(L531=0,K531=0),"N.M.",IF(ABS(M531/L531)&gt;=10,"N.M.",M531/L531))))</f>
        <v>0</v>
      </c>
      <c r="O531" s="258"/>
      <c r="P531" s="157"/>
      <c r="Q531" s="307">
        <v>0</v>
      </c>
      <c r="R531" s="307">
        <v>0</v>
      </c>
      <c r="S531" s="142">
        <f>+Q531-R531</f>
        <v>0</v>
      </c>
      <c r="T531" s="91">
        <f>IF(R531&lt;0,IF(S531=0,0,IF(OR(R531=0,Q531=0),"N.M.",IF(ABS(S531/R531)&gt;=10,"N.M.",S531/(-R531)))),IF(S531=0,0,IF(OR(R531=0,Q531=0),"N.M.",IF(ABS(S531/R531)&gt;=10,"N.M.",S531/R531))))</f>
        <v>0</v>
      </c>
    </row>
    <row r="532" spans="1:20" s="25" customFormat="1" ht="13" collapsed="1" x14ac:dyDescent="0.3">
      <c r="A532" s="22" t="s">
        <v>220</v>
      </c>
      <c r="B532" s="53" t="s">
        <v>83</v>
      </c>
      <c r="C532" s="51" t="s">
        <v>84</v>
      </c>
      <c r="D532" s="190"/>
      <c r="E532" s="190"/>
      <c r="F532" s="23">
        <v>0</v>
      </c>
      <c r="G532" s="23">
        <v>0</v>
      </c>
      <c r="H532" s="42">
        <f>+F532-G532</f>
        <v>0</v>
      </c>
      <c r="I532" s="117">
        <f>IF(G532&lt;0,IF(H532=0,0,IF(OR(G532=0,F532=0),"N.M.",IF(ABS(H532/G532)&gt;=10,"N.M.",H532/(-G532)))),IF(H532=0,0,IF(OR(G532=0,F532=0),"N.M.",IF(ABS(H532/G532)&gt;=10,"N.M.",H532/G532))))</f>
        <v>0</v>
      </c>
      <c r="J532" s="251"/>
      <c r="K532" s="23">
        <v>7.2</v>
      </c>
      <c r="L532" s="23">
        <v>14.46</v>
      </c>
      <c r="M532" s="42">
        <f>+K532-L532</f>
        <v>-7.2600000000000007</v>
      </c>
      <c r="N532" s="117">
        <f>IF(L532&lt;0,IF(M532=0,0,IF(OR(L532=0,K532=0),"N.M.",IF(ABS(M532/L532)&gt;=10,"N.M.",M532/(-L532)))),IF(M532=0,0,IF(OR(L532=0,K532=0),"N.M.",IF(ABS(M532/L532)&gt;=10,"N.M.",M532/L532))))</f>
        <v>-0.50207468879668049</v>
      </c>
      <c r="O532" s="133"/>
      <c r="P532" s="207"/>
      <c r="Q532" s="23">
        <v>0</v>
      </c>
      <c r="R532" s="23">
        <v>0</v>
      </c>
      <c r="S532" s="42">
        <f>+Q532-R532</f>
        <v>0</v>
      </c>
      <c r="T532" s="117">
        <f>IF(R532&lt;0,IF(S532=0,0,IF(OR(R532=0,Q532=0),"N.M.",IF(ABS(S532/R532)&gt;=10,"N.M.",S532/(-R532)))),IF(S532=0,0,IF(OR(R532=0,Q532=0),"N.M.",IF(ABS(S532/R532)&gt;=10,"N.M.",S532/R532))))</f>
        <v>0</v>
      </c>
    </row>
    <row r="533" spans="1:20" s="25" customFormat="1" ht="0.75" hidden="1" customHeight="1" outlineLevel="2" x14ac:dyDescent="0.3">
      <c r="A533" s="22"/>
      <c r="B533" s="53"/>
      <c r="C533" s="51"/>
      <c r="D533" s="190"/>
      <c r="E533" s="190"/>
      <c r="F533" s="23"/>
      <c r="G533" s="23"/>
      <c r="H533" s="42"/>
      <c r="I533" s="117"/>
      <c r="J533" s="251"/>
      <c r="K533" s="23"/>
      <c r="L533" s="23"/>
      <c r="M533" s="42"/>
      <c r="N533" s="117"/>
      <c r="O533" s="133"/>
      <c r="P533" s="207"/>
      <c r="Q533" s="23"/>
      <c r="R533" s="23"/>
      <c r="S533" s="42"/>
      <c r="T533" s="117"/>
    </row>
    <row r="534" spans="1:20" s="25" customFormat="1" ht="13" collapsed="1" x14ac:dyDescent="0.3">
      <c r="A534" s="22" t="s">
        <v>221</v>
      </c>
      <c r="B534" s="53" t="s">
        <v>85</v>
      </c>
      <c r="C534" s="51" t="s">
        <v>86</v>
      </c>
      <c r="D534" s="190"/>
      <c r="E534" s="190"/>
      <c r="F534" s="23">
        <v>0</v>
      </c>
      <c r="G534" s="23">
        <v>0</v>
      </c>
      <c r="H534" s="42">
        <f>+F534-G534</f>
        <v>0</v>
      </c>
      <c r="I534" s="117">
        <f>IF(G534&lt;0,IF(H534=0,0,IF(OR(G534=0,F534=0),"N.M.",IF(ABS(H534/G534)&gt;=10,"N.M.",H534/(-G534)))),IF(H534=0,0,IF(OR(G534=0,F534=0),"N.M.",IF(ABS(H534/G534)&gt;=10,"N.M.",H534/G534))))</f>
        <v>0</v>
      </c>
      <c r="J534" s="251"/>
      <c r="K534" s="23">
        <v>0</v>
      </c>
      <c r="L534" s="23">
        <v>0</v>
      </c>
      <c r="M534" s="42">
        <f>+K534-L534</f>
        <v>0</v>
      </c>
      <c r="N534" s="117">
        <f>IF(L534&lt;0,IF(M534=0,0,IF(OR(L534=0,K534=0),"N.M.",IF(ABS(M534/L534)&gt;=10,"N.M.",M534/(-L534)))),IF(M534=0,0,IF(OR(L534=0,K534=0),"N.M.",IF(ABS(M534/L534)&gt;=10,"N.M.",M534/L534))))</f>
        <v>0</v>
      </c>
      <c r="O534" s="132"/>
      <c r="P534" s="209"/>
      <c r="Q534" s="23">
        <v>0</v>
      </c>
      <c r="R534" s="23">
        <v>0</v>
      </c>
      <c r="S534" s="42">
        <f>+Q534-R534</f>
        <v>0</v>
      </c>
      <c r="T534" s="117">
        <f>IF(R534&lt;0,IF(S534=0,0,IF(OR(R534=0,Q534=0),"N.M.",IF(ABS(S534/R534)&gt;=10,"N.M.",S534/(-R534)))),IF(S534=0,0,IF(OR(R534=0,Q534=0),"N.M.",IF(ABS(S534/R534)&gt;=10,"N.M.",S534/R534))))</f>
        <v>0</v>
      </c>
    </row>
    <row r="535" spans="1:20" s="25" customFormat="1" ht="0.75" hidden="1" customHeight="1" outlineLevel="2" x14ac:dyDescent="0.3">
      <c r="A535" s="22"/>
      <c r="B535" s="53"/>
      <c r="C535" s="51"/>
      <c r="D535" s="190"/>
      <c r="E535" s="190"/>
      <c r="F535" s="23"/>
      <c r="G535" s="23"/>
      <c r="H535" s="42"/>
      <c r="I535" s="117"/>
      <c r="J535" s="251"/>
      <c r="K535" s="23"/>
      <c r="L535" s="23"/>
      <c r="M535" s="42"/>
      <c r="N535" s="117"/>
      <c r="O535" s="132"/>
      <c r="P535" s="209"/>
      <c r="Q535" s="23"/>
      <c r="R535" s="23"/>
      <c r="S535" s="42"/>
      <c r="T535" s="117"/>
    </row>
    <row r="536" spans="1:20" s="68" customFormat="1" hidden="1" outlineLevel="2" x14ac:dyDescent="0.25">
      <c r="A536" s="63" t="s">
        <v>1655</v>
      </c>
      <c r="B536" s="64" t="s">
        <v>2114</v>
      </c>
      <c r="C536" s="65" t="s">
        <v>2526</v>
      </c>
      <c r="D536" s="66"/>
      <c r="E536" s="67"/>
      <c r="F536" s="307">
        <v>192183.05000000002</v>
      </c>
      <c r="G536" s="307">
        <v>80364.56</v>
      </c>
      <c r="H536" s="142">
        <f>+F536-G536</f>
        <v>111818.49000000002</v>
      </c>
      <c r="I536" s="91">
        <f>IF(G536&lt;0,IF(H536=0,0,IF(OR(G536=0,F536=0),"N.M.",IF(ABS(H536/G536)&gt;=10,"N.M.",H536/(-G536)))),IF(H536=0,0,IF(OR(G536=0,F536=0),"N.M.",IF(ABS(H536/G536)&gt;=10,"N.M.",H536/G536))))</f>
        <v>1.3913905582261636</v>
      </c>
      <c r="J536" s="157"/>
      <c r="K536" s="307">
        <v>1357486.28</v>
      </c>
      <c r="L536" s="307">
        <v>471998.62</v>
      </c>
      <c r="M536" s="142">
        <f>+K536-L536</f>
        <v>885487.66</v>
      </c>
      <c r="N536" s="91">
        <f>IF(L536&lt;0,IF(M536=0,0,IF(OR(L536=0,K536=0),"N.M.",IF(ABS(M536/L536)&gt;=10,"N.M.",M536/(-L536)))),IF(M536=0,0,IF(OR(L536=0,K536=0),"N.M.",IF(ABS(M536/L536)&gt;=10,"N.M.",M536/L536))))</f>
        <v>1.8760386629943961</v>
      </c>
      <c r="O536" s="258"/>
      <c r="P536" s="157"/>
      <c r="Q536" s="307">
        <v>583542.48</v>
      </c>
      <c r="R536" s="307">
        <v>213534.58000000002</v>
      </c>
      <c r="S536" s="142">
        <f>+Q536-R536</f>
        <v>370007.89999999997</v>
      </c>
      <c r="T536" s="91">
        <f>IF(R536&lt;0,IF(S536=0,0,IF(OR(R536=0,Q536=0),"N.M.",IF(ABS(S536/R536)&gt;=10,"N.M.",S536/(-R536)))),IF(S536=0,0,IF(OR(R536=0,Q536=0),"N.M.",IF(ABS(S536/R536)&gt;=10,"N.M.",S536/R536))))</f>
        <v>1.732777426494575</v>
      </c>
    </row>
    <row r="537" spans="1:20" s="25" customFormat="1" ht="13" collapsed="1" x14ac:dyDescent="0.3">
      <c r="A537" s="22" t="s">
        <v>222</v>
      </c>
      <c r="B537" s="53" t="s">
        <v>87</v>
      </c>
      <c r="C537" s="51" t="s">
        <v>88</v>
      </c>
      <c r="D537" s="190"/>
      <c r="E537" s="190"/>
      <c r="F537" s="23">
        <v>192183.05000000002</v>
      </c>
      <c r="G537" s="23">
        <v>80364.56</v>
      </c>
      <c r="H537" s="42">
        <f>+F537-G537</f>
        <v>111818.49000000002</v>
      </c>
      <c r="I537" s="117">
        <f>IF(G537&lt;0,IF(H537=0,0,IF(OR(G537=0,F537=0),"N.M.",IF(ABS(H537/G537)&gt;=10,"N.M.",H537/(-G537)))),IF(H537=0,0,IF(OR(G537=0,F537=0),"N.M.",IF(ABS(H537/G537)&gt;=10,"N.M.",H537/G537))))</f>
        <v>1.3913905582261636</v>
      </c>
      <c r="J537" s="251"/>
      <c r="K537" s="23">
        <v>1357486.28</v>
      </c>
      <c r="L537" s="23">
        <v>471998.62</v>
      </c>
      <c r="M537" s="42">
        <f>+K537-L537</f>
        <v>885487.66</v>
      </c>
      <c r="N537" s="117">
        <f>IF(L537&lt;0,IF(M537=0,0,IF(OR(L537=0,K537=0),"N.M.",IF(ABS(M537/L537)&gt;=10,"N.M.",M537/(-L537)))),IF(M537=0,0,IF(OR(L537=0,K537=0),"N.M.",IF(ABS(M537/L537)&gt;=10,"N.M.",M537/L537))))</f>
        <v>1.8760386629943961</v>
      </c>
      <c r="O537" s="42"/>
      <c r="P537" s="209"/>
      <c r="Q537" s="23">
        <v>583542.48</v>
      </c>
      <c r="R537" s="23">
        <v>213534.58000000002</v>
      </c>
      <c r="S537" s="42">
        <f>+Q537-R537</f>
        <v>370007.89999999997</v>
      </c>
      <c r="T537" s="117">
        <f>IF(R537&lt;0,IF(S537=0,0,IF(OR(R537=0,Q537=0),"N.M.",IF(ABS(S537/R537)&gt;=10,"N.M.",S537/(-R537)))),IF(S537=0,0,IF(OR(R537=0,Q537=0),"N.M.",IF(ABS(S537/R537)&gt;=10,"N.M.",S537/R537))))</f>
        <v>1.732777426494575</v>
      </c>
    </row>
    <row r="538" spans="1:20" s="25" customFormat="1" ht="13" x14ac:dyDescent="0.3">
      <c r="A538" s="22" t="s">
        <v>1032</v>
      </c>
      <c r="B538" s="53" t="s">
        <v>917</v>
      </c>
      <c r="C538" s="62" t="s">
        <v>920</v>
      </c>
      <c r="D538" s="190"/>
      <c r="E538" s="190"/>
      <c r="F538" s="23">
        <v>0</v>
      </c>
      <c r="G538" s="23">
        <v>0</v>
      </c>
      <c r="H538" s="42">
        <f>+F538-G538</f>
        <v>0</v>
      </c>
      <c r="I538" s="117">
        <f>IF(G538&lt;0,IF(H538=0,0,IF(OR(G538=0,F538=0),"N.M.",IF(ABS(H538/G538)&gt;=10,"N.M.",H538/(-G538)))),IF(H538=0,0,IF(OR(G538=0,F538=0),"N.M.",IF(ABS(H538/G538)&gt;=10,"N.M.",H538/G538))))</f>
        <v>0</v>
      </c>
      <c r="J538" s="251"/>
      <c r="K538" s="23">
        <v>0</v>
      </c>
      <c r="L538" s="23">
        <v>0</v>
      </c>
      <c r="M538" s="42">
        <f>+K538-L538</f>
        <v>0</v>
      </c>
      <c r="N538" s="117">
        <f>IF(L538&lt;0,IF(M538=0,0,IF(OR(L538=0,K538=0),"N.M.",IF(ABS(M538/L538)&gt;=10,"N.M.",M538/(-L538)))),IF(M538=0,0,IF(OR(L538=0,K538=0),"N.M.",IF(ABS(M538/L538)&gt;=10,"N.M.",M538/L538))))</f>
        <v>0</v>
      </c>
      <c r="O538" s="42"/>
      <c r="P538" s="209"/>
      <c r="Q538" s="23">
        <v>0</v>
      </c>
      <c r="R538" s="23">
        <v>0</v>
      </c>
      <c r="S538" s="42">
        <f>+Q538-R538</f>
        <v>0</v>
      </c>
      <c r="T538" s="117"/>
    </row>
    <row r="539" spans="1:20" s="25" customFormat="1" ht="13" x14ac:dyDescent="0.3">
      <c r="A539" s="22" t="s">
        <v>1031</v>
      </c>
      <c r="B539" s="53" t="s">
        <v>918</v>
      </c>
      <c r="C539" s="62" t="s">
        <v>919</v>
      </c>
      <c r="D539" s="198"/>
      <c r="E539" s="198"/>
      <c r="F539" s="32">
        <v>0</v>
      </c>
      <c r="G539" s="32">
        <v>0</v>
      </c>
      <c r="H539" s="71">
        <f>+F539-G539</f>
        <v>0</v>
      </c>
      <c r="I539" s="118">
        <f>IF(G539&lt;0,IF(H539=0,0,IF(OR(G539=0,F539=0),"N.M.",IF(ABS(H539/G539)&gt;=10,"N.M.",H539/(-G539)))),IF(H539=0,0,IF(OR(G539=0,F539=0),"N.M.",IF(ABS(H539/G539)&gt;=10,"N.M.",H539/G539))))</f>
        <v>0</v>
      </c>
      <c r="J539" s="253"/>
      <c r="K539" s="32">
        <v>0</v>
      </c>
      <c r="L539" s="32">
        <v>0</v>
      </c>
      <c r="M539" s="71">
        <f>+K539-L539</f>
        <v>0</v>
      </c>
      <c r="N539" s="118">
        <f>IF(L539&lt;0,IF(M539=0,0,IF(OR(L539=0,K539=0),"N.M.",IF(ABS(M539/L539)&gt;=10,"N.M.",M539/(-L539)))),IF(M539=0,0,IF(OR(L539=0,K539=0),"N.M.",IF(ABS(M539/L539)&gt;=10,"N.M.",M539/L539))))</f>
        <v>0</v>
      </c>
      <c r="O539" s="220"/>
      <c r="P539" s="210"/>
      <c r="Q539" s="32">
        <v>0</v>
      </c>
      <c r="R539" s="32">
        <v>0</v>
      </c>
      <c r="S539" s="71">
        <f>+Q539-R539</f>
        <v>0</v>
      </c>
      <c r="T539" s="118">
        <f>IF(R539&lt;0,IF(S539=0,0,IF(OR(R539=0,Q539=0),"N.M.",IF(ABS(S539/R539)&gt;=10,"N.M.",S539/(-R539)))),IF(S539=0,0,IF(OR(R539=0,Q539=0),"N.M.",IF(ABS(S539/R539)&gt;=10,"N.M.",S539/R539))))</f>
        <v>0</v>
      </c>
    </row>
    <row r="540" spans="1:20" s="25" customFormat="1" ht="13" hidden="1" outlineLevel="2" x14ac:dyDescent="0.3">
      <c r="A540" s="22"/>
      <c r="B540" s="53"/>
      <c r="C540" s="51"/>
      <c r="D540" s="190"/>
      <c r="E540" s="190"/>
      <c r="F540" s="23"/>
      <c r="G540" s="23"/>
      <c r="H540" s="42"/>
      <c r="I540" s="117"/>
      <c r="J540" s="251"/>
      <c r="K540" s="23"/>
      <c r="L540" s="23"/>
      <c r="M540" s="42"/>
      <c r="N540" s="117"/>
      <c r="O540" s="132"/>
      <c r="P540" s="209"/>
      <c r="Q540" s="23"/>
      <c r="R540" s="23"/>
      <c r="S540" s="42"/>
      <c r="T540" s="117"/>
    </row>
    <row r="541" spans="1:20" s="25" customFormat="1" ht="13" collapsed="1" x14ac:dyDescent="0.3">
      <c r="A541" s="22"/>
      <c r="B541" s="53" t="s">
        <v>89</v>
      </c>
      <c r="C541" s="30" t="s">
        <v>849</v>
      </c>
      <c r="D541" s="199"/>
      <c r="E541" s="199"/>
      <c r="F541" s="31">
        <f>SUM(+F360,F433,F439,F442,F446,F449,F451,F453,F458,-F462,F500,F508,F513,F517,-F521,F523,-F526,F528,-F532,F534,F537,-F538,F539)</f>
        <v>58491252.404500008</v>
      </c>
      <c r="G541" s="31">
        <f>SUM(+G360,G433,G439,G442,G446,G449,G451,G453,G458,-G462,G500,G508,G513,G517,-G521,G523,-G526,G528,-G532,G534,G537,-G538,G539)</f>
        <v>54676737.087500006</v>
      </c>
      <c r="H541" s="179">
        <f>+F541-G541</f>
        <v>3814515.3170000017</v>
      </c>
      <c r="I541" s="231">
        <f>IF(G541&lt;0,IF(H541=0,0,IF(OR(G541=0,F541=0),"N.M.",IF(ABS(H541/G541)&gt;=10,"N.M.",H541/(-G541)))),IF(H541=0,0,IF(OR(G541=0,F541=0),"N.M.",IF(ABS(H541/G541)&gt;=10,"N.M.",H541/G541))))</f>
        <v>6.9764867477288842E-2</v>
      </c>
      <c r="J541" s="251"/>
      <c r="K541" s="31">
        <f>SUM(+K360,K433,K439,K442,K446,K449,K451,K453,K458,-K462,K500,K508,K513,K517,-K521,K523,-K526,K528,-K532,K534,K537,-K538,K539)</f>
        <v>407189941.71139997</v>
      </c>
      <c r="L541" s="31">
        <f>SUM(+L360,L433,L439,L442,L446,L449,L451,L453,L458,-L462,L500,L508,L513,L517,-L521,L523,-L526,L528,-L532,L534,L537,-L538,L539)</f>
        <v>359019289.46289998</v>
      </c>
      <c r="M541" s="179">
        <f>+K541-L541</f>
        <v>48170652.24849999</v>
      </c>
      <c r="N541" s="231">
        <f>IF(L541&lt;0,IF(M541=0,0,IF(OR(L541=0,K541=0),"N.M.",IF(ABS(M541/L541)&gt;=10,"N.M.",M541/(-L541)))),IF(M541=0,0,IF(OR(L541=0,K541=0),"N.M.",IF(ABS(M541/L541)&gt;=10,"N.M.",M541/L541))))</f>
        <v>0.13417288057297491</v>
      </c>
      <c r="O541" s="133"/>
      <c r="P541" s="207"/>
      <c r="Q541" s="31">
        <f>SUM(+Q360,Q433,Q439,Q442,Q446,Q449,Q451,Q453,Q458,-Q462,Q500,Q508,Q513,Q517,-Q521,Q523,-Q526,Q528,-Q532,Q534,Q537,-Q538,Q539)</f>
        <v>174308319.62809995</v>
      </c>
      <c r="R541" s="31">
        <f>SUM(+R360,R433,R439,R442,R446,R449,R451,R453,R458,-R462,R500,R508,R513,R517,-R521,R523,-R526,R528,-R532,R534,R537,-R538,R539)</f>
        <v>156402620.82430002</v>
      </c>
      <c r="S541" s="179">
        <f>+Q541-R541</f>
        <v>17905698.803799927</v>
      </c>
      <c r="T541" s="231">
        <f>IF(R541&lt;0,IF(S541=0,0,IF(OR(R541=0,Q541=0),"N.M.",IF(ABS(S541/R541)&gt;=10,"N.M.",S541/(-R541)))),IF(S541=0,0,IF(OR(R541=0,Q541=0),"N.M.",IF(ABS(S541/R541)&gt;=10,"N.M.",S541/R541))))</f>
        <v>0.11448464680086709</v>
      </c>
    </row>
    <row r="542" spans="1:20" s="25" customFormat="1" ht="13" x14ac:dyDescent="0.3">
      <c r="A542" s="22"/>
      <c r="B542" s="53" t="s">
        <v>90</v>
      </c>
      <c r="C542" s="34" t="s">
        <v>850</v>
      </c>
      <c r="D542" s="199"/>
      <c r="E542" s="199"/>
      <c r="F542" s="31">
        <f>+F99-F541</f>
        <v>8841314.4904999882</v>
      </c>
      <c r="G542" s="31">
        <f>+G99-G541</f>
        <v>9362777.6174999923</v>
      </c>
      <c r="H542" s="179">
        <f>+F542-G542</f>
        <v>-521463.12700000405</v>
      </c>
      <c r="I542" s="231">
        <f>IF(G542&lt;0,IF(H542=0,0,IF(OR(G542=0,F542=0),"N.M.",IF(ABS(H542/G542)&gt;=10,"N.M.",H542/(-G542)))),IF(H542=0,0,IF(OR(G542=0,F542=0),"N.M.",IF(ABS(H542/G542)&gt;=10,"N.M.",H542/G542))))</f>
        <v>-5.5695344726049666E-2</v>
      </c>
      <c r="J542" s="251"/>
      <c r="K542" s="31">
        <f>+K99-K541</f>
        <v>54726686.013600051</v>
      </c>
      <c r="L542" s="31">
        <f>+L99-L541</f>
        <v>54865645.282099962</v>
      </c>
      <c r="M542" s="179">
        <f>+K542-L542</f>
        <v>-138959.26849991083</v>
      </c>
      <c r="N542" s="231">
        <f>IF(L542&lt;0,IF(M542=0,0,IF(OR(L542=0,K542=0),"N.M.",IF(ABS(M542/L542)&gt;=10,"N.M.",M542/(-L542)))),IF(M542=0,0,IF(OR(L542=0,K542=0),"N.M.",IF(ABS(M542/L542)&gt;=10,"N.M.",M542/L542))))</f>
        <v>-2.5327191138540496E-3</v>
      </c>
      <c r="O542" s="133"/>
      <c r="P542" s="207"/>
      <c r="Q542" s="31">
        <f>+Q99-Q541</f>
        <v>22958778.076900035</v>
      </c>
      <c r="R542" s="31">
        <f>+R99-R541</f>
        <v>21838829.680700004</v>
      </c>
      <c r="S542" s="179">
        <f>+Q542-R542</f>
        <v>1119948.396200031</v>
      </c>
      <c r="T542" s="231">
        <f>IF(R542&lt;0,IF(S542=0,0,IF(OR(R542=0,Q542=0),"N.M.",IF(ABS(S542/R542)&gt;=10,"N.M.",S542/(-R542)))),IF(S542=0,0,IF(OR(R542=0,Q542=0),"N.M.",IF(ABS(S542/R542)&gt;=10,"N.M.",S542/R542))))</f>
        <v>5.1282436493828326E-2</v>
      </c>
    </row>
    <row r="543" spans="1:20" s="25" customFormat="1" ht="13" x14ac:dyDescent="0.3">
      <c r="A543" s="22"/>
      <c r="B543" s="53" t="s">
        <v>91</v>
      </c>
      <c r="C543" s="34" t="s">
        <v>851</v>
      </c>
      <c r="D543" s="199"/>
      <c r="E543" s="199"/>
      <c r="F543" s="31">
        <f>+F542</f>
        <v>8841314.4904999882</v>
      </c>
      <c r="G543" s="31">
        <f>+G542</f>
        <v>9362777.6174999923</v>
      </c>
      <c r="H543" s="179">
        <f>+F543-G543</f>
        <v>-521463.12700000405</v>
      </c>
      <c r="I543" s="231">
        <f>IF(G543&lt;0,IF(H543=0,0,IF(OR(G543=0,F543=0),"N.M.",IF(ABS(H543/G543)&gt;=10,"N.M.",H543/(-G543)))),IF(H543=0,0,IF(OR(G543=0,F543=0),"N.M.",IF(ABS(H543/G543)&gt;=10,"N.M.",H543/G543))))</f>
        <v>-5.5695344726049666E-2</v>
      </c>
      <c r="J543" s="251"/>
      <c r="K543" s="31">
        <f>+K542</f>
        <v>54726686.013600051</v>
      </c>
      <c r="L543" s="31">
        <f>+L542</f>
        <v>54865645.282099962</v>
      </c>
      <c r="M543" s="179">
        <f>+K543-L543</f>
        <v>-138959.26849991083</v>
      </c>
      <c r="N543" s="231">
        <f>IF(L543&lt;0,IF(M543=0,0,IF(OR(L543=0,K543=0),"N.M.",IF(ABS(M543/L543)&gt;=10,"N.M.",M543/(-L543)))),IF(M543=0,0,IF(OR(L543=0,K543=0),"N.M.",IF(ABS(M543/L543)&gt;=10,"N.M.",M543/L543))))</f>
        <v>-2.5327191138540496E-3</v>
      </c>
      <c r="O543" s="133"/>
      <c r="P543" s="207"/>
      <c r="Q543" s="31">
        <f>+Q542</f>
        <v>22958778.076900035</v>
      </c>
      <c r="R543" s="31">
        <f>+R542</f>
        <v>21838829.680700004</v>
      </c>
      <c r="S543" s="179">
        <f>+Q543-R543</f>
        <v>1119948.396200031</v>
      </c>
      <c r="T543" s="231">
        <f>IF(R543&lt;0,IF(S543=0,0,IF(OR(R543=0,Q543=0),"N.M.",IF(ABS(S543/R543)&gt;=10,"N.M.",S543/(-R543)))),IF(S543=0,0,IF(OR(R543=0,Q543=0),"N.M.",IF(ABS(S543/R543)&gt;=10,"N.M.",S543/R543))))</f>
        <v>5.1282436493828326E-2</v>
      </c>
    </row>
    <row r="544" spans="1:20" s="22" customFormat="1" ht="13" x14ac:dyDescent="0.3">
      <c r="B544" s="53" t="s">
        <v>92</v>
      </c>
      <c r="C544" s="225" t="s">
        <v>852</v>
      </c>
      <c r="D544" s="226"/>
      <c r="E544" s="226"/>
      <c r="F544" s="228"/>
      <c r="G544" s="228"/>
      <c r="H544" s="228"/>
      <c r="I544" s="228"/>
      <c r="J544" s="250"/>
      <c r="K544" s="227"/>
      <c r="L544" s="227"/>
      <c r="M544" s="227"/>
      <c r="N544" s="229"/>
      <c r="O544" s="228"/>
      <c r="P544" s="250"/>
      <c r="Q544" s="228"/>
      <c r="R544" s="228"/>
      <c r="S544" s="228"/>
      <c r="T544" s="228"/>
    </row>
    <row r="545" spans="1:20" s="22" customFormat="1" ht="13" x14ac:dyDescent="0.3">
      <c r="B545" s="53" t="s">
        <v>93</v>
      </c>
      <c r="C545" s="225" t="s">
        <v>39</v>
      </c>
      <c r="D545" s="226"/>
      <c r="E545" s="226"/>
      <c r="F545" s="228"/>
      <c r="G545" s="228"/>
      <c r="H545" s="228"/>
      <c r="I545" s="228"/>
      <c r="J545" s="250"/>
      <c r="K545" s="227"/>
      <c r="L545" s="227"/>
      <c r="M545" s="227"/>
      <c r="N545" s="229"/>
      <c r="O545" s="228"/>
      <c r="P545" s="250"/>
      <c r="Q545" s="228"/>
      <c r="R545" s="228"/>
      <c r="S545" s="228"/>
      <c r="T545" s="228"/>
    </row>
    <row r="546" spans="1:20" s="22" customFormat="1" ht="13" x14ac:dyDescent="0.3">
      <c r="B546" s="53" t="s">
        <v>94</v>
      </c>
      <c r="C546" s="225" t="s">
        <v>853</v>
      </c>
      <c r="D546" s="226"/>
      <c r="E546" s="226"/>
      <c r="F546" s="228"/>
      <c r="G546" s="228"/>
      <c r="H546" s="228"/>
      <c r="I546" s="228"/>
      <c r="J546" s="250"/>
      <c r="K546" s="227"/>
      <c r="L546" s="227"/>
      <c r="M546" s="227"/>
      <c r="N546" s="229"/>
      <c r="O546" s="228"/>
      <c r="P546" s="250"/>
      <c r="Q546" s="228"/>
      <c r="R546" s="228"/>
      <c r="S546" s="228"/>
      <c r="T546" s="228"/>
    </row>
    <row r="547" spans="1:20" s="25" customFormat="1" ht="4.5" hidden="1" customHeight="1" outlineLevel="2" x14ac:dyDescent="0.3">
      <c r="A547" s="22"/>
      <c r="B547" s="53"/>
      <c r="C547" s="51"/>
      <c r="D547" s="190"/>
      <c r="E547" s="190"/>
      <c r="F547" s="26"/>
      <c r="G547" s="26"/>
      <c r="H547" s="42"/>
      <c r="I547" s="117"/>
      <c r="J547" s="251"/>
      <c r="K547" s="26"/>
      <c r="L547" s="26"/>
      <c r="M547" s="42"/>
      <c r="N547" s="117"/>
      <c r="O547" s="221"/>
      <c r="P547" s="206"/>
      <c r="Q547" s="26"/>
      <c r="R547" s="26"/>
      <c r="S547" s="42"/>
      <c r="T547" s="117"/>
    </row>
    <row r="548" spans="1:20" s="25" customFormat="1" ht="13" collapsed="1" x14ac:dyDescent="0.3">
      <c r="A548" s="22" t="s">
        <v>223</v>
      </c>
      <c r="B548" s="53" t="s">
        <v>95</v>
      </c>
      <c r="C548" s="51" t="s">
        <v>96</v>
      </c>
      <c r="D548" s="190"/>
      <c r="E548" s="190"/>
      <c r="F548" s="26">
        <v>0</v>
      </c>
      <c r="G548" s="26">
        <v>0</v>
      </c>
      <c r="H548" s="42">
        <f>+F548-G548</f>
        <v>0</v>
      </c>
      <c r="I548" s="117">
        <f>IF(G548&lt;0,IF(H548=0,0,IF(OR(G548=0,F548=0),"N.M.",IF(ABS(H548/G548)&gt;=10,"N.M.",H548/(-G548)))),IF(H548=0,0,IF(OR(G548=0,F548=0),"N.M.",IF(ABS(H548/G548)&gt;=10,"N.M.",H548/G548))))</f>
        <v>0</v>
      </c>
      <c r="J548" s="251"/>
      <c r="K548" s="26">
        <v>0</v>
      </c>
      <c r="L548" s="26">
        <v>0</v>
      </c>
      <c r="M548" s="42">
        <f>+K548-L548</f>
        <v>0</v>
      </c>
      <c r="N548" s="117">
        <f>IF(L548&lt;0,IF(M548=0,0,IF(OR(L548=0,K548=0),"N.M.",IF(ABS(M548/L548)&gt;=10,"N.M.",M548/(-L548)))),IF(M548=0,0,IF(OR(L548=0,K548=0),"N.M.",IF(ABS(M548/L548)&gt;=10,"N.M.",M548/L548))))</f>
        <v>0</v>
      </c>
      <c r="O548" s="221"/>
      <c r="P548" s="206"/>
      <c r="Q548" s="26">
        <v>0</v>
      </c>
      <c r="R548" s="26">
        <v>0</v>
      </c>
      <c r="S548" s="42">
        <f>+Q548-R548</f>
        <v>0</v>
      </c>
      <c r="T548" s="117">
        <f>IF(R548&lt;0,IF(S548=0,0,IF(OR(R548=0,Q548=0),"N.M.",IF(ABS(S548/R548)&gt;=10,"N.M.",S548/(-R548)))),IF(S548=0,0,IF(OR(R548=0,Q548=0),"N.M.",IF(ABS(S548/R548)&gt;=10,"N.M.",S548/R548))))</f>
        <v>0</v>
      </c>
    </row>
    <row r="549" spans="1:20" s="25" customFormat="1" ht="0.75" hidden="1" customHeight="1" outlineLevel="2" x14ac:dyDescent="0.3">
      <c r="A549" s="22"/>
      <c r="B549" s="53"/>
      <c r="C549" s="51"/>
      <c r="D549" s="190"/>
      <c r="E549" s="190"/>
      <c r="F549" s="26"/>
      <c r="G549" s="26"/>
      <c r="H549" s="42"/>
      <c r="I549" s="117"/>
      <c r="J549" s="251"/>
      <c r="K549" s="26"/>
      <c r="L549" s="26"/>
      <c r="M549" s="42"/>
      <c r="N549" s="117"/>
      <c r="O549" s="221"/>
      <c r="P549" s="206"/>
      <c r="Q549" s="26"/>
      <c r="R549" s="26"/>
      <c r="S549" s="42"/>
      <c r="T549" s="117"/>
    </row>
    <row r="550" spans="1:20" s="25" customFormat="1" ht="13" collapsed="1" x14ac:dyDescent="0.3">
      <c r="A550" s="22" t="s">
        <v>224</v>
      </c>
      <c r="B550" s="53" t="s">
        <v>97</v>
      </c>
      <c r="C550" s="51" t="s">
        <v>98</v>
      </c>
      <c r="D550" s="190"/>
      <c r="E550" s="190"/>
      <c r="F550" s="23">
        <v>0</v>
      </c>
      <c r="G550" s="23">
        <v>0</v>
      </c>
      <c r="H550" s="42">
        <f>+F550-G550</f>
        <v>0</v>
      </c>
      <c r="I550" s="117">
        <f>IF(G550&lt;0,IF(H550=0,0,IF(OR(G550=0,F550=0),"N.M.",IF(ABS(H550/G550)&gt;=10,"N.M.",H550/(-G550)))),IF(H550=0,0,IF(OR(G550=0,F550=0),"N.M.",IF(ABS(H550/G550)&gt;=10,"N.M.",H550/G550))))</f>
        <v>0</v>
      </c>
      <c r="J550" s="251"/>
      <c r="K550" s="23">
        <v>0</v>
      </c>
      <c r="L550" s="23">
        <v>0</v>
      </c>
      <c r="M550" s="42">
        <f>+K550-L550</f>
        <v>0</v>
      </c>
      <c r="N550" s="117">
        <f>IF(L550&lt;0,IF(M550=0,0,IF(OR(L550=0,K550=0),"N.M.",IF(ABS(M550/L550)&gt;=10,"N.M.",M550/(-L550)))),IF(M550=0,0,IF(OR(L550=0,K550=0),"N.M.",IF(ABS(M550/L550)&gt;=10,"N.M.",M550/L550))))</f>
        <v>0</v>
      </c>
      <c r="O550" s="222"/>
      <c r="P550" s="211"/>
      <c r="Q550" s="23">
        <v>0</v>
      </c>
      <c r="R550" s="23">
        <v>0</v>
      </c>
      <c r="S550" s="42">
        <f>+Q550-R550</f>
        <v>0</v>
      </c>
      <c r="T550" s="117">
        <f>IF(R550&lt;0,IF(S550=0,0,IF(OR(R550=0,Q550=0),"N.M.",IF(ABS(S550/R550)&gt;=10,"N.M.",S550/(-R550)))),IF(S550=0,0,IF(OR(R550=0,Q550=0),"N.M.",IF(ABS(S550/R550)&gt;=10,"N.M.",S550/R550))))</f>
        <v>0</v>
      </c>
    </row>
    <row r="551" spans="1:20" s="25" customFormat="1" ht="0.75" hidden="1" customHeight="1" outlineLevel="2" x14ac:dyDescent="0.3">
      <c r="A551" s="22"/>
      <c r="B551" s="53"/>
      <c r="C551" s="51"/>
      <c r="D551" s="190"/>
      <c r="E551" s="190"/>
      <c r="F551" s="23"/>
      <c r="G551" s="23"/>
      <c r="H551" s="42"/>
      <c r="I551" s="117"/>
      <c r="J551" s="251"/>
      <c r="K551" s="23"/>
      <c r="L551" s="23"/>
      <c r="M551" s="42"/>
      <c r="N551" s="117"/>
      <c r="O551" s="222"/>
      <c r="P551" s="211"/>
      <c r="Q551" s="23"/>
      <c r="R551" s="23"/>
      <c r="S551" s="42"/>
      <c r="T551" s="117"/>
    </row>
    <row r="552" spans="1:20" s="68" customFormat="1" hidden="1" outlineLevel="2" x14ac:dyDescent="0.25">
      <c r="A552" s="63" t="s">
        <v>1656</v>
      </c>
      <c r="B552" s="64" t="s">
        <v>2115</v>
      </c>
      <c r="C552" s="65" t="s">
        <v>2527</v>
      </c>
      <c r="D552" s="66"/>
      <c r="E552" s="67"/>
      <c r="F552" s="307">
        <v>27850.5</v>
      </c>
      <c r="G552" s="307">
        <v>29205.48</v>
      </c>
      <c r="H552" s="142">
        <f>+F552-G552</f>
        <v>-1354.9799999999996</v>
      </c>
      <c r="I552" s="91">
        <f>IF(G552&lt;0,IF(H552=0,0,IF(OR(G552=0,F552=0),"N.M.",IF(ABS(H552/G552)&gt;=10,"N.M.",H552/(-G552)))),IF(H552=0,0,IF(OR(G552=0,F552=0),"N.M.",IF(ABS(H552/G552)&gt;=10,"N.M.",H552/G552))))</f>
        <v>-4.6394717703663817E-2</v>
      </c>
      <c r="J552" s="157"/>
      <c r="K552" s="307">
        <v>190648.27</v>
      </c>
      <c r="L552" s="307">
        <v>194480.80000000002</v>
      </c>
      <c r="M552" s="142">
        <f>+K552-L552</f>
        <v>-3832.5300000000279</v>
      </c>
      <c r="N552" s="91">
        <f>IF(L552&lt;0,IF(M552=0,0,IF(OR(L552=0,K552=0),"N.M.",IF(ABS(M552/L552)&gt;=10,"N.M.",M552/(-L552)))),IF(M552=0,0,IF(OR(L552=0,K552=0),"N.M.",IF(ABS(M552/L552)&gt;=10,"N.M.",M552/L552))))</f>
        <v>-1.9706469738915242E-2</v>
      </c>
      <c r="O552" s="258"/>
      <c r="P552" s="157"/>
      <c r="Q552" s="307">
        <v>82084.5</v>
      </c>
      <c r="R552" s="307">
        <v>83518.39</v>
      </c>
      <c r="S552" s="142">
        <f>+Q552-R552</f>
        <v>-1433.8899999999994</v>
      </c>
      <c r="T552" s="91">
        <f>IF(R552&lt;0,IF(S552=0,0,IF(OR(R552=0,Q552=0),"N.M.",IF(ABS(S552/R552)&gt;=10,"N.M.",S552/(-R552)))),IF(S552=0,0,IF(OR(R552=0,Q552=0),"N.M.",IF(ABS(S552/R552)&gt;=10,"N.M.",S552/R552))))</f>
        <v>-1.7168554135203032E-2</v>
      </c>
    </row>
    <row r="553" spans="1:20" s="25" customFormat="1" ht="13" collapsed="1" x14ac:dyDescent="0.3">
      <c r="A553" s="22" t="s">
        <v>225</v>
      </c>
      <c r="B553" s="53" t="s">
        <v>99</v>
      </c>
      <c r="C553" s="51" t="s">
        <v>100</v>
      </c>
      <c r="D553" s="190"/>
      <c r="E553" s="190"/>
      <c r="F553" s="23">
        <v>27850.5</v>
      </c>
      <c r="G553" s="23">
        <v>29205.48</v>
      </c>
      <c r="H553" s="42">
        <f>+F553-G553</f>
        <v>-1354.9799999999996</v>
      </c>
      <c r="I553" s="117">
        <f>IF(G553&lt;0,IF(H553=0,0,IF(OR(G553=0,F553=0),"N.M.",IF(ABS(H553/G553)&gt;=10,"N.M.",H553/(-G553)))),IF(H553=0,0,IF(OR(G553=0,F553=0),"N.M.",IF(ABS(H553/G553)&gt;=10,"N.M.",H553/G553))))</f>
        <v>-4.6394717703663817E-2</v>
      </c>
      <c r="J553" s="251"/>
      <c r="K553" s="23">
        <v>190648.27</v>
      </c>
      <c r="L553" s="23">
        <v>194480.80000000002</v>
      </c>
      <c r="M553" s="42">
        <f>+K553-L553</f>
        <v>-3832.5300000000279</v>
      </c>
      <c r="N553" s="117">
        <f>IF(L553&lt;0,IF(M553=0,0,IF(OR(L553=0,K553=0),"N.M.",IF(ABS(M553/L553)&gt;=10,"N.M.",M553/(-L553)))),IF(M553=0,0,IF(OR(L553=0,K553=0),"N.M.",IF(ABS(M553/L553)&gt;=10,"N.M.",M553/L553))))</f>
        <v>-1.9706469738915242E-2</v>
      </c>
      <c r="O553" s="132"/>
      <c r="P553" s="209"/>
      <c r="Q553" s="23">
        <v>82084.5</v>
      </c>
      <c r="R553" s="23">
        <v>83518.39</v>
      </c>
      <c r="S553" s="42">
        <f>+Q553-R553</f>
        <v>-1433.8899999999994</v>
      </c>
      <c r="T553" s="117">
        <f>IF(R553&lt;0,IF(S553=0,0,IF(OR(R553=0,Q553=0),"N.M.",IF(ABS(S553/R553)&gt;=10,"N.M.",S553/(-R553)))),IF(S553=0,0,IF(OR(R553=0,Q553=0),"N.M.",IF(ABS(S553/R553)&gt;=10,"N.M.",S553/R553))))</f>
        <v>-1.7168554135203032E-2</v>
      </c>
    </row>
    <row r="554" spans="1:20" s="25" customFormat="1" ht="0.75" hidden="1" customHeight="1" outlineLevel="2" x14ac:dyDescent="0.3">
      <c r="A554" s="22"/>
      <c r="B554" s="53"/>
      <c r="C554" s="51"/>
      <c r="D554" s="190"/>
      <c r="E554" s="190"/>
      <c r="F554" s="23"/>
      <c r="G554" s="23"/>
      <c r="H554" s="42"/>
      <c r="I554" s="117"/>
      <c r="J554" s="251"/>
      <c r="K554" s="23"/>
      <c r="L554" s="23"/>
      <c r="M554" s="42"/>
      <c r="N554" s="117"/>
      <c r="O554" s="132"/>
      <c r="P554" s="209"/>
      <c r="Q554" s="23"/>
      <c r="R554" s="23"/>
      <c r="S554" s="42"/>
      <c r="T554" s="117"/>
    </row>
    <row r="555" spans="1:20" s="68" customFormat="1" hidden="1" outlineLevel="2" x14ac:dyDescent="0.25">
      <c r="A555" s="63" t="s">
        <v>1657</v>
      </c>
      <c r="B555" s="64" t="s">
        <v>2116</v>
      </c>
      <c r="C555" s="65" t="s">
        <v>2528</v>
      </c>
      <c r="D555" s="66"/>
      <c r="E555" s="67"/>
      <c r="F555" s="307">
        <v>0</v>
      </c>
      <c r="G555" s="307">
        <v>0</v>
      </c>
      <c r="H555" s="142">
        <f>+F555-G555</f>
        <v>0</v>
      </c>
      <c r="I555" s="91">
        <f>IF(G555&lt;0,IF(H555=0,0,IF(OR(G555=0,F555=0),"N.M.",IF(ABS(H555/G555)&gt;=10,"N.M.",H555/(-G555)))),IF(H555=0,0,IF(OR(G555=0,F555=0),"N.M.",IF(ABS(H555/G555)&gt;=10,"N.M.",H555/G555))))</f>
        <v>0</v>
      </c>
      <c r="J555" s="157"/>
      <c r="K555" s="307">
        <v>0</v>
      </c>
      <c r="L555" s="307">
        <v>0</v>
      </c>
      <c r="M555" s="142">
        <f>+K555-L555</f>
        <v>0</v>
      </c>
      <c r="N555" s="91">
        <f>IF(L555&lt;0,IF(M555=0,0,IF(OR(L555=0,K555=0),"N.M.",IF(ABS(M555/L555)&gt;=10,"N.M.",M555/(-L555)))),IF(M555=0,0,IF(OR(L555=0,K555=0),"N.M.",IF(ABS(M555/L555)&gt;=10,"N.M.",M555/L555))))</f>
        <v>0</v>
      </c>
      <c r="O555" s="258"/>
      <c r="P555" s="157"/>
      <c r="Q555" s="307">
        <v>0</v>
      </c>
      <c r="R555" s="307">
        <v>0</v>
      </c>
      <c r="S555" s="142">
        <f>+Q555-R555</f>
        <v>0</v>
      </c>
      <c r="T555" s="91">
        <f>IF(R555&lt;0,IF(S555=0,0,IF(OR(R555=0,Q555=0),"N.M.",IF(ABS(S555/R555)&gt;=10,"N.M.",S555/(-R555)))),IF(S555=0,0,IF(OR(R555=0,Q555=0),"N.M.",IF(ABS(S555/R555)&gt;=10,"N.M.",S555/R555))))</f>
        <v>0</v>
      </c>
    </row>
    <row r="556" spans="1:20" s="68" customFormat="1" hidden="1" outlineLevel="2" x14ac:dyDescent="0.25">
      <c r="A556" s="63" t="s">
        <v>1658</v>
      </c>
      <c r="B556" s="64" t="s">
        <v>2117</v>
      </c>
      <c r="C556" s="65" t="s">
        <v>2529</v>
      </c>
      <c r="D556" s="66"/>
      <c r="E556" s="67"/>
      <c r="F556" s="307">
        <v>0</v>
      </c>
      <c r="G556" s="307">
        <v>0</v>
      </c>
      <c r="H556" s="142">
        <f>+F556-G556</f>
        <v>0</v>
      </c>
      <c r="I556" s="91">
        <f>IF(G556&lt;0,IF(H556=0,0,IF(OR(G556=0,F556=0),"N.M.",IF(ABS(H556/G556)&gt;=10,"N.M.",H556/(-G556)))),IF(H556=0,0,IF(OR(G556=0,F556=0),"N.M.",IF(ABS(H556/G556)&gt;=10,"N.M.",H556/G556))))</f>
        <v>0</v>
      </c>
      <c r="J556" s="157"/>
      <c r="K556" s="307">
        <v>0</v>
      </c>
      <c r="L556" s="307">
        <v>0</v>
      </c>
      <c r="M556" s="142">
        <f>+K556-L556</f>
        <v>0</v>
      </c>
      <c r="N556" s="91">
        <f>IF(L556&lt;0,IF(M556=0,0,IF(OR(L556=0,K556=0),"N.M.",IF(ABS(M556/L556)&gt;=10,"N.M.",M556/(-L556)))),IF(M556=0,0,IF(OR(L556=0,K556=0),"N.M.",IF(ABS(M556/L556)&gt;=10,"N.M.",M556/L556))))</f>
        <v>0</v>
      </c>
      <c r="O556" s="258"/>
      <c r="P556" s="157"/>
      <c r="Q556" s="307">
        <v>0</v>
      </c>
      <c r="R556" s="307">
        <v>0</v>
      </c>
      <c r="S556" s="142">
        <f>+Q556-R556</f>
        <v>0</v>
      </c>
      <c r="T556" s="91">
        <f>IF(R556&lt;0,IF(S556=0,0,IF(OR(R556=0,Q556=0),"N.M.",IF(ABS(S556/R556)&gt;=10,"N.M.",S556/(-R556)))),IF(S556=0,0,IF(OR(R556=0,Q556=0),"N.M.",IF(ABS(S556/R556)&gt;=10,"N.M.",S556/R556))))</f>
        <v>0</v>
      </c>
    </row>
    <row r="557" spans="1:20" s="25" customFormat="1" ht="13" collapsed="1" x14ac:dyDescent="0.3">
      <c r="A557" s="22" t="s">
        <v>226</v>
      </c>
      <c r="B557" s="53" t="s">
        <v>101</v>
      </c>
      <c r="C557" s="51" t="s">
        <v>102</v>
      </c>
      <c r="D557" s="190"/>
      <c r="E557" s="190"/>
      <c r="F557" s="23">
        <v>0</v>
      </c>
      <c r="G557" s="23">
        <v>0</v>
      </c>
      <c r="H557" s="42">
        <f>+F557-G557</f>
        <v>0</v>
      </c>
      <c r="I557" s="117">
        <f>IF(G557&lt;0,IF(H557=0,0,IF(OR(G557=0,F557=0),"N.M.",IF(ABS(H557/G557)&gt;=10,"N.M.",H557/(-G557)))),IF(H557=0,0,IF(OR(G557=0,F557=0),"N.M.",IF(ABS(H557/G557)&gt;=10,"N.M.",H557/G557))))</f>
        <v>0</v>
      </c>
      <c r="J557" s="251"/>
      <c r="K557" s="23">
        <v>0</v>
      </c>
      <c r="L557" s="23">
        <v>0</v>
      </c>
      <c r="M557" s="42">
        <f>+K557-L557</f>
        <v>0</v>
      </c>
      <c r="N557" s="117">
        <f>IF(L557&lt;0,IF(M557=0,0,IF(OR(L557=0,K557=0),"N.M.",IF(ABS(M557/L557)&gt;=10,"N.M.",M557/(-L557)))),IF(M557=0,0,IF(OR(L557=0,K557=0),"N.M.",IF(ABS(M557/L557)&gt;=10,"N.M.",M557/L557))))</f>
        <v>0</v>
      </c>
      <c r="O557" s="132"/>
      <c r="P557" s="209"/>
      <c r="Q557" s="23">
        <v>0</v>
      </c>
      <c r="R557" s="23">
        <v>0</v>
      </c>
      <c r="S557" s="42">
        <f>+Q557-R557</f>
        <v>0</v>
      </c>
      <c r="T557" s="117">
        <f>IF(R557&lt;0,IF(S557=0,0,IF(OR(R557=0,Q557=0),"N.M.",IF(ABS(S557/R557)&gt;=10,"N.M.",S557/(-R557)))),IF(S557=0,0,IF(OR(R557=0,Q557=0),"N.M.",IF(ABS(S557/R557)&gt;=10,"N.M.",S557/R557))))</f>
        <v>0</v>
      </c>
    </row>
    <row r="558" spans="1:20" s="25" customFormat="1" ht="0.75" hidden="1" customHeight="1" outlineLevel="2" x14ac:dyDescent="0.3">
      <c r="A558" s="22"/>
      <c r="B558" s="53"/>
      <c r="C558" s="51"/>
      <c r="D558" s="190"/>
      <c r="E558" s="190"/>
      <c r="F558" s="23"/>
      <c r="G558" s="23"/>
      <c r="H558" s="42"/>
      <c r="I558" s="117"/>
      <c r="J558" s="251"/>
      <c r="K558" s="23"/>
      <c r="L558" s="23"/>
      <c r="M558" s="42"/>
      <c r="N558" s="117"/>
      <c r="O558" s="132"/>
      <c r="P558" s="209"/>
      <c r="Q558" s="23"/>
      <c r="R558" s="23"/>
      <c r="S558" s="42"/>
      <c r="T558" s="117"/>
    </row>
    <row r="559" spans="1:20" s="68" customFormat="1" hidden="1" outlineLevel="2" x14ac:dyDescent="0.25">
      <c r="A559" s="63" t="s">
        <v>1659</v>
      </c>
      <c r="B559" s="64" t="s">
        <v>2118</v>
      </c>
      <c r="C559" s="65" t="s">
        <v>2530</v>
      </c>
      <c r="D559" s="66"/>
      <c r="E559" s="67"/>
      <c r="F559" s="307">
        <v>0</v>
      </c>
      <c r="G559" s="307">
        <v>0</v>
      </c>
      <c r="H559" s="142">
        <f>+F559-G559</f>
        <v>0</v>
      </c>
      <c r="I559" s="91">
        <f>IF(G559&lt;0,IF(H559=0,0,IF(OR(G559=0,F559=0),"N.M.",IF(ABS(H559/G559)&gt;=10,"N.M.",H559/(-G559)))),IF(H559=0,0,IF(OR(G559=0,F559=0),"N.M.",IF(ABS(H559/G559)&gt;=10,"N.M.",H559/G559))))</f>
        <v>0</v>
      </c>
      <c r="J559" s="157"/>
      <c r="K559" s="307">
        <v>400</v>
      </c>
      <c r="L559" s="307">
        <v>400</v>
      </c>
      <c r="M559" s="142">
        <f>+K559-L559</f>
        <v>0</v>
      </c>
      <c r="N559" s="91">
        <f>IF(L559&lt;0,IF(M559=0,0,IF(OR(L559=0,K559=0),"N.M.",IF(ABS(M559/L559)&gt;=10,"N.M.",M559/(-L559)))),IF(M559=0,0,IF(OR(L559=0,K559=0),"N.M.",IF(ABS(M559/L559)&gt;=10,"N.M.",M559/L559))))</f>
        <v>0</v>
      </c>
      <c r="O559" s="258"/>
      <c r="P559" s="157"/>
      <c r="Q559" s="307">
        <v>0</v>
      </c>
      <c r="R559" s="307">
        <v>0</v>
      </c>
      <c r="S559" s="142">
        <f>+Q559-R559</f>
        <v>0</v>
      </c>
      <c r="T559" s="91">
        <f>IF(R559&lt;0,IF(S559=0,0,IF(OR(R559=0,Q559=0),"N.M.",IF(ABS(S559/R559)&gt;=10,"N.M.",S559/(-R559)))),IF(S559=0,0,IF(OR(R559=0,Q559=0),"N.M.",IF(ABS(S559/R559)&gt;=10,"N.M.",S559/R559))))</f>
        <v>0</v>
      </c>
    </row>
    <row r="560" spans="1:20" s="68" customFormat="1" hidden="1" outlineLevel="2" x14ac:dyDescent="0.25">
      <c r="A560" s="63" t="s">
        <v>1660</v>
      </c>
      <c r="B560" s="64" t="s">
        <v>2119</v>
      </c>
      <c r="C560" s="65" t="s">
        <v>2531</v>
      </c>
      <c r="D560" s="66"/>
      <c r="E560" s="67"/>
      <c r="F560" s="307">
        <v>-555.81000000000006</v>
      </c>
      <c r="G560" s="307">
        <v>-555.81000000000006</v>
      </c>
      <c r="H560" s="142">
        <f>+F560-G560</f>
        <v>0</v>
      </c>
      <c r="I560" s="91">
        <f>IF(G560&lt;0,IF(H560=0,0,IF(OR(G560=0,F560=0),"N.M.",IF(ABS(H560/G560)&gt;=10,"N.M.",H560/(-G560)))),IF(H560=0,0,IF(OR(G560=0,F560=0),"N.M.",IF(ABS(H560/G560)&gt;=10,"N.M.",H560/G560))))</f>
        <v>0</v>
      </c>
      <c r="J560" s="157"/>
      <c r="K560" s="307">
        <v>-3890.7000000000003</v>
      </c>
      <c r="L560" s="307">
        <v>-3890.7000000000003</v>
      </c>
      <c r="M560" s="142">
        <f>+K560-L560</f>
        <v>0</v>
      </c>
      <c r="N560" s="91">
        <f>IF(L560&lt;0,IF(M560=0,0,IF(OR(L560=0,K560=0),"N.M.",IF(ABS(M560/L560)&gt;=10,"N.M.",M560/(-L560)))),IF(M560=0,0,IF(OR(L560=0,K560=0),"N.M.",IF(ABS(M560/L560)&gt;=10,"N.M.",M560/L560))))</f>
        <v>0</v>
      </c>
      <c r="O560" s="258"/>
      <c r="P560" s="157"/>
      <c r="Q560" s="307">
        <v>-1667.44</v>
      </c>
      <c r="R560" s="307">
        <v>-1667.44</v>
      </c>
      <c r="S560" s="142">
        <f>+Q560-R560</f>
        <v>0</v>
      </c>
      <c r="T560" s="91">
        <f>IF(R560&lt;0,IF(S560=0,0,IF(OR(R560=0,Q560=0),"N.M.",IF(ABS(S560/R560)&gt;=10,"N.M.",S560/(-R560)))),IF(S560=0,0,IF(OR(R560=0,Q560=0),"N.M.",IF(ABS(S560/R560)&gt;=10,"N.M.",S560/R560))))</f>
        <v>0</v>
      </c>
    </row>
    <row r="561" spans="1:20" s="25" customFormat="1" ht="13" collapsed="1" x14ac:dyDescent="0.3">
      <c r="A561" s="22" t="s">
        <v>227</v>
      </c>
      <c r="B561" s="53" t="s">
        <v>103</v>
      </c>
      <c r="C561" s="51" t="s">
        <v>104</v>
      </c>
      <c r="D561" s="190"/>
      <c r="E561" s="190"/>
      <c r="F561" s="23">
        <v>-555.81000000000006</v>
      </c>
      <c r="G561" s="23">
        <v>-555.81000000000006</v>
      </c>
      <c r="H561" s="42">
        <f>+F561-G561</f>
        <v>0</v>
      </c>
      <c r="I561" s="117">
        <f>IF(G561&lt;0,IF(H561=0,0,IF(OR(G561=0,F561=0),"N.M.",IF(ABS(H561/G561)&gt;=10,"N.M.",H561/(-G561)))),IF(H561=0,0,IF(OR(G561=0,F561=0),"N.M.",IF(ABS(H561/G561)&gt;=10,"N.M.",H561/G561))))</f>
        <v>0</v>
      </c>
      <c r="J561" s="251"/>
      <c r="K561" s="23">
        <v>-3490.7000000000003</v>
      </c>
      <c r="L561" s="23">
        <v>-3490.7000000000003</v>
      </c>
      <c r="M561" s="42">
        <f>+K561-L561</f>
        <v>0</v>
      </c>
      <c r="N561" s="117">
        <f>IF(L561&lt;0,IF(M561=0,0,IF(OR(L561=0,K561=0),"N.M.",IF(ABS(M561/L561)&gt;=10,"N.M.",M561/(-L561)))),IF(M561=0,0,IF(OR(L561=0,K561=0),"N.M.",IF(ABS(M561/L561)&gt;=10,"N.M.",M561/L561))))</f>
        <v>0</v>
      </c>
      <c r="O561" s="132"/>
      <c r="P561" s="209"/>
      <c r="Q561" s="23">
        <v>-1667.44</v>
      </c>
      <c r="R561" s="23">
        <v>-1667.44</v>
      </c>
      <c r="S561" s="42">
        <f>+Q561-R561</f>
        <v>0</v>
      </c>
      <c r="T561" s="117">
        <f>IF(R561&lt;0,IF(S561=0,0,IF(OR(R561=0,Q561=0),"N.M.",IF(ABS(S561/R561)&gt;=10,"N.M.",S561/(-R561)))),IF(S561=0,0,IF(OR(R561=0,Q561=0),"N.M.",IF(ABS(S561/R561)&gt;=10,"N.M.",S561/R561))))</f>
        <v>0</v>
      </c>
    </row>
    <row r="562" spans="1:20" s="25" customFormat="1" ht="0.75" hidden="1" customHeight="1" outlineLevel="2" x14ac:dyDescent="0.3">
      <c r="A562" s="22"/>
      <c r="B562" s="53"/>
      <c r="C562" s="51"/>
      <c r="D562" s="190"/>
      <c r="E562" s="190"/>
      <c r="F562" s="23"/>
      <c r="G562" s="23"/>
      <c r="H562" s="42"/>
      <c r="I562" s="117"/>
      <c r="J562" s="251"/>
      <c r="K562" s="23"/>
      <c r="L562" s="23"/>
      <c r="M562" s="42"/>
      <c r="N562" s="117"/>
      <c r="O562" s="132"/>
      <c r="P562" s="209"/>
      <c r="Q562" s="23"/>
      <c r="R562" s="23"/>
      <c r="S562" s="42"/>
      <c r="T562" s="117"/>
    </row>
    <row r="563" spans="1:20" s="25" customFormat="1" ht="13" collapsed="1" x14ac:dyDescent="0.3">
      <c r="A563" s="22" t="s">
        <v>228</v>
      </c>
      <c r="B563" s="53" t="s">
        <v>105</v>
      </c>
      <c r="C563" s="51" t="s">
        <v>106</v>
      </c>
      <c r="D563" s="190"/>
      <c r="E563" s="190"/>
      <c r="F563" s="26">
        <v>0</v>
      </c>
      <c r="G563" s="26">
        <v>0</v>
      </c>
      <c r="H563" s="42">
        <f>+F563-G563</f>
        <v>0</v>
      </c>
      <c r="I563" s="117">
        <f>IF(G563&lt;0,IF(H563=0,0,IF(OR(G563=0,F563=0),"N.M.",IF(ABS(H563/G563)&gt;=10,"N.M.",H563/(-G563)))),IF(H563=0,0,IF(OR(G563=0,F563=0),"N.M.",IF(ABS(H563/G563)&gt;=10,"N.M.",H563/G563))))</f>
        <v>0</v>
      </c>
      <c r="J563" s="251"/>
      <c r="K563" s="26">
        <v>0</v>
      </c>
      <c r="L563" s="26">
        <v>0</v>
      </c>
      <c r="M563" s="42">
        <f>+K563-L563</f>
        <v>0</v>
      </c>
      <c r="N563" s="117">
        <f>IF(L563&lt;0,IF(M563=0,0,IF(OR(L563=0,K563=0),"N.M.",IF(ABS(M563/L563)&gt;=10,"N.M.",M563/(-L563)))),IF(M563=0,0,IF(OR(L563=0,K563=0),"N.M.",IF(ABS(M563/L563)&gt;=10,"N.M.",M563/L563))))</f>
        <v>0</v>
      </c>
      <c r="O563" s="221"/>
      <c r="P563" s="206"/>
      <c r="Q563" s="26">
        <v>0</v>
      </c>
      <c r="R563" s="26">
        <v>0</v>
      </c>
      <c r="S563" s="42">
        <f>+Q563-R563</f>
        <v>0</v>
      </c>
      <c r="T563" s="117">
        <f>IF(R563&lt;0,IF(S563=0,0,IF(OR(R563=0,Q563=0),"N.M.",IF(ABS(S563/R563)&gt;=10,"N.M.",S563/(-R563)))),IF(S563=0,0,IF(OR(R563=0,Q563=0),"N.M.",IF(ABS(S563/R563)&gt;=10,"N.M.",S563/R563))))</f>
        <v>0</v>
      </c>
    </row>
    <row r="564" spans="1:20" s="25" customFormat="1" ht="0.75" hidden="1" customHeight="1" outlineLevel="2" x14ac:dyDescent="0.3">
      <c r="A564" s="22"/>
      <c r="B564" s="53"/>
      <c r="C564" s="51"/>
      <c r="D564" s="190"/>
      <c r="E564" s="190"/>
      <c r="F564" s="26"/>
      <c r="G564" s="26"/>
      <c r="H564" s="42"/>
      <c r="I564" s="117"/>
      <c r="J564" s="251"/>
      <c r="K564" s="26"/>
      <c r="L564" s="26"/>
      <c r="M564" s="42"/>
      <c r="N564" s="117"/>
      <c r="O564" s="221"/>
      <c r="P564" s="206"/>
      <c r="Q564" s="26"/>
      <c r="R564" s="26"/>
      <c r="S564" s="42"/>
      <c r="T564" s="117"/>
    </row>
    <row r="565" spans="1:20" s="68" customFormat="1" hidden="1" outlineLevel="2" x14ac:dyDescent="0.25">
      <c r="A565" s="63" t="s">
        <v>1661</v>
      </c>
      <c r="B565" s="64" t="s">
        <v>2120</v>
      </c>
      <c r="C565" s="65" t="s">
        <v>2532</v>
      </c>
      <c r="D565" s="66"/>
      <c r="E565" s="67"/>
      <c r="F565" s="307">
        <v>16939.29</v>
      </c>
      <c r="G565" s="307">
        <v>13127.11</v>
      </c>
      <c r="H565" s="142">
        <f>+F565-G565</f>
        <v>3812.1800000000003</v>
      </c>
      <c r="I565" s="91">
        <f>IF(G565&lt;0,IF(H565=0,0,IF(OR(G565=0,F565=0),"N.M.",IF(ABS(H565/G565)&gt;=10,"N.M.",H565/(-G565)))),IF(H565=0,0,IF(OR(G565=0,F565=0),"N.M.",IF(ABS(H565/G565)&gt;=10,"N.M.",H565/G565))))</f>
        <v>0.29040512344301223</v>
      </c>
      <c r="J565" s="157"/>
      <c r="K565" s="307">
        <v>129923.01000000001</v>
      </c>
      <c r="L565" s="307">
        <v>104757.04000000001</v>
      </c>
      <c r="M565" s="142">
        <f>+K565-L565</f>
        <v>25165.97</v>
      </c>
      <c r="N565" s="91">
        <f>IF(L565&lt;0,IF(M565=0,0,IF(OR(L565=0,K565=0),"N.M.",IF(ABS(M565/L565)&gt;=10,"N.M.",M565/(-L565)))),IF(M565=0,0,IF(OR(L565=0,K565=0),"N.M.",IF(ABS(M565/L565)&gt;=10,"N.M.",M565/L565))))</f>
        <v>0.24023177821748304</v>
      </c>
      <c r="O565" s="258"/>
      <c r="P565" s="157"/>
      <c r="Q565" s="307">
        <v>72339.259999999995</v>
      </c>
      <c r="R565" s="307">
        <v>62875.69</v>
      </c>
      <c r="S565" s="142">
        <f>+Q565-R565</f>
        <v>9463.5699999999924</v>
      </c>
      <c r="T565" s="91">
        <f>IF(R565&lt;0,IF(S565=0,0,IF(OR(R565=0,Q565=0),"N.M.",IF(ABS(S565/R565)&gt;=10,"N.M.",S565/(-R565)))),IF(S565=0,0,IF(OR(R565=0,Q565=0),"N.M.",IF(ABS(S565/R565)&gt;=10,"N.M.",S565/R565))))</f>
        <v>0.15051238403904582</v>
      </c>
    </row>
    <row r="566" spans="1:20" s="68" customFormat="1" hidden="1" outlineLevel="2" x14ac:dyDescent="0.25">
      <c r="A566" s="63" t="s">
        <v>1662</v>
      </c>
      <c r="B566" s="64" t="s">
        <v>2121</v>
      </c>
      <c r="C566" s="65" t="s">
        <v>2533</v>
      </c>
      <c r="D566" s="66"/>
      <c r="E566" s="67"/>
      <c r="F566" s="307">
        <v>226935.67</v>
      </c>
      <c r="G566" s="307">
        <v>152.07</v>
      </c>
      <c r="H566" s="142">
        <f>+F566-G566</f>
        <v>226783.6</v>
      </c>
      <c r="I566" s="91" t="str">
        <f>IF(G566&lt;0,IF(H566=0,0,IF(OR(G566=0,F566=0),"N.M.",IF(ABS(H566/G566)&gt;=10,"N.M.",H566/(-G566)))),IF(H566=0,0,IF(OR(G566=0,F566=0),"N.M.",IF(ABS(H566/G566)&gt;=10,"N.M.",H566/G566))))</f>
        <v>N.M.</v>
      </c>
      <c r="J566" s="157"/>
      <c r="K566" s="307">
        <v>372578.01</v>
      </c>
      <c r="L566" s="307">
        <v>308.78000000000003</v>
      </c>
      <c r="M566" s="142">
        <f>+K566-L566</f>
        <v>372269.23</v>
      </c>
      <c r="N566" s="91" t="str">
        <f>IF(L566&lt;0,IF(M566=0,0,IF(OR(L566=0,K566=0),"N.M.",IF(ABS(M566/L566)&gt;=10,"N.M.",M566/(-L566)))),IF(M566=0,0,IF(OR(L566=0,K566=0),"N.M.",IF(ABS(M566/L566)&gt;=10,"N.M.",M566/L566))))</f>
        <v>N.M.</v>
      </c>
      <c r="O566" s="258"/>
      <c r="P566" s="157"/>
      <c r="Q566" s="307">
        <v>372440.95</v>
      </c>
      <c r="R566" s="307">
        <v>152.07</v>
      </c>
      <c r="S566" s="142">
        <f>+Q566-R566</f>
        <v>372288.88</v>
      </c>
      <c r="T566" s="91" t="str">
        <f>IF(R566&lt;0,IF(S566=0,0,IF(OR(R566=0,Q566=0),"N.M.",IF(ABS(S566/R566)&gt;=10,"N.M.",S566/(-R566)))),IF(S566=0,0,IF(OR(R566=0,Q566=0),"N.M.",IF(ABS(S566/R566)&gt;=10,"N.M.",S566/R566))))</f>
        <v>N.M.</v>
      </c>
    </row>
    <row r="567" spans="1:20" s="25" customFormat="1" ht="13" collapsed="1" x14ac:dyDescent="0.3">
      <c r="A567" s="22" t="s">
        <v>229</v>
      </c>
      <c r="B567" s="53" t="s">
        <v>107</v>
      </c>
      <c r="C567" s="51" t="s">
        <v>108</v>
      </c>
      <c r="D567" s="190"/>
      <c r="E567" s="190"/>
      <c r="F567" s="26">
        <v>243874.96000000002</v>
      </c>
      <c r="G567" s="26">
        <v>13279.18</v>
      </c>
      <c r="H567" s="42">
        <f>+F567-G567</f>
        <v>230595.78000000003</v>
      </c>
      <c r="I567" s="117" t="str">
        <f>IF(G567&lt;0,IF(H567=0,0,IF(OR(G567=0,F567=0),"N.M.",IF(ABS(H567/G567)&gt;=10,"N.M.",H567/(-G567)))),IF(H567=0,0,IF(OR(G567=0,F567=0),"N.M.",IF(ABS(H567/G567)&gt;=10,"N.M.",H567/G567))))</f>
        <v>N.M.</v>
      </c>
      <c r="J567" s="251"/>
      <c r="K567" s="26">
        <v>502501.02</v>
      </c>
      <c r="L567" s="26">
        <v>105065.82</v>
      </c>
      <c r="M567" s="42">
        <f>+K567-L567</f>
        <v>397435.2</v>
      </c>
      <c r="N567" s="117">
        <f>IF(L567&lt;0,IF(M567=0,0,IF(OR(L567=0,K567=0),"N.M.",IF(ABS(M567/L567)&gt;=10,"N.M.",M567/(-L567)))),IF(M567=0,0,IF(OR(L567=0,K567=0),"N.M.",IF(ABS(M567/L567)&gt;=10,"N.M.",M567/L567))))</f>
        <v>3.7827259140984193</v>
      </c>
      <c r="O567" s="221"/>
      <c r="P567" s="206"/>
      <c r="Q567" s="26">
        <v>444780.21</v>
      </c>
      <c r="R567" s="26">
        <v>63027.76</v>
      </c>
      <c r="S567" s="42">
        <f>+Q567-R567</f>
        <v>381752.45</v>
      </c>
      <c r="T567" s="117">
        <f>IF(R567&lt;0,IF(S567=0,0,IF(OR(R567=0,Q567=0),"N.M.",IF(ABS(S567/R567)&gt;=10,"N.M.",S567/(-R567)))),IF(S567=0,0,IF(OR(R567=0,Q567=0),"N.M.",IF(ABS(S567/R567)&gt;=10,"N.M.",S567/R567))))</f>
        <v>6.0568938194852553</v>
      </c>
    </row>
    <row r="568" spans="1:20" s="25" customFormat="1" ht="0.75" hidden="1" customHeight="1" outlineLevel="2" x14ac:dyDescent="0.3">
      <c r="A568" s="22"/>
      <c r="B568" s="53"/>
      <c r="C568" s="51"/>
      <c r="D568" s="190"/>
      <c r="E568" s="190"/>
      <c r="F568" s="26"/>
      <c r="G568" s="26"/>
      <c r="H568" s="42"/>
      <c r="I568" s="117"/>
      <c r="J568" s="251"/>
      <c r="K568" s="26"/>
      <c r="L568" s="26"/>
      <c r="M568" s="42"/>
      <c r="N568" s="117"/>
      <c r="O568" s="221"/>
      <c r="P568" s="206"/>
      <c r="Q568" s="26"/>
      <c r="R568" s="26"/>
      <c r="S568" s="42"/>
      <c r="T568" s="117"/>
    </row>
    <row r="569" spans="1:20" s="68" customFormat="1" hidden="1" outlineLevel="2" x14ac:dyDescent="0.25">
      <c r="A569" s="63" t="s">
        <v>1663</v>
      </c>
      <c r="B569" s="64" t="s">
        <v>2122</v>
      </c>
      <c r="C569" s="65" t="s">
        <v>2534</v>
      </c>
      <c r="D569" s="66"/>
      <c r="E569" s="67"/>
      <c r="F569" s="307">
        <v>467395.14</v>
      </c>
      <c r="G569" s="307">
        <v>187921.04</v>
      </c>
      <c r="H569" s="142">
        <f>+F569-G569</f>
        <v>279474.09999999998</v>
      </c>
      <c r="I569" s="91">
        <f>IF(G569&lt;0,IF(H569=0,0,IF(OR(G569=0,F569=0),"N.M.",IF(ABS(H569/G569)&gt;=10,"N.M.",H569/(-G569)))),IF(H569=0,0,IF(OR(G569=0,F569=0),"N.M.",IF(ABS(H569/G569)&gt;=10,"N.M.",H569/G569))))</f>
        <v>1.4871889810741785</v>
      </c>
      <c r="J569" s="157"/>
      <c r="K569" s="307">
        <v>1757425.6400000001</v>
      </c>
      <c r="L569" s="307">
        <v>1389193.97</v>
      </c>
      <c r="M569" s="142">
        <f>+K569-L569</f>
        <v>368231.67000000016</v>
      </c>
      <c r="N569" s="91">
        <f>IF(L569&lt;0,IF(M569=0,0,IF(OR(L569=0,K569=0),"N.M.",IF(ABS(M569/L569)&gt;=10,"N.M.",M569/(-L569)))),IF(M569=0,0,IF(OR(L569=0,K569=0),"N.M.",IF(ABS(M569/L569)&gt;=10,"N.M.",M569/L569))))</f>
        <v>0.26506857786029703</v>
      </c>
      <c r="O569" s="258"/>
      <c r="P569" s="157"/>
      <c r="Q569" s="307">
        <v>944709.67</v>
      </c>
      <c r="R569" s="307">
        <v>620451.67000000004</v>
      </c>
      <c r="S569" s="142">
        <f>+Q569-R569</f>
        <v>324258</v>
      </c>
      <c r="T569" s="91">
        <f>IF(R569&lt;0,IF(S569=0,0,IF(OR(R569=0,Q569=0),"N.M.",IF(ABS(S569/R569)&gt;=10,"N.M.",S569/(-R569)))),IF(S569=0,0,IF(OR(R569=0,Q569=0),"N.M.",IF(ABS(S569/R569)&gt;=10,"N.M.",S569/R569))))</f>
        <v>0.52261604840228726</v>
      </c>
    </row>
    <row r="570" spans="1:20" s="25" customFormat="1" ht="13" collapsed="1" x14ac:dyDescent="0.3">
      <c r="A570" s="22" t="s">
        <v>230</v>
      </c>
      <c r="B570" s="53" t="s">
        <v>109</v>
      </c>
      <c r="C570" s="51" t="s">
        <v>110</v>
      </c>
      <c r="D570" s="190"/>
      <c r="E570" s="190"/>
      <c r="F570" s="26">
        <v>467395.14</v>
      </c>
      <c r="G570" s="26">
        <v>187921.04</v>
      </c>
      <c r="H570" s="42">
        <f>+F570-G570</f>
        <v>279474.09999999998</v>
      </c>
      <c r="I570" s="117">
        <f>IF(G570&lt;0,IF(H570=0,0,IF(OR(G570=0,F570=0),"N.M.",IF(ABS(H570/G570)&gt;=10,"N.M.",H570/(-G570)))),IF(H570=0,0,IF(OR(G570=0,F570=0),"N.M.",IF(ABS(H570/G570)&gt;=10,"N.M.",H570/G570))))</f>
        <v>1.4871889810741785</v>
      </c>
      <c r="J570" s="251"/>
      <c r="K570" s="26">
        <v>1757425.6400000001</v>
      </c>
      <c r="L570" s="26">
        <v>1389193.97</v>
      </c>
      <c r="M570" s="42">
        <f>+K570-L570</f>
        <v>368231.67000000016</v>
      </c>
      <c r="N570" s="117">
        <f>IF(L570&lt;0,IF(M570=0,0,IF(OR(L570=0,K570=0),"N.M.",IF(ABS(M570/L570)&gt;=10,"N.M.",M570/(-L570)))),IF(M570=0,0,IF(OR(L570=0,K570=0),"N.M.",IF(ABS(M570/L570)&gt;=10,"N.M.",M570/L570))))</f>
        <v>0.26506857786029703</v>
      </c>
      <c r="O570" s="221"/>
      <c r="P570" s="206"/>
      <c r="Q570" s="26">
        <v>944709.67</v>
      </c>
      <c r="R570" s="26">
        <v>620451.67000000004</v>
      </c>
      <c r="S570" s="42">
        <f>+Q570-R570</f>
        <v>324258</v>
      </c>
      <c r="T570" s="117">
        <f>IF(R570&lt;0,IF(S570=0,0,IF(OR(R570=0,Q570=0),"N.M.",IF(ABS(S570/R570)&gt;=10,"N.M.",S570/(-R570)))),IF(S570=0,0,IF(OR(R570=0,Q570=0),"N.M.",IF(ABS(S570/R570)&gt;=10,"N.M.",S570/R570))))</f>
        <v>0.52261604840228726</v>
      </c>
    </row>
    <row r="571" spans="1:20" s="25" customFormat="1" ht="0.75" hidden="1" customHeight="1" outlineLevel="2" x14ac:dyDescent="0.3">
      <c r="A571" s="22"/>
      <c r="B571" s="53"/>
      <c r="C571" s="51"/>
      <c r="D571" s="190"/>
      <c r="E571" s="190"/>
      <c r="F571" s="26"/>
      <c r="G571" s="26"/>
      <c r="H571" s="42"/>
      <c r="I571" s="117"/>
      <c r="J571" s="251"/>
      <c r="K571" s="26"/>
      <c r="L571" s="26"/>
      <c r="M571" s="42"/>
      <c r="N571" s="117"/>
      <c r="O571" s="221"/>
      <c r="P571" s="206"/>
      <c r="Q571" s="26"/>
      <c r="R571" s="26"/>
      <c r="S571" s="42"/>
      <c r="T571" s="117"/>
    </row>
    <row r="572" spans="1:20" s="68" customFormat="1" hidden="1" outlineLevel="2" x14ac:dyDescent="0.25">
      <c r="A572" s="63" t="s">
        <v>1664</v>
      </c>
      <c r="B572" s="64" t="s">
        <v>2123</v>
      </c>
      <c r="C572" s="65" t="s">
        <v>2535</v>
      </c>
      <c r="D572" s="66"/>
      <c r="E572" s="67"/>
      <c r="F572" s="307">
        <v>57.15</v>
      </c>
      <c r="G572" s="307">
        <v>137.47999999999999</v>
      </c>
      <c r="H572" s="142">
        <f>+F572-G572</f>
        <v>-80.329999999999984</v>
      </c>
      <c r="I572" s="91">
        <f>IF(G572&lt;0,IF(H572=0,0,IF(OR(G572=0,F572=0),"N.M.",IF(ABS(H572/G572)&gt;=10,"N.M.",H572/(-G572)))),IF(H572=0,0,IF(OR(G572=0,F572=0),"N.M.",IF(ABS(H572/G572)&gt;=10,"N.M.",H572/G572))))</f>
        <v>-0.58430317137038112</v>
      </c>
      <c r="J572" s="157"/>
      <c r="K572" s="307">
        <v>566.89</v>
      </c>
      <c r="L572" s="307">
        <v>1099.95</v>
      </c>
      <c r="M572" s="142">
        <f>+K572-L572</f>
        <v>-533.06000000000006</v>
      </c>
      <c r="N572" s="91">
        <f>IF(L572&lt;0,IF(M572=0,0,IF(OR(L572=0,K572=0),"N.M.",IF(ABS(M572/L572)&gt;=10,"N.M.",M572/(-L572)))),IF(M572=0,0,IF(OR(L572=0,K572=0),"N.M.",IF(ABS(M572/L572)&gt;=10,"N.M.",M572/L572))))</f>
        <v>-0.48462202827401246</v>
      </c>
      <c r="O572" s="258"/>
      <c r="P572" s="157"/>
      <c r="Q572" s="307">
        <v>182.06</v>
      </c>
      <c r="R572" s="307">
        <v>412.37</v>
      </c>
      <c r="S572" s="142">
        <f>+Q572-R572</f>
        <v>-230.31</v>
      </c>
      <c r="T572" s="91">
        <f>IF(R572&lt;0,IF(S572=0,0,IF(OR(R572=0,Q572=0),"N.M.",IF(ABS(S572/R572)&gt;=10,"N.M.",S572/(-R572)))),IF(S572=0,0,IF(OR(R572=0,Q572=0),"N.M.",IF(ABS(S572/R572)&gt;=10,"N.M.",S572/R572))))</f>
        <v>-0.55850328588403619</v>
      </c>
    </row>
    <row r="573" spans="1:20" s="68" customFormat="1" hidden="1" outlineLevel="2" x14ac:dyDescent="0.25">
      <c r="A573" s="63" t="s">
        <v>1665</v>
      </c>
      <c r="B573" s="64" t="s">
        <v>2124</v>
      </c>
      <c r="C573" s="65" t="s">
        <v>2536</v>
      </c>
      <c r="D573" s="66"/>
      <c r="E573" s="67"/>
      <c r="F573" s="307">
        <v>89</v>
      </c>
      <c r="G573" s="307">
        <v>96.91</v>
      </c>
      <c r="H573" s="142">
        <f>+F573-G573</f>
        <v>-7.9099999999999966</v>
      </c>
      <c r="I573" s="91">
        <f>IF(G573&lt;0,IF(H573=0,0,IF(OR(G573=0,F573=0),"N.M.",IF(ABS(H573/G573)&gt;=10,"N.M.",H573/(-G573)))),IF(H573=0,0,IF(OR(G573=0,F573=0),"N.M.",IF(ABS(H573/G573)&gt;=10,"N.M.",H573/G573))))</f>
        <v>-8.1622123619853437E-2</v>
      </c>
      <c r="J573" s="157"/>
      <c r="K573" s="307">
        <v>604.13</v>
      </c>
      <c r="L573" s="307">
        <v>6524.33</v>
      </c>
      <c r="M573" s="142">
        <f>+K573-L573</f>
        <v>-5920.2</v>
      </c>
      <c r="N573" s="91">
        <f>IF(L573&lt;0,IF(M573=0,0,IF(OR(L573=0,K573=0),"N.M.",IF(ABS(M573/L573)&gt;=10,"N.M.",M573/(-L573)))),IF(M573=0,0,IF(OR(L573=0,K573=0),"N.M.",IF(ABS(M573/L573)&gt;=10,"N.M.",M573/L573))))</f>
        <v>-0.90740351882875325</v>
      </c>
      <c r="O573" s="258"/>
      <c r="P573" s="157"/>
      <c r="Q573" s="307">
        <v>270.5</v>
      </c>
      <c r="R573" s="307">
        <v>282.91000000000003</v>
      </c>
      <c r="S573" s="142">
        <f>+Q573-R573</f>
        <v>-12.410000000000025</v>
      </c>
      <c r="T573" s="91">
        <f>IF(R573&lt;0,IF(S573=0,0,IF(OR(R573=0,Q573=0),"N.M.",IF(ABS(S573/R573)&gt;=10,"N.M.",S573/(-R573)))),IF(S573=0,0,IF(OR(R573=0,Q573=0),"N.M.",IF(ABS(S573/R573)&gt;=10,"N.M.",S573/R573))))</f>
        <v>-4.3865540277826957E-2</v>
      </c>
    </row>
    <row r="574" spans="1:20" s="68" customFormat="1" hidden="1" outlineLevel="2" x14ac:dyDescent="0.25">
      <c r="A574" s="63" t="s">
        <v>1666</v>
      </c>
      <c r="B574" s="64" t="s">
        <v>2125</v>
      </c>
      <c r="C574" s="65" t="s">
        <v>2537</v>
      </c>
      <c r="D574" s="66"/>
      <c r="E574" s="67"/>
      <c r="F574" s="307">
        <v>-92.11</v>
      </c>
      <c r="G574" s="307">
        <v>-58.71</v>
      </c>
      <c r="H574" s="142">
        <f>+F574-G574</f>
        <v>-33.4</v>
      </c>
      <c r="I574" s="91">
        <f>IF(G574&lt;0,IF(H574=0,0,IF(OR(G574=0,F574=0),"N.M.",IF(ABS(H574/G574)&gt;=10,"N.M.",H574/(-G574)))),IF(H574=0,0,IF(OR(G574=0,F574=0),"N.M.",IF(ABS(H574/G574)&gt;=10,"N.M.",H574/G574))))</f>
        <v>-0.56889797308805989</v>
      </c>
      <c r="J574" s="157"/>
      <c r="K574" s="307">
        <v>-275.41000000000003</v>
      </c>
      <c r="L574" s="307">
        <v>-16756.36</v>
      </c>
      <c r="M574" s="142">
        <f>+K574-L574</f>
        <v>16480.95</v>
      </c>
      <c r="N574" s="91">
        <f>IF(L574&lt;0,IF(M574=0,0,IF(OR(L574=0,K574=0),"N.M.",IF(ABS(M574/L574)&gt;=10,"N.M.",M574/(-L574)))),IF(M574=0,0,IF(OR(L574=0,K574=0),"N.M.",IF(ABS(M574/L574)&gt;=10,"N.M.",M574/L574))))</f>
        <v>0.9835638527699333</v>
      </c>
      <c r="O574" s="258"/>
      <c r="P574" s="157"/>
      <c r="Q574" s="307">
        <v>213.77</v>
      </c>
      <c r="R574" s="307">
        <v>224.82</v>
      </c>
      <c r="S574" s="142">
        <f>+Q574-R574</f>
        <v>-11.049999999999983</v>
      </c>
      <c r="T574" s="91">
        <f>IF(R574&lt;0,IF(S574=0,0,IF(OR(R574=0,Q574=0),"N.M.",IF(ABS(S574/R574)&gt;=10,"N.M.",S574/(-R574)))),IF(S574=0,0,IF(OR(R574=0,Q574=0),"N.M.",IF(ABS(S574/R574)&gt;=10,"N.M.",S574/R574))))</f>
        <v>-4.915043145627606E-2</v>
      </c>
    </row>
    <row r="575" spans="1:20" s="68" customFormat="1" hidden="1" outlineLevel="2" x14ac:dyDescent="0.25">
      <c r="A575" s="63" t="s">
        <v>1667</v>
      </c>
      <c r="B575" s="64" t="s">
        <v>2126</v>
      </c>
      <c r="C575" s="65" t="s">
        <v>2538</v>
      </c>
      <c r="D575" s="66"/>
      <c r="E575" s="67"/>
      <c r="F575" s="307">
        <v>0</v>
      </c>
      <c r="G575" s="307">
        <v>0</v>
      </c>
      <c r="H575" s="142">
        <f>+F575-G575</f>
        <v>0</v>
      </c>
      <c r="I575" s="91">
        <f>IF(G575&lt;0,IF(H575=0,0,IF(OR(G575=0,F575=0),"N.M.",IF(ABS(H575/G575)&gt;=10,"N.M.",H575/(-G575)))),IF(H575=0,0,IF(OR(G575=0,F575=0),"N.M.",IF(ABS(H575/G575)&gt;=10,"N.M.",H575/G575))))</f>
        <v>0</v>
      </c>
      <c r="J575" s="157"/>
      <c r="K575" s="307">
        <v>4557688</v>
      </c>
      <c r="L575" s="307">
        <v>0</v>
      </c>
      <c r="M575" s="142">
        <f>+K575-L575</f>
        <v>4557688</v>
      </c>
      <c r="N575" s="91" t="str">
        <f>IF(L575&lt;0,IF(M575=0,0,IF(OR(L575=0,K575=0),"N.M.",IF(ABS(M575/L575)&gt;=10,"N.M.",M575/(-L575)))),IF(M575=0,0,IF(OR(L575=0,K575=0),"N.M.",IF(ABS(M575/L575)&gt;=10,"N.M.",M575/L575))))</f>
        <v>N.M.</v>
      </c>
      <c r="O575" s="258"/>
      <c r="P575" s="157"/>
      <c r="Q575" s="307">
        <v>4557688</v>
      </c>
      <c r="R575" s="307">
        <v>0</v>
      </c>
      <c r="S575" s="142">
        <f>+Q575-R575</f>
        <v>4557688</v>
      </c>
      <c r="T575" s="91" t="str">
        <f>IF(R575&lt;0,IF(S575=0,0,IF(OR(R575=0,Q575=0),"N.M.",IF(ABS(S575/R575)&gt;=10,"N.M.",S575/(-R575)))),IF(S575=0,0,IF(OR(R575=0,Q575=0),"N.M.",IF(ABS(S575/R575)&gt;=10,"N.M.",S575/R575))))</f>
        <v>N.M.</v>
      </c>
    </row>
    <row r="576" spans="1:20" s="25" customFormat="1" ht="13" collapsed="1" x14ac:dyDescent="0.3">
      <c r="A576" s="22" t="s">
        <v>231</v>
      </c>
      <c r="B576" s="53" t="s">
        <v>111</v>
      </c>
      <c r="C576" s="51" t="s">
        <v>112</v>
      </c>
      <c r="D576" s="190"/>
      <c r="E576" s="190"/>
      <c r="F576" s="26">
        <v>54.040000000000006</v>
      </c>
      <c r="G576" s="26">
        <v>175.67999999999998</v>
      </c>
      <c r="H576" s="42">
        <f>+F576-G576</f>
        <v>-121.63999999999997</v>
      </c>
      <c r="I576" s="117">
        <f>IF(G576&lt;0,IF(H576=0,0,IF(OR(G576=0,F576=0),"N.M.",IF(ABS(H576/G576)&gt;=10,"N.M.",H576/(-G576)))),IF(H576=0,0,IF(OR(G576=0,F576=0),"N.M.",IF(ABS(H576/G576)&gt;=10,"N.M.",H576/G576))))</f>
        <v>-0.69239526411657548</v>
      </c>
      <c r="J576" s="251"/>
      <c r="K576" s="26">
        <v>4558583.6100000003</v>
      </c>
      <c r="L576" s="26">
        <v>-9132.0800000000017</v>
      </c>
      <c r="M576" s="42">
        <f>+K576-L576</f>
        <v>4567715.6900000004</v>
      </c>
      <c r="N576" s="117" t="str">
        <f>IF(L576&lt;0,IF(M576=0,0,IF(OR(L576=0,K576=0),"N.M.",IF(ABS(M576/L576)&gt;=10,"N.M.",M576/(-L576)))),IF(M576=0,0,IF(OR(L576=0,K576=0),"N.M.",IF(ABS(M576/L576)&gt;=10,"N.M.",M576/L576))))</f>
        <v>N.M.</v>
      </c>
      <c r="O576" s="221"/>
      <c r="P576" s="206"/>
      <c r="Q576" s="26">
        <v>4558354.33</v>
      </c>
      <c r="R576" s="26">
        <v>920.09999999999991</v>
      </c>
      <c r="S576" s="42">
        <f>+Q576-R576</f>
        <v>4557434.2300000004</v>
      </c>
      <c r="T576" s="117" t="str">
        <f>IF(R576&lt;0,IF(S576=0,0,IF(OR(R576=0,Q576=0),"N.M.",IF(ABS(S576/R576)&gt;=10,"N.M.",S576/(-R576)))),IF(S576=0,0,IF(OR(R576=0,Q576=0),"N.M.",IF(ABS(S576/R576)&gt;=10,"N.M.",S576/R576))))</f>
        <v>N.M.</v>
      </c>
    </row>
    <row r="577" spans="1:20" s="25" customFormat="1" ht="0.75" hidden="1" customHeight="1" outlineLevel="2" x14ac:dyDescent="0.3">
      <c r="A577" s="22"/>
      <c r="B577" s="53"/>
      <c r="C577" s="51"/>
      <c r="D577" s="190"/>
      <c r="E577" s="190"/>
      <c r="F577" s="26"/>
      <c r="G577" s="26"/>
      <c r="H577" s="42"/>
      <c r="I577" s="117"/>
      <c r="J577" s="251"/>
      <c r="K577" s="26"/>
      <c r="L577" s="26"/>
      <c r="M577" s="42"/>
      <c r="N577" s="117"/>
      <c r="O577" s="221"/>
      <c r="P577" s="206"/>
      <c r="Q577" s="26"/>
      <c r="R577" s="26"/>
      <c r="S577" s="42"/>
      <c r="T577" s="117"/>
    </row>
    <row r="578" spans="1:20" s="68" customFormat="1" hidden="1" outlineLevel="2" x14ac:dyDescent="0.25">
      <c r="A578" s="63" t="s">
        <v>1668</v>
      </c>
      <c r="B578" s="64" t="s">
        <v>2127</v>
      </c>
      <c r="C578" s="65" t="s">
        <v>2539</v>
      </c>
      <c r="D578" s="66"/>
      <c r="E578" s="67"/>
      <c r="F578" s="307">
        <v>0</v>
      </c>
      <c r="G578" s="307">
        <v>0</v>
      </c>
      <c r="H578" s="142">
        <f>+F578-G578</f>
        <v>0</v>
      </c>
      <c r="I578" s="91">
        <f>IF(G578&lt;0,IF(H578=0,0,IF(OR(G578=0,F578=0),"N.M.",IF(ABS(H578/G578)&gt;=10,"N.M.",H578/(-G578)))),IF(H578=0,0,IF(OR(G578=0,F578=0),"N.M.",IF(ABS(H578/G578)&gt;=10,"N.M.",H578/G578))))</f>
        <v>0</v>
      </c>
      <c r="J578" s="157"/>
      <c r="K578" s="307">
        <v>53.39</v>
      </c>
      <c r="L578" s="307">
        <v>0</v>
      </c>
      <c r="M578" s="142">
        <f>+K578-L578</f>
        <v>53.39</v>
      </c>
      <c r="N578" s="91" t="str">
        <f>IF(L578&lt;0,IF(M578=0,0,IF(OR(L578=0,K578=0),"N.M.",IF(ABS(M578/L578)&gt;=10,"N.M.",M578/(-L578)))),IF(M578=0,0,IF(OR(L578=0,K578=0),"N.M.",IF(ABS(M578/L578)&gt;=10,"N.M.",M578/L578))))</f>
        <v>N.M.</v>
      </c>
      <c r="O578" s="258"/>
      <c r="P578" s="157"/>
      <c r="Q578" s="307">
        <v>0</v>
      </c>
      <c r="R578" s="307">
        <v>0</v>
      </c>
      <c r="S578" s="142">
        <f>+Q578-R578</f>
        <v>0</v>
      </c>
      <c r="T578" s="91">
        <f>IF(R578&lt;0,IF(S578=0,0,IF(OR(R578=0,Q578=0),"N.M.",IF(ABS(S578/R578)&gt;=10,"N.M.",S578/(-R578)))),IF(S578=0,0,IF(OR(R578=0,Q578=0),"N.M.",IF(ABS(S578/R578)&gt;=10,"N.M.",S578/R578))))</f>
        <v>0</v>
      </c>
    </row>
    <row r="579" spans="1:20" s="25" customFormat="1" ht="13" collapsed="1" x14ac:dyDescent="0.3">
      <c r="A579" s="22" t="s">
        <v>232</v>
      </c>
      <c r="B579" s="53" t="s">
        <v>113</v>
      </c>
      <c r="C579" s="52" t="s">
        <v>114</v>
      </c>
      <c r="D579" s="198"/>
      <c r="E579" s="198"/>
      <c r="F579" s="32">
        <v>0</v>
      </c>
      <c r="G579" s="32">
        <v>0</v>
      </c>
      <c r="H579" s="71">
        <f>+F579-G579</f>
        <v>0</v>
      </c>
      <c r="I579" s="118">
        <f>IF(G579&lt;0,IF(H579=0,0,IF(OR(G579=0,F579=0),"N.M.",IF(ABS(H579/G579)&gt;=10,"N.M.",H579/(-G579)))),IF(H579=0,0,IF(OR(G579=0,F579=0),"N.M.",IF(ABS(H579/G579)&gt;=10,"N.M.",H579/G579))))</f>
        <v>0</v>
      </c>
      <c r="J579" s="253"/>
      <c r="K579" s="32">
        <v>53.39</v>
      </c>
      <c r="L579" s="32">
        <v>0</v>
      </c>
      <c r="M579" s="71">
        <f>+K579-L579</f>
        <v>53.39</v>
      </c>
      <c r="N579" s="118" t="str">
        <f>IF(L579&lt;0,IF(M579=0,0,IF(OR(L579=0,K579=0),"N.M.",IF(ABS(M579/L579)&gt;=10,"N.M.",M579/(-L579)))),IF(M579=0,0,IF(OR(L579=0,K579=0),"N.M.",IF(ABS(M579/L579)&gt;=10,"N.M.",M579/L579))))</f>
        <v>N.M.</v>
      </c>
      <c r="O579" s="220"/>
      <c r="P579" s="210"/>
      <c r="Q579" s="32">
        <v>0</v>
      </c>
      <c r="R579" s="32">
        <v>0</v>
      </c>
      <c r="S579" s="71">
        <f>+Q579-R579</f>
        <v>0</v>
      </c>
      <c r="T579" s="118">
        <f>IF(R579&lt;0,IF(S579=0,0,IF(OR(R579=0,Q579=0),"N.M.",IF(ABS(S579/R579)&gt;=10,"N.M.",S579/(-R579)))),IF(S579=0,0,IF(OR(R579=0,Q579=0),"N.M.",IF(ABS(S579/R579)&gt;=10,"N.M.",S579/R579))))</f>
        <v>0</v>
      </c>
    </row>
    <row r="580" spans="1:20" s="25" customFormat="1" ht="0.75" hidden="1" customHeight="1" outlineLevel="2" x14ac:dyDescent="0.3">
      <c r="A580" s="22"/>
      <c r="B580" s="53"/>
      <c r="C580" s="51"/>
      <c r="D580" s="190"/>
      <c r="E580" s="190"/>
      <c r="F580" s="26"/>
      <c r="G580" s="26"/>
      <c r="H580" s="42"/>
      <c r="I580" s="117"/>
      <c r="J580" s="251"/>
      <c r="K580" s="26"/>
      <c r="L580" s="26"/>
      <c r="M580" s="42"/>
      <c r="N580" s="117"/>
      <c r="O580" s="221"/>
      <c r="P580" s="206"/>
      <c r="Q580" s="26"/>
      <c r="R580" s="26"/>
      <c r="S580" s="42"/>
      <c r="T580" s="117"/>
    </row>
    <row r="581" spans="1:20" s="25" customFormat="1" ht="13" collapsed="1" x14ac:dyDescent="0.3">
      <c r="A581" s="22"/>
      <c r="B581" s="53" t="s">
        <v>115</v>
      </c>
      <c r="C581" s="30" t="s">
        <v>854</v>
      </c>
      <c r="D581" s="199"/>
      <c r="E581" s="199"/>
      <c r="F581" s="31">
        <f>SUM(F548,-F550,F553,-F557,F561,F563,F567,F570,F576,F579)</f>
        <v>738618.83000000007</v>
      </c>
      <c r="G581" s="31">
        <f>SUM(G548,-G550,G553,-G557,G561,G563,G567,G570,G576,G579)</f>
        <v>230025.57</v>
      </c>
      <c r="H581" s="179">
        <f>+F581-G581</f>
        <v>508593.26000000007</v>
      </c>
      <c r="I581" s="231">
        <f>IF(G581&lt;0,IF(H581=0,0,IF(OR(G581=0,F581=0),"N.M.",IF(ABS(H581/G581)&gt;=10,"N.M.",H581/(-G581)))),IF(H581=0,0,IF(OR(G581=0,F581=0),"N.M.",IF(ABS(H581/G581)&gt;=10,"N.M.",H581/G581))))</f>
        <v>2.2110292347063853</v>
      </c>
      <c r="J581" s="251"/>
      <c r="K581" s="31">
        <f>SUM(K548,-K550,K553,-K557,K561,K563,K567,K570,K576,K579)</f>
        <v>7005721.2299999995</v>
      </c>
      <c r="L581" s="31">
        <f>SUM(L548,-L550,L553,-L557,L561,L563,L567,L570,L576,L579)</f>
        <v>1676117.81</v>
      </c>
      <c r="M581" s="179">
        <f>+K581-L581</f>
        <v>5329603.42</v>
      </c>
      <c r="N581" s="231">
        <f>IF(L581&lt;0,IF(M581=0,0,IF(OR(L581=0,K581=0),"N.M.",IF(ABS(M581/L581)&gt;=10,"N.M.",M581/(-L581)))),IF(M581=0,0,IF(OR(L581=0,K581=0),"N.M.",IF(ABS(M581/L581)&gt;=10,"N.M.",M581/L581))))</f>
        <v>3.1797307970851998</v>
      </c>
      <c r="O581" s="133"/>
      <c r="P581" s="207"/>
      <c r="Q581" s="31">
        <f>SUM(Q548,-Q550,Q553,-Q557,Q561,Q563,Q567,Q570,Q576,Q579)</f>
        <v>6028261.2699999996</v>
      </c>
      <c r="R581" s="31">
        <f>SUM(R548,-R550,R553,-R557,R561,R563,R567,R570,R576,R579)</f>
        <v>766250.48</v>
      </c>
      <c r="S581" s="179">
        <f>+Q581-R581</f>
        <v>5262010.7899999991</v>
      </c>
      <c r="T581" s="231">
        <f>IF(R581&lt;0,IF(S581=0,0,IF(OR(R581=0,Q581=0),"N.M.",IF(ABS(S581/R581)&gt;=10,"N.M.",S581/(-R581)))),IF(S581=0,0,IF(OR(R581=0,Q581=0),"N.M.",IF(ABS(S581/R581)&gt;=10,"N.M.",S581/R581))))</f>
        <v>6.8672202202078871</v>
      </c>
    </row>
    <row r="582" spans="1:20" s="22" customFormat="1" ht="13" x14ac:dyDescent="0.3">
      <c r="B582" s="53" t="s">
        <v>116</v>
      </c>
      <c r="C582" s="225" t="s">
        <v>40</v>
      </c>
      <c r="D582" s="226"/>
      <c r="E582" s="226"/>
      <c r="F582" s="228"/>
      <c r="G582" s="228"/>
      <c r="H582" s="228"/>
      <c r="I582" s="228"/>
      <c r="J582" s="250"/>
      <c r="K582" s="227"/>
      <c r="L582" s="227"/>
      <c r="M582" s="227"/>
      <c r="N582" s="229"/>
      <c r="O582" s="228"/>
      <c r="P582" s="250"/>
      <c r="Q582" s="228"/>
      <c r="R582" s="228"/>
      <c r="S582" s="228"/>
      <c r="T582" s="228"/>
    </row>
    <row r="583" spans="1:20" s="25" customFormat="1" ht="13" hidden="1" outlineLevel="2" x14ac:dyDescent="0.3">
      <c r="A583" s="22"/>
      <c r="B583" s="53"/>
      <c r="C583" s="200"/>
      <c r="D583" s="201"/>
      <c r="E583" s="201"/>
      <c r="F583" s="21"/>
      <c r="G583" s="21"/>
      <c r="H583" s="21"/>
      <c r="I583" s="232"/>
      <c r="J583" s="251"/>
      <c r="K583" s="21"/>
      <c r="L583" s="21"/>
      <c r="M583" s="21"/>
      <c r="N583" s="232"/>
      <c r="O583" s="224"/>
      <c r="P583" s="212"/>
      <c r="Q583" s="21"/>
      <c r="R583" s="21"/>
      <c r="S583" s="21"/>
      <c r="T583" s="232"/>
    </row>
    <row r="584" spans="1:20" s="68" customFormat="1" hidden="1" outlineLevel="2" x14ac:dyDescent="0.25">
      <c r="A584" s="63" t="s">
        <v>1669</v>
      </c>
      <c r="B584" s="64" t="s">
        <v>2128</v>
      </c>
      <c r="C584" s="65" t="s">
        <v>2540</v>
      </c>
      <c r="D584" s="66"/>
      <c r="E584" s="67"/>
      <c r="F584" s="307">
        <v>0</v>
      </c>
      <c r="G584" s="307">
        <v>0</v>
      </c>
      <c r="H584" s="142">
        <f>+F584-G584</f>
        <v>0</v>
      </c>
      <c r="I584" s="91">
        <f>IF(G584&lt;0,IF(H584=0,0,IF(OR(G584=0,F584=0),"N.M.",IF(ABS(H584/G584)&gt;=10,"N.M.",H584/(-G584)))),IF(H584=0,0,IF(OR(G584=0,F584=0),"N.M.",IF(ABS(H584/G584)&gt;=10,"N.M.",H584/G584))))</f>
        <v>0</v>
      </c>
      <c r="J584" s="157"/>
      <c r="K584" s="307">
        <v>0</v>
      </c>
      <c r="L584" s="307">
        <v>173.74</v>
      </c>
      <c r="M584" s="142">
        <f>+K584-L584</f>
        <v>-173.74</v>
      </c>
      <c r="N584" s="91" t="str">
        <f>IF(L584&lt;0,IF(M584=0,0,IF(OR(L584=0,K584=0),"N.M.",IF(ABS(M584/L584)&gt;=10,"N.M.",M584/(-L584)))),IF(M584=0,0,IF(OR(L584=0,K584=0),"N.M.",IF(ABS(M584/L584)&gt;=10,"N.M.",M584/L584))))</f>
        <v>N.M.</v>
      </c>
      <c r="O584" s="258"/>
      <c r="P584" s="157"/>
      <c r="Q584" s="307">
        <v>0</v>
      </c>
      <c r="R584" s="307">
        <v>0</v>
      </c>
      <c r="S584" s="142">
        <f>+Q584-R584</f>
        <v>0</v>
      </c>
      <c r="T584" s="91">
        <f>IF(R584&lt;0,IF(S584=0,0,IF(OR(R584=0,Q584=0),"N.M.",IF(ABS(S584/R584)&gt;=10,"N.M.",S584/(-R584)))),IF(S584=0,0,IF(OR(R584=0,Q584=0),"N.M.",IF(ABS(S584/R584)&gt;=10,"N.M.",S584/R584))))</f>
        <v>0</v>
      </c>
    </row>
    <row r="585" spans="1:20" s="25" customFormat="1" ht="13" collapsed="1" x14ac:dyDescent="0.3">
      <c r="A585" s="22" t="s">
        <v>233</v>
      </c>
      <c r="B585" s="53" t="s">
        <v>117</v>
      </c>
      <c r="C585" s="51" t="s">
        <v>118</v>
      </c>
      <c r="D585" s="190"/>
      <c r="E585" s="190"/>
      <c r="F585" s="26">
        <v>0</v>
      </c>
      <c r="G585" s="26">
        <v>0</v>
      </c>
      <c r="H585" s="42">
        <f>+F585-G585</f>
        <v>0</v>
      </c>
      <c r="I585" s="117">
        <f>IF(G585&lt;0,IF(H585=0,0,IF(OR(G585=0,F585=0),"N.M.",IF(ABS(H585/G585)&gt;=10,"N.M.",H585/(-G585)))),IF(H585=0,0,IF(OR(G585=0,F585=0),"N.M.",IF(ABS(H585/G585)&gt;=10,"N.M.",H585/G585))))</f>
        <v>0</v>
      </c>
      <c r="J585" s="251"/>
      <c r="K585" s="26">
        <v>0</v>
      </c>
      <c r="L585" s="26">
        <v>173.74</v>
      </c>
      <c r="M585" s="42">
        <f>+K585-L585</f>
        <v>-173.74</v>
      </c>
      <c r="N585" s="117" t="str">
        <f>IF(L585&lt;0,IF(M585=0,0,IF(OR(L585=0,K585=0),"N.M.",IF(ABS(M585/L585)&gt;=10,"N.M.",M585/(-L585)))),IF(M585=0,0,IF(OR(L585=0,K585=0),"N.M.",IF(ABS(M585/L585)&gt;=10,"N.M.",M585/L585))))</f>
        <v>N.M.</v>
      </c>
      <c r="O585" s="221"/>
      <c r="P585" s="206"/>
      <c r="Q585" s="26">
        <v>0</v>
      </c>
      <c r="R585" s="26">
        <v>0</v>
      </c>
      <c r="S585" s="42">
        <f>+Q585-R585</f>
        <v>0</v>
      </c>
      <c r="T585" s="117">
        <f>IF(R585&lt;0,IF(S585=0,0,IF(OR(R585=0,Q585=0),"N.M.",IF(ABS(S585/R585)&gt;=10,"N.M.",S585/(-R585)))),IF(S585=0,0,IF(OR(R585=0,Q585=0),"N.M.",IF(ABS(S585/R585)&gt;=10,"N.M.",S585/R585))))</f>
        <v>0</v>
      </c>
    </row>
    <row r="586" spans="1:20" s="25" customFormat="1" ht="0.75" hidden="1" customHeight="1" outlineLevel="2" x14ac:dyDescent="0.3">
      <c r="A586" s="22"/>
      <c r="B586" s="53"/>
      <c r="C586" s="51"/>
      <c r="D586" s="190"/>
      <c r="E586" s="190"/>
      <c r="F586" s="26"/>
      <c r="G586" s="26"/>
      <c r="H586" s="42"/>
      <c r="I586" s="117"/>
      <c r="J586" s="251"/>
      <c r="K586" s="26"/>
      <c r="L586" s="26"/>
      <c r="M586" s="42"/>
      <c r="N586" s="117"/>
      <c r="O586" s="221"/>
      <c r="P586" s="206"/>
      <c r="Q586" s="26"/>
      <c r="R586" s="26"/>
      <c r="S586" s="42"/>
      <c r="T586" s="117"/>
    </row>
    <row r="587" spans="1:20" s="25" customFormat="1" ht="13" collapsed="1" x14ac:dyDescent="0.3">
      <c r="A587" s="22" t="s">
        <v>234</v>
      </c>
      <c r="B587" s="53" t="s">
        <v>119</v>
      </c>
      <c r="C587" s="51" t="s">
        <v>120</v>
      </c>
      <c r="D587" s="190"/>
      <c r="E587" s="190"/>
      <c r="F587" s="26">
        <v>0</v>
      </c>
      <c r="G587" s="26">
        <v>0</v>
      </c>
      <c r="H587" s="42">
        <f>+F587-G587</f>
        <v>0</v>
      </c>
      <c r="I587" s="117">
        <f>IF(G587&lt;0,IF(H587=0,0,IF(OR(G587=0,F587=0),"N.M.",IF(ABS(H587/G587)&gt;=10,"N.M.",H587/(-G587)))),IF(H587=0,0,IF(OR(G587=0,F587=0),"N.M.",IF(ABS(H587/G587)&gt;=10,"N.M.",H587/G587))))</f>
        <v>0</v>
      </c>
      <c r="J587" s="251"/>
      <c r="K587" s="26">
        <v>0</v>
      </c>
      <c r="L587" s="26">
        <v>0</v>
      </c>
      <c r="M587" s="42">
        <f>+K587-L587</f>
        <v>0</v>
      </c>
      <c r="N587" s="117">
        <f>IF(L587&lt;0,IF(M587=0,0,IF(OR(L587=0,K587=0),"N.M.",IF(ABS(M587/L587)&gt;=10,"N.M.",M587/(-L587)))),IF(M587=0,0,IF(OR(L587=0,K587=0),"N.M.",IF(ABS(M587/L587)&gt;=10,"N.M.",M587/L587))))</f>
        <v>0</v>
      </c>
      <c r="O587" s="221"/>
      <c r="P587" s="206"/>
      <c r="Q587" s="26">
        <v>0</v>
      </c>
      <c r="R587" s="26">
        <v>0</v>
      </c>
      <c r="S587" s="42">
        <f>+Q587-R587</f>
        <v>0</v>
      </c>
      <c r="T587" s="117">
        <f>IF(R587&lt;0,IF(S587=0,0,IF(OR(R587=0,Q587=0),"N.M.",IF(ABS(S587/R587)&gt;=10,"N.M.",S587/(-R587)))),IF(S587=0,0,IF(OR(R587=0,Q587=0),"N.M.",IF(ABS(S587/R587)&gt;=10,"N.M.",S587/R587))))</f>
        <v>0</v>
      </c>
    </row>
    <row r="588" spans="1:20" s="25" customFormat="1" ht="0.75" hidden="1" customHeight="1" outlineLevel="2" x14ac:dyDescent="0.3">
      <c r="A588" s="22"/>
      <c r="B588" s="53"/>
      <c r="C588" s="51"/>
      <c r="D588" s="190"/>
      <c r="E588" s="190"/>
      <c r="F588" s="26"/>
      <c r="G588" s="26"/>
      <c r="H588" s="42"/>
      <c r="I588" s="117"/>
      <c r="J588" s="251"/>
      <c r="K588" s="26"/>
      <c r="L588" s="26"/>
      <c r="M588" s="42"/>
      <c r="N588" s="117"/>
      <c r="O588" s="221"/>
      <c r="P588" s="206"/>
      <c r="Q588" s="26"/>
      <c r="R588" s="26"/>
      <c r="S588" s="42"/>
      <c r="T588" s="117"/>
    </row>
    <row r="589" spans="1:20" s="68" customFormat="1" hidden="1" outlineLevel="2" x14ac:dyDescent="0.25">
      <c r="A589" s="63" t="s">
        <v>1670</v>
      </c>
      <c r="B589" s="64" t="s">
        <v>2129</v>
      </c>
      <c r="C589" s="65" t="s">
        <v>2541</v>
      </c>
      <c r="D589" s="66"/>
      <c r="E589" s="67"/>
      <c r="F589" s="307">
        <v>144849.48000000001</v>
      </c>
      <c r="G589" s="307">
        <v>141264.61000000002</v>
      </c>
      <c r="H589" s="142">
        <f>+F589-G589</f>
        <v>3584.8699999999953</v>
      </c>
      <c r="I589" s="91">
        <f>IF(G589&lt;0,IF(H589=0,0,IF(OR(G589=0,F589=0),"N.M.",IF(ABS(H589/G589)&gt;=10,"N.M.",H589/(-G589)))),IF(H589=0,0,IF(OR(G589=0,F589=0),"N.M.",IF(ABS(H589/G589)&gt;=10,"N.M.",H589/G589))))</f>
        <v>2.537698578575338E-2</v>
      </c>
      <c r="J589" s="157"/>
      <c r="K589" s="307">
        <v>997773.73</v>
      </c>
      <c r="L589" s="307">
        <v>933252.56</v>
      </c>
      <c r="M589" s="142">
        <f>+K589-L589</f>
        <v>64521.169999999925</v>
      </c>
      <c r="N589" s="91">
        <f>IF(L589&lt;0,IF(M589=0,0,IF(OR(L589=0,K589=0),"N.M.",IF(ABS(M589/L589)&gt;=10,"N.M.",M589/(-L589)))),IF(M589=0,0,IF(OR(L589=0,K589=0),"N.M.",IF(ABS(M589/L589)&gt;=10,"N.M.",M589/L589))))</f>
        <v>6.9135808210373323E-2</v>
      </c>
      <c r="O589" s="258"/>
      <c r="P589" s="157"/>
      <c r="Q589" s="307">
        <v>435761.94</v>
      </c>
      <c r="R589" s="307">
        <v>415871.18</v>
      </c>
      <c r="S589" s="142">
        <f>+Q589-R589</f>
        <v>19890.760000000009</v>
      </c>
      <c r="T589" s="91">
        <f>IF(R589&lt;0,IF(S589=0,0,IF(OR(R589=0,Q589=0),"N.M.",IF(ABS(S589/R589)&gt;=10,"N.M.",S589/(-R589)))),IF(S589=0,0,IF(OR(R589=0,Q589=0),"N.M.",IF(ABS(S589/R589)&gt;=10,"N.M.",S589/R589))))</f>
        <v>4.7829137859468907E-2</v>
      </c>
    </row>
    <row r="590" spans="1:20" s="25" customFormat="1" ht="13" collapsed="1" x14ac:dyDescent="0.3">
      <c r="A590" s="22" t="s">
        <v>235</v>
      </c>
      <c r="B590" s="53" t="s">
        <v>121</v>
      </c>
      <c r="C590" s="51" t="s">
        <v>122</v>
      </c>
      <c r="D590" s="190"/>
      <c r="E590" s="190"/>
      <c r="F590" s="26">
        <v>144849.48000000001</v>
      </c>
      <c r="G590" s="26">
        <v>141264.61000000002</v>
      </c>
      <c r="H590" s="42">
        <f>+F590-G590</f>
        <v>3584.8699999999953</v>
      </c>
      <c r="I590" s="117">
        <f>IF(G590&lt;0,IF(H590=0,0,IF(OR(G590=0,F590=0),"N.M.",IF(ABS(H590/G590)&gt;=10,"N.M.",H590/(-G590)))),IF(H590=0,0,IF(OR(G590=0,F590=0),"N.M.",IF(ABS(H590/G590)&gt;=10,"N.M.",H590/G590))))</f>
        <v>2.537698578575338E-2</v>
      </c>
      <c r="J590" s="251"/>
      <c r="K590" s="26">
        <v>997773.73</v>
      </c>
      <c r="L590" s="26">
        <v>933252.56</v>
      </c>
      <c r="M590" s="42">
        <f>+K590-L590</f>
        <v>64521.169999999925</v>
      </c>
      <c r="N590" s="117">
        <f>IF(L590&lt;0,IF(M590=0,0,IF(OR(L590=0,K590=0),"N.M.",IF(ABS(M590/L590)&gt;=10,"N.M.",M590/(-L590)))),IF(M590=0,0,IF(OR(L590=0,K590=0),"N.M.",IF(ABS(M590/L590)&gt;=10,"N.M.",M590/L590))))</f>
        <v>6.9135808210373323E-2</v>
      </c>
      <c r="O590" s="221"/>
      <c r="P590" s="206"/>
      <c r="Q590" s="26">
        <v>435761.94</v>
      </c>
      <c r="R590" s="26">
        <v>415871.18</v>
      </c>
      <c r="S590" s="42">
        <f>+Q590-R590</f>
        <v>19890.760000000009</v>
      </c>
      <c r="T590" s="117">
        <f>IF(R590&lt;0,IF(S590=0,0,IF(OR(R590=0,Q590=0),"N.M.",IF(ABS(S590/R590)&gt;=10,"N.M.",S590/(-R590)))),IF(S590=0,0,IF(OR(R590=0,Q590=0),"N.M.",IF(ABS(S590/R590)&gt;=10,"N.M.",S590/R590))))</f>
        <v>4.7829137859468907E-2</v>
      </c>
    </row>
    <row r="591" spans="1:20" s="25" customFormat="1" ht="0.75" hidden="1" customHeight="1" outlineLevel="2" x14ac:dyDescent="0.3">
      <c r="A591" s="22"/>
      <c r="B591" s="53"/>
      <c r="C591" s="51"/>
      <c r="D591" s="190"/>
      <c r="E591" s="190"/>
      <c r="F591" s="26"/>
      <c r="G591" s="26"/>
      <c r="H591" s="42"/>
      <c r="I591" s="117"/>
      <c r="J591" s="251"/>
      <c r="K591" s="26"/>
      <c r="L591" s="26"/>
      <c r="M591" s="42"/>
      <c r="N591" s="117"/>
      <c r="O591" s="221"/>
      <c r="P591" s="206"/>
      <c r="Q591" s="26"/>
      <c r="R591" s="26"/>
      <c r="S591" s="42"/>
      <c r="T591" s="117"/>
    </row>
    <row r="592" spans="1:20" s="25" customFormat="1" ht="13" collapsed="1" x14ac:dyDescent="0.3">
      <c r="A592" s="22" t="s">
        <v>236</v>
      </c>
      <c r="B592" s="53" t="s">
        <v>123</v>
      </c>
      <c r="C592" s="51" t="s">
        <v>124</v>
      </c>
      <c r="D592" s="190"/>
      <c r="E592" s="190"/>
      <c r="F592" s="23">
        <v>0</v>
      </c>
      <c r="G592" s="23">
        <v>0</v>
      </c>
      <c r="H592" s="42">
        <f>+F592-G592</f>
        <v>0</v>
      </c>
      <c r="I592" s="117">
        <f>IF(G592&lt;0,IF(H592=0,0,IF(OR(G592=0,F592=0),"N.M.",IF(ABS(H592/G592)&gt;=10,"N.M.",H592/(-G592)))),IF(H592=0,0,IF(OR(G592=0,F592=0),"N.M.",IF(ABS(H592/G592)&gt;=10,"N.M.",H592/G592))))</f>
        <v>0</v>
      </c>
      <c r="J592" s="251"/>
      <c r="K592" s="23">
        <v>0</v>
      </c>
      <c r="L592" s="23">
        <v>0</v>
      </c>
      <c r="M592" s="42">
        <f>+K592-L592</f>
        <v>0</v>
      </c>
      <c r="N592" s="117">
        <f>IF(L592&lt;0,IF(M592=0,0,IF(OR(L592=0,K592=0),"N.M.",IF(ABS(M592/L592)&gt;=10,"N.M.",M592/(-L592)))),IF(M592=0,0,IF(OR(L592=0,K592=0),"N.M.",IF(ABS(M592/L592)&gt;=10,"N.M.",M592/L592))))</f>
        <v>0</v>
      </c>
      <c r="O592" s="222"/>
      <c r="P592" s="211"/>
      <c r="Q592" s="23">
        <v>0</v>
      </c>
      <c r="R592" s="23">
        <v>0</v>
      </c>
      <c r="S592" s="42">
        <f>+Q592-R592</f>
        <v>0</v>
      </c>
      <c r="T592" s="117">
        <f>IF(R592&lt;0,IF(S592=0,0,IF(OR(R592=0,Q592=0),"N.M.",IF(ABS(S592/R592)&gt;=10,"N.M.",S592/(-R592)))),IF(S592=0,0,IF(OR(R592=0,Q592=0),"N.M.",IF(ABS(S592/R592)&gt;=10,"N.M.",S592/R592))))</f>
        <v>0</v>
      </c>
    </row>
    <row r="593" spans="1:20" s="25" customFormat="1" ht="0.75" hidden="1" customHeight="1" outlineLevel="2" x14ac:dyDescent="0.3">
      <c r="A593" s="22"/>
      <c r="B593" s="53"/>
      <c r="C593" s="51"/>
      <c r="D593" s="190"/>
      <c r="E593" s="190"/>
      <c r="F593" s="23"/>
      <c r="G593" s="23"/>
      <c r="H593" s="42"/>
      <c r="I593" s="117"/>
      <c r="J593" s="251"/>
      <c r="K593" s="23"/>
      <c r="L593" s="23"/>
      <c r="M593" s="42"/>
      <c r="N593" s="117"/>
      <c r="O593" s="222"/>
      <c r="P593" s="211"/>
      <c r="Q593" s="23"/>
      <c r="R593" s="23"/>
      <c r="S593" s="42"/>
      <c r="T593" s="117"/>
    </row>
    <row r="594" spans="1:20" s="68" customFormat="1" hidden="1" outlineLevel="2" x14ac:dyDescent="0.25">
      <c r="A594" s="63" t="s">
        <v>1671</v>
      </c>
      <c r="B594" s="64" t="s">
        <v>2130</v>
      </c>
      <c r="C594" s="65" t="s">
        <v>2542</v>
      </c>
      <c r="D594" s="66"/>
      <c r="E594" s="67"/>
      <c r="F594" s="307">
        <v>211.3</v>
      </c>
      <c r="G594" s="307">
        <v>0</v>
      </c>
      <c r="H594" s="142">
        <f>+F594-G594</f>
        <v>211.3</v>
      </c>
      <c r="I594" s="91" t="str">
        <f>IF(G594&lt;0,IF(H594=0,0,IF(OR(G594=0,F594=0),"N.M.",IF(ABS(H594/G594)&gt;=10,"N.M.",H594/(-G594)))),IF(H594=0,0,IF(OR(G594=0,F594=0),"N.M.",IF(ABS(H594/G594)&gt;=10,"N.M.",H594/G594))))</f>
        <v>N.M.</v>
      </c>
      <c r="J594" s="157"/>
      <c r="K594" s="307">
        <v>3784.78</v>
      </c>
      <c r="L594" s="307">
        <v>313.60000000000002</v>
      </c>
      <c r="M594" s="142">
        <f>+K594-L594</f>
        <v>3471.1800000000003</v>
      </c>
      <c r="N594" s="91" t="str">
        <f>IF(L594&lt;0,IF(M594=0,0,IF(OR(L594=0,K594=0),"N.M.",IF(ABS(M594/L594)&gt;=10,"N.M.",M594/(-L594)))),IF(M594=0,0,IF(OR(L594=0,K594=0),"N.M.",IF(ABS(M594/L594)&gt;=10,"N.M.",M594/L594))))</f>
        <v>N.M.</v>
      </c>
      <c r="O594" s="258"/>
      <c r="P594" s="157"/>
      <c r="Q594" s="307">
        <v>3783.3</v>
      </c>
      <c r="R594" s="307">
        <v>13.27</v>
      </c>
      <c r="S594" s="142">
        <f>+Q594-R594</f>
        <v>3770.03</v>
      </c>
      <c r="T594" s="91" t="str">
        <f>IF(R594&lt;0,IF(S594=0,0,IF(OR(R594=0,Q594=0),"N.M.",IF(ABS(S594/R594)&gt;=10,"N.M.",S594/(-R594)))),IF(S594=0,0,IF(OR(R594=0,Q594=0),"N.M.",IF(ABS(S594/R594)&gt;=10,"N.M.",S594/R594))))</f>
        <v>N.M.</v>
      </c>
    </row>
    <row r="595" spans="1:20" s="68" customFormat="1" hidden="1" outlineLevel="2" x14ac:dyDescent="0.25">
      <c r="A595" s="63" t="s">
        <v>1672</v>
      </c>
      <c r="B595" s="64" t="s">
        <v>2131</v>
      </c>
      <c r="C595" s="65" t="s">
        <v>2543</v>
      </c>
      <c r="D595" s="66"/>
      <c r="E595" s="67"/>
      <c r="F595" s="307">
        <v>0</v>
      </c>
      <c r="G595" s="307">
        <v>0</v>
      </c>
      <c r="H595" s="142">
        <f>+F595-G595</f>
        <v>0</v>
      </c>
      <c r="I595" s="91">
        <f>IF(G595&lt;0,IF(H595=0,0,IF(OR(G595=0,F595=0),"N.M.",IF(ABS(H595/G595)&gt;=10,"N.M.",H595/(-G595)))),IF(H595=0,0,IF(OR(G595=0,F595=0),"N.M.",IF(ABS(H595/G595)&gt;=10,"N.M.",H595/G595))))</f>
        <v>0</v>
      </c>
      <c r="J595" s="157"/>
      <c r="K595" s="307">
        <v>0</v>
      </c>
      <c r="L595" s="307">
        <v>0</v>
      </c>
      <c r="M595" s="142">
        <f>+K595-L595</f>
        <v>0</v>
      </c>
      <c r="N595" s="91">
        <f>IF(L595&lt;0,IF(M595=0,0,IF(OR(L595=0,K595=0),"N.M.",IF(ABS(M595/L595)&gt;=10,"N.M.",M595/(-L595)))),IF(M595=0,0,IF(OR(L595=0,K595=0),"N.M.",IF(ABS(M595/L595)&gt;=10,"N.M.",M595/L595))))</f>
        <v>0</v>
      </c>
      <c r="O595" s="258"/>
      <c r="P595" s="157"/>
      <c r="Q595" s="307">
        <v>0</v>
      </c>
      <c r="R595" s="307">
        <v>0</v>
      </c>
      <c r="S595" s="142">
        <f>+Q595-R595</f>
        <v>0</v>
      </c>
      <c r="T595" s="91">
        <f>IF(R595&lt;0,IF(S595=0,0,IF(OR(R595=0,Q595=0),"N.M.",IF(ABS(S595/R595)&gt;=10,"N.M.",S595/(-R595)))),IF(S595=0,0,IF(OR(R595=0,Q595=0),"N.M.",IF(ABS(S595/R595)&gt;=10,"N.M.",S595/R595))))</f>
        <v>0</v>
      </c>
    </row>
    <row r="596" spans="1:20" s="25" customFormat="1" ht="13" collapsed="1" x14ac:dyDescent="0.3">
      <c r="A596" s="22" t="s">
        <v>237</v>
      </c>
      <c r="B596" s="53" t="s">
        <v>125</v>
      </c>
      <c r="C596" s="51" t="s">
        <v>126</v>
      </c>
      <c r="D596" s="190"/>
      <c r="E596" s="190"/>
      <c r="F596" s="23">
        <v>211.3</v>
      </c>
      <c r="G596" s="23">
        <v>0</v>
      </c>
      <c r="H596" s="42">
        <f>+F596-G596</f>
        <v>211.3</v>
      </c>
      <c r="I596" s="117" t="str">
        <f>IF(G596&lt;0,IF(H596=0,0,IF(OR(G596=0,F596=0),"N.M.",IF(ABS(H596/G596)&gt;=10,"N.M.",H596/(-G596)))),IF(H596=0,0,IF(OR(G596=0,F596=0),"N.M.",IF(ABS(H596/G596)&gt;=10,"N.M.",H596/G596))))</f>
        <v>N.M.</v>
      </c>
      <c r="J596" s="251"/>
      <c r="K596" s="23">
        <v>3784.78</v>
      </c>
      <c r="L596" s="23">
        <v>313.60000000000002</v>
      </c>
      <c r="M596" s="42">
        <f>+K596-L596</f>
        <v>3471.1800000000003</v>
      </c>
      <c r="N596" s="117" t="str">
        <f>IF(L596&lt;0,IF(M596=0,0,IF(OR(L596=0,K596=0),"N.M.",IF(ABS(M596/L596)&gt;=10,"N.M.",M596/(-L596)))),IF(M596=0,0,IF(OR(L596=0,K596=0),"N.M.",IF(ABS(M596/L596)&gt;=10,"N.M.",M596/L596))))</f>
        <v>N.M.</v>
      </c>
      <c r="O596" s="132"/>
      <c r="P596" s="209"/>
      <c r="Q596" s="23">
        <v>3783.3</v>
      </c>
      <c r="R596" s="23">
        <v>13.27</v>
      </c>
      <c r="S596" s="42">
        <f>+Q596-R596</f>
        <v>3770.03</v>
      </c>
      <c r="T596" s="117" t="str">
        <f>IF(R596&lt;0,IF(S596=0,0,IF(OR(R596=0,Q596=0),"N.M.",IF(ABS(S596/R596)&gt;=10,"N.M.",S596/(-R596)))),IF(S596=0,0,IF(OR(R596=0,Q596=0),"N.M.",IF(ABS(S596/R596)&gt;=10,"N.M.",S596/R596))))</f>
        <v>N.M.</v>
      </c>
    </row>
    <row r="597" spans="1:20" s="25" customFormat="1" ht="0.75" hidden="1" customHeight="1" outlineLevel="2" x14ac:dyDescent="0.3">
      <c r="A597" s="22"/>
      <c r="B597" s="53"/>
      <c r="C597" s="51"/>
      <c r="D597" s="190"/>
      <c r="E597" s="190"/>
      <c r="F597" s="23"/>
      <c r="G597" s="23"/>
      <c r="H597" s="42"/>
      <c r="I597" s="117"/>
      <c r="J597" s="251"/>
      <c r="K597" s="23"/>
      <c r="L597" s="23"/>
      <c r="M597" s="42"/>
      <c r="N597" s="117"/>
      <c r="O597" s="132"/>
      <c r="P597" s="209"/>
      <c r="Q597" s="23"/>
      <c r="R597" s="23"/>
      <c r="S597" s="42"/>
      <c r="T597" s="117"/>
    </row>
    <row r="598" spans="1:20" s="68" customFormat="1" hidden="1" outlineLevel="2" x14ac:dyDescent="0.25">
      <c r="A598" s="63" t="s">
        <v>1673</v>
      </c>
      <c r="B598" s="64" t="s">
        <v>2132</v>
      </c>
      <c r="C598" s="65" t="s">
        <v>2544</v>
      </c>
      <c r="D598" s="66"/>
      <c r="E598" s="67"/>
      <c r="F598" s="307">
        <v>26960.49</v>
      </c>
      <c r="G598" s="307">
        <v>15470.89</v>
      </c>
      <c r="H598" s="142">
        <f>+F598-G598</f>
        <v>11489.600000000002</v>
      </c>
      <c r="I598" s="91">
        <f>IF(G598&lt;0,IF(H598=0,0,IF(OR(G598=0,F598=0),"N.M.",IF(ABS(H598/G598)&gt;=10,"N.M.",H598/(-G598)))),IF(H598=0,0,IF(OR(G598=0,F598=0),"N.M.",IF(ABS(H598/G598)&gt;=10,"N.M.",H598/G598))))</f>
        <v>0.74265927816693178</v>
      </c>
      <c r="J598" s="157"/>
      <c r="K598" s="307">
        <v>123173.41</v>
      </c>
      <c r="L598" s="307">
        <v>113944.61</v>
      </c>
      <c r="M598" s="142">
        <f>+K598-L598</f>
        <v>9228.8000000000029</v>
      </c>
      <c r="N598" s="91">
        <f>IF(L598&lt;0,IF(M598=0,0,IF(OR(L598=0,K598=0),"N.M.",IF(ABS(M598/L598)&gt;=10,"N.M.",M598/(-L598)))),IF(M598=0,0,IF(OR(L598=0,K598=0),"N.M.",IF(ABS(M598/L598)&gt;=10,"N.M.",M598/L598))))</f>
        <v>8.0993738975454851E-2</v>
      </c>
      <c r="O598" s="258"/>
      <c r="P598" s="157"/>
      <c r="Q598" s="307">
        <v>74749.03</v>
      </c>
      <c r="R598" s="307">
        <v>37413.700000000004</v>
      </c>
      <c r="S598" s="142">
        <f>+Q598-R598</f>
        <v>37335.329999999994</v>
      </c>
      <c r="T598" s="91">
        <f>IF(R598&lt;0,IF(S598=0,0,IF(OR(R598=0,Q598=0),"N.M.",IF(ABS(S598/R598)&gt;=10,"N.M.",S598/(-R598)))),IF(S598=0,0,IF(OR(R598=0,Q598=0),"N.M.",IF(ABS(S598/R598)&gt;=10,"N.M.",S598/R598))))</f>
        <v>0.99790531275976424</v>
      </c>
    </row>
    <row r="599" spans="1:20" s="68" customFormat="1" hidden="1" outlineLevel="2" x14ac:dyDescent="0.25">
      <c r="A599" s="63" t="s">
        <v>1674</v>
      </c>
      <c r="B599" s="64" t="s">
        <v>2133</v>
      </c>
      <c r="C599" s="65" t="s">
        <v>2545</v>
      </c>
      <c r="D599" s="66"/>
      <c r="E599" s="67"/>
      <c r="F599" s="307">
        <v>65.930000000000007</v>
      </c>
      <c r="G599" s="307">
        <v>0</v>
      </c>
      <c r="H599" s="142">
        <f>+F599-G599</f>
        <v>65.930000000000007</v>
      </c>
      <c r="I599" s="91" t="str">
        <f>IF(G599&lt;0,IF(H599=0,0,IF(OR(G599=0,F599=0),"N.M.",IF(ABS(H599/G599)&gt;=10,"N.M.",H599/(-G599)))),IF(H599=0,0,IF(OR(G599=0,F599=0),"N.M.",IF(ABS(H599/G599)&gt;=10,"N.M.",H599/G599))))</f>
        <v>N.M.</v>
      </c>
      <c r="J599" s="157"/>
      <c r="K599" s="307">
        <v>13317.56</v>
      </c>
      <c r="L599" s="307">
        <v>14223.45</v>
      </c>
      <c r="M599" s="142">
        <f>+K599-L599</f>
        <v>-905.89000000000124</v>
      </c>
      <c r="N599" s="91">
        <f>IF(L599&lt;0,IF(M599=0,0,IF(OR(L599=0,K599=0),"N.M.",IF(ABS(M599/L599)&gt;=10,"N.M.",M599/(-L599)))),IF(M599=0,0,IF(OR(L599=0,K599=0),"N.M.",IF(ABS(M599/L599)&gt;=10,"N.M.",M599/L599))))</f>
        <v>-6.3689892396008085E-2</v>
      </c>
      <c r="O599" s="258"/>
      <c r="P599" s="157"/>
      <c r="Q599" s="307">
        <v>-179.48</v>
      </c>
      <c r="R599" s="307">
        <v>756.53</v>
      </c>
      <c r="S599" s="142">
        <f>+Q599-R599</f>
        <v>-936.01</v>
      </c>
      <c r="T599" s="91">
        <f>IF(R599&lt;0,IF(S599=0,0,IF(OR(R599=0,Q599=0),"N.M.",IF(ABS(S599/R599)&gt;=10,"N.M.",S599/(-R599)))),IF(S599=0,0,IF(OR(R599=0,Q599=0),"N.M.",IF(ABS(S599/R599)&gt;=10,"N.M.",S599/R599))))</f>
        <v>-1.2372410875973194</v>
      </c>
    </row>
    <row r="600" spans="1:20" s="25" customFormat="1" ht="13" collapsed="1" x14ac:dyDescent="0.3">
      <c r="A600" s="22" t="s">
        <v>238</v>
      </c>
      <c r="B600" s="53" t="s">
        <v>127</v>
      </c>
      <c r="C600" s="51" t="s">
        <v>128</v>
      </c>
      <c r="D600" s="190"/>
      <c r="E600" s="190"/>
      <c r="F600" s="23">
        <v>27026.420000000002</v>
      </c>
      <c r="G600" s="23">
        <v>15470.89</v>
      </c>
      <c r="H600" s="42">
        <f>+F600-G600</f>
        <v>11555.530000000002</v>
      </c>
      <c r="I600" s="117">
        <f>IF(G600&lt;0,IF(H600=0,0,IF(OR(G600=0,F600=0),"N.M.",IF(ABS(H600/G600)&gt;=10,"N.M.",H600/(-G600)))),IF(H600=0,0,IF(OR(G600=0,F600=0),"N.M.",IF(ABS(H600/G600)&gt;=10,"N.M.",H600/G600))))</f>
        <v>0.74692083002335374</v>
      </c>
      <c r="J600" s="251"/>
      <c r="K600" s="23">
        <v>136490.97</v>
      </c>
      <c r="L600" s="23">
        <v>128168.06</v>
      </c>
      <c r="M600" s="42">
        <f>+K600-L600</f>
        <v>8322.9100000000035</v>
      </c>
      <c r="N600" s="117">
        <f>IF(L600&lt;0,IF(M600=0,0,IF(OR(L600=0,K600=0),"N.M.",IF(ABS(M600/L600)&gt;=10,"N.M.",M600/(-L600)))),IF(M600=0,0,IF(OR(L600=0,K600=0),"N.M.",IF(ABS(M600/L600)&gt;=10,"N.M.",M600/L600))))</f>
        <v>6.4937473501588489E-2</v>
      </c>
      <c r="O600" s="132"/>
      <c r="P600" s="209"/>
      <c r="Q600" s="23">
        <v>74569.55</v>
      </c>
      <c r="R600" s="23">
        <v>38170.230000000003</v>
      </c>
      <c r="S600" s="42">
        <f>+Q600-R600</f>
        <v>36399.32</v>
      </c>
      <c r="T600" s="117">
        <f>IF(R600&lt;0,IF(S600=0,0,IF(OR(R600=0,Q600=0),"N.M.",IF(ABS(S600/R600)&gt;=10,"N.M.",S600/(-R600)))),IF(S600=0,0,IF(OR(R600=0,Q600=0),"N.M.",IF(ABS(S600/R600)&gt;=10,"N.M.",S600/R600))))</f>
        <v>0.95360494290969677</v>
      </c>
    </row>
    <row r="601" spans="1:20" s="25" customFormat="1" ht="0.75" hidden="1" customHeight="1" outlineLevel="2" x14ac:dyDescent="0.3">
      <c r="A601" s="22"/>
      <c r="B601" s="53"/>
      <c r="C601" s="51"/>
      <c r="D601" s="190"/>
      <c r="E601" s="190"/>
      <c r="F601" s="23"/>
      <c r="G601" s="23"/>
      <c r="H601" s="42"/>
      <c r="I601" s="117"/>
      <c r="J601" s="251"/>
      <c r="K601" s="23"/>
      <c r="L601" s="23"/>
      <c r="M601" s="42"/>
      <c r="N601" s="117"/>
      <c r="O601" s="132"/>
      <c r="P601" s="209"/>
      <c r="Q601" s="23"/>
      <c r="R601" s="23"/>
      <c r="S601" s="42"/>
      <c r="T601" s="117"/>
    </row>
    <row r="602" spans="1:20" s="68" customFormat="1" hidden="1" outlineLevel="2" x14ac:dyDescent="0.25">
      <c r="A602" s="63" t="s">
        <v>1675</v>
      </c>
      <c r="B602" s="64" t="s">
        <v>2134</v>
      </c>
      <c r="C602" s="65" t="s">
        <v>2546</v>
      </c>
      <c r="D602" s="66"/>
      <c r="E602" s="67"/>
      <c r="F602" s="307">
        <v>14617.91</v>
      </c>
      <c r="G602" s="307">
        <v>3917.12</v>
      </c>
      <c r="H602" s="142">
        <f t="shared" ref="H602:H607" si="115">+F602-G602</f>
        <v>10700.79</v>
      </c>
      <c r="I602" s="91">
        <f t="shared" ref="I602:I607" si="116">IF(G602&lt;0,IF(H602=0,0,IF(OR(G602=0,F602=0),"N.M.",IF(ABS(H602/G602)&gt;=10,"N.M.",H602/(-G602)))),IF(H602=0,0,IF(OR(G602=0,F602=0),"N.M.",IF(ABS(H602/G602)&gt;=10,"N.M.",H602/G602))))</f>
        <v>2.7318004043787276</v>
      </c>
      <c r="J602" s="157"/>
      <c r="K602" s="307">
        <v>523368.53</v>
      </c>
      <c r="L602" s="307">
        <v>311591.28999999998</v>
      </c>
      <c r="M602" s="142">
        <f t="shared" ref="M602:M607" si="117">+K602-L602</f>
        <v>211777.24000000005</v>
      </c>
      <c r="N602" s="91">
        <f t="shared" ref="N602:N607" si="118">IF(L602&lt;0,IF(M602=0,0,IF(OR(L602=0,K602=0),"N.M.",IF(ABS(M602/L602)&gt;=10,"N.M.",M602/(-L602)))),IF(M602=0,0,IF(OR(L602=0,K602=0),"N.M.",IF(ABS(M602/L602)&gt;=10,"N.M.",M602/L602))))</f>
        <v>0.67966354258490369</v>
      </c>
      <c r="O602" s="258"/>
      <c r="P602" s="157"/>
      <c r="Q602" s="307">
        <v>175582.51</v>
      </c>
      <c r="R602" s="307">
        <v>45229.97</v>
      </c>
      <c r="S602" s="142">
        <f t="shared" ref="S602:S607" si="119">+Q602-R602</f>
        <v>130352.54000000001</v>
      </c>
      <c r="T602" s="91">
        <f t="shared" ref="T602:T607" si="120">IF(R602&lt;0,IF(S602=0,0,IF(OR(R602=0,Q602=0),"N.M.",IF(ABS(S602/R602)&gt;=10,"N.M.",S602/(-R602)))),IF(S602=0,0,IF(OR(R602=0,Q602=0),"N.M.",IF(ABS(S602/R602)&gt;=10,"N.M.",S602/R602))))</f>
        <v>2.8819948366094428</v>
      </c>
    </row>
    <row r="603" spans="1:20" s="68" customFormat="1" hidden="1" outlineLevel="2" x14ac:dyDescent="0.25">
      <c r="A603" s="63" t="s">
        <v>1676</v>
      </c>
      <c r="B603" s="64" t="s">
        <v>2135</v>
      </c>
      <c r="C603" s="65" t="s">
        <v>2547</v>
      </c>
      <c r="D603" s="66"/>
      <c r="E603" s="67"/>
      <c r="F603" s="307">
        <v>0</v>
      </c>
      <c r="G603" s="307">
        <v>250</v>
      </c>
      <c r="H603" s="142">
        <f t="shared" si="115"/>
        <v>-250</v>
      </c>
      <c r="I603" s="91" t="str">
        <f t="shared" si="116"/>
        <v>N.M.</v>
      </c>
      <c r="J603" s="157"/>
      <c r="K603" s="307">
        <v>119938.29000000001</v>
      </c>
      <c r="L603" s="307">
        <v>24583.940000000002</v>
      </c>
      <c r="M603" s="142">
        <f t="shared" si="117"/>
        <v>95354.35</v>
      </c>
      <c r="N603" s="91">
        <f t="shared" si="118"/>
        <v>3.8787252978977329</v>
      </c>
      <c r="O603" s="258"/>
      <c r="P603" s="157"/>
      <c r="Q603" s="307">
        <v>81871.59</v>
      </c>
      <c r="R603" s="307">
        <v>17847.5</v>
      </c>
      <c r="S603" s="142">
        <f t="shared" si="119"/>
        <v>64024.09</v>
      </c>
      <c r="T603" s="91">
        <f t="shared" si="120"/>
        <v>3.5872861745342481</v>
      </c>
    </row>
    <row r="604" spans="1:20" s="68" customFormat="1" hidden="1" outlineLevel="2" x14ac:dyDescent="0.25">
      <c r="A604" s="63" t="s">
        <v>1677</v>
      </c>
      <c r="B604" s="64" t="s">
        <v>2136</v>
      </c>
      <c r="C604" s="65" t="s">
        <v>2548</v>
      </c>
      <c r="D604" s="66"/>
      <c r="E604" s="67"/>
      <c r="F604" s="307">
        <v>369.94</v>
      </c>
      <c r="G604" s="307">
        <v>435.82</v>
      </c>
      <c r="H604" s="142">
        <f t="shared" si="115"/>
        <v>-65.88</v>
      </c>
      <c r="I604" s="91">
        <f t="shared" si="116"/>
        <v>-0.15116332430820062</v>
      </c>
      <c r="J604" s="157"/>
      <c r="K604" s="307">
        <v>3007.9700000000003</v>
      </c>
      <c r="L604" s="307">
        <v>2602.7400000000002</v>
      </c>
      <c r="M604" s="142">
        <f t="shared" si="117"/>
        <v>405.23</v>
      </c>
      <c r="N604" s="91">
        <f t="shared" si="118"/>
        <v>0.15569361519014577</v>
      </c>
      <c r="O604" s="258"/>
      <c r="P604" s="157"/>
      <c r="Q604" s="307">
        <v>1687.8700000000001</v>
      </c>
      <c r="R604" s="307">
        <v>867.42000000000007</v>
      </c>
      <c r="S604" s="142">
        <f t="shared" si="119"/>
        <v>820.45</v>
      </c>
      <c r="T604" s="91">
        <f t="shared" si="120"/>
        <v>0.94585091420534451</v>
      </c>
    </row>
    <row r="605" spans="1:20" s="68" customFormat="1" hidden="1" outlineLevel="2" x14ac:dyDescent="0.25">
      <c r="A605" s="63" t="s">
        <v>1643</v>
      </c>
      <c r="B605" s="64" t="s">
        <v>2102</v>
      </c>
      <c r="C605" s="65" t="s">
        <v>2515</v>
      </c>
      <c r="D605" s="66"/>
      <c r="E605" s="67"/>
      <c r="F605" s="307">
        <v>316150.21000000002</v>
      </c>
      <c r="G605" s="307">
        <v>239422.1</v>
      </c>
      <c r="H605" s="142">
        <f t="shared" si="115"/>
        <v>76728.110000000015</v>
      </c>
      <c r="I605" s="91">
        <f t="shared" si="116"/>
        <v>0.32047212851278145</v>
      </c>
      <c r="J605" s="157"/>
      <c r="K605" s="307">
        <v>2046307.44</v>
      </c>
      <c r="L605" s="307">
        <v>1847529.5</v>
      </c>
      <c r="M605" s="142">
        <f t="shared" si="117"/>
        <v>198777.93999999994</v>
      </c>
      <c r="N605" s="91">
        <f t="shared" si="118"/>
        <v>0.10759121302257958</v>
      </c>
      <c r="O605" s="258"/>
      <c r="P605" s="157"/>
      <c r="Q605" s="307">
        <v>879007.48</v>
      </c>
      <c r="R605" s="307">
        <v>827487.3</v>
      </c>
      <c r="S605" s="142">
        <f t="shared" si="119"/>
        <v>51520.179999999935</v>
      </c>
      <c r="T605" s="91">
        <f t="shared" si="120"/>
        <v>6.226099180011576E-2</v>
      </c>
    </row>
    <row r="606" spans="1:20" s="68" customFormat="1" hidden="1" outlineLevel="2" x14ac:dyDescent="0.25">
      <c r="A606" s="63" t="s">
        <v>1644</v>
      </c>
      <c r="B606" s="64" t="s">
        <v>2103</v>
      </c>
      <c r="C606" s="65" t="s">
        <v>2516</v>
      </c>
      <c r="D606" s="66"/>
      <c r="E606" s="67"/>
      <c r="F606" s="307">
        <v>114299.94</v>
      </c>
      <c r="G606" s="307">
        <v>132884.65</v>
      </c>
      <c r="H606" s="142">
        <f t="shared" si="115"/>
        <v>-18584.709999999992</v>
      </c>
      <c r="I606" s="91">
        <f t="shared" si="116"/>
        <v>-0.1398559577799241</v>
      </c>
      <c r="J606" s="157"/>
      <c r="K606" s="307">
        <v>650043.70000000007</v>
      </c>
      <c r="L606" s="307">
        <v>1280709.49</v>
      </c>
      <c r="M606" s="142">
        <f t="shared" si="117"/>
        <v>-630665.78999999992</v>
      </c>
      <c r="N606" s="91">
        <f t="shared" si="118"/>
        <v>-0.49243469727080724</v>
      </c>
      <c r="O606" s="258"/>
      <c r="P606" s="157"/>
      <c r="Q606" s="307">
        <v>280711.93</v>
      </c>
      <c r="R606" s="307">
        <v>411710.43</v>
      </c>
      <c r="S606" s="142">
        <f t="shared" si="119"/>
        <v>-130998.5</v>
      </c>
      <c r="T606" s="91">
        <f t="shared" si="120"/>
        <v>-0.31818115465279811</v>
      </c>
    </row>
    <row r="607" spans="1:20" s="25" customFormat="1" ht="13" collapsed="1" x14ac:dyDescent="0.3">
      <c r="A607" s="22" t="s">
        <v>239</v>
      </c>
      <c r="B607" s="53" t="s">
        <v>129</v>
      </c>
      <c r="C607" s="52" t="s">
        <v>130</v>
      </c>
      <c r="D607" s="198"/>
      <c r="E607" s="198"/>
      <c r="F607" s="32">
        <v>445438</v>
      </c>
      <c r="G607" s="32">
        <v>376909.69</v>
      </c>
      <c r="H607" s="71">
        <f t="shared" si="115"/>
        <v>68528.31</v>
      </c>
      <c r="I607" s="118">
        <f t="shared" si="116"/>
        <v>0.18181625948645683</v>
      </c>
      <c r="J607" s="253"/>
      <c r="K607" s="32">
        <v>3342665.93</v>
      </c>
      <c r="L607" s="32">
        <v>3467016.96</v>
      </c>
      <c r="M607" s="71">
        <f t="shared" si="117"/>
        <v>-124351.0299999998</v>
      </c>
      <c r="N607" s="118">
        <f t="shared" si="118"/>
        <v>-3.5866865214296439E-2</v>
      </c>
      <c r="O607" s="220"/>
      <c r="P607" s="210"/>
      <c r="Q607" s="32">
        <v>1418861.38</v>
      </c>
      <c r="R607" s="32">
        <v>1303142.6200000001</v>
      </c>
      <c r="S607" s="71">
        <f t="shared" si="119"/>
        <v>115718.75999999978</v>
      </c>
      <c r="T607" s="118">
        <f t="shared" si="120"/>
        <v>8.8799766214383943E-2</v>
      </c>
    </row>
    <row r="608" spans="1:20" s="25" customFormat="1" ht="0.75" hidden="1" customHeight="1" outlineLevel="2" x14ac:dyDescent="0.3">
      <c r="A608" s="22"/>
      <c r="B608" s="53"/>
      <c r="C608" s="51"/>
      <c r="D608" s="190"/>
      <c r="E608" s="190"/>
      <c r="F608" s="23"/>
      <c r="G608" s="23"/>
      <c r="H608" s="42"/>
      <c r="I608" s="117"/>
      <c r="J608" s="251"/>
      <c r="K608" s="23"/>
      <c r="L608" s="23"/>
      <c r="M608" s="42"/>
      <c r="N608" s="117"/>
      <c r="O608" s="132"/>
      <c r="P608" s="209"/>
      <c r="Q608" s="23"/>
      <c r="R608" s="23"/>
      <c r="S608" s="42"/>
      <c r="T608" s="117"/>
    </row>
    <row r="609" spans="1:20" s="25" customFormat="1" ht="13" collapsed="1" x14ac:dyDescent="0.3">
      <c r="A609" s="22"/>
      <c r="B609" s="53" t="s">
        <v>131</v>
      </c>
      <c r="C609" s="30" t="s">
        <v>855</v>
      </c>
      <c r="D609" s="199"/>
      <c r="E609" s="199"/>
      <c r="F609" s="31">
        <f>+F607+F600+F596+F592+F590+F587+F585</f>
        <v>617525.19999999995</v>
      </c>
      <c r="G609" s="31">
        <f>+G607+G600+G596+G592+G590+G587+G585</f>
        <v>533645.19000000006</v>
      </c>
      <c r="H609" s="179">
        <f>+F609-G609</f>
        <v>83880.009999999893</v>
      </c>
      <c r="I609" s="231">
        <f>IF(G609&lt;0,IF(H609=0,0,IF(OR(G609=0,F609=0),"N.M.",IF(ABS(H609/G609)&gt;=10,"N.M.",H609/(-G609)))),IF(H609=0,0,IF(OR(G609=0,F609=0),"N.M.",IF(ABS(H609/G609)&gt;=10,"N.M.",H609/G609))))</f>
        <v>0.15718310887426884</v>
      </c>
      <c r="J609" s="251"/>
      <c r="K609" s="31">
        <f>+K607+K600+K596+K592+K590+K587+K585</f>
        <v>4480715.41</v>
      </c>
      <c r="L609" s="31">
        <f>+L607+L600+L596+L592+L590+L587+L585</f>
        <v>4528924.92</v>
      </c>
      <c r="M609" s="179">
        <f>+K609-L609</f>
        <v>-48209.509999999776</v>
      </c>
      <c r="N609" s="231">
        <f>IF(L609&lt;0,IF(M609=0,0,IF(OR(L609=0,K609=0),"N.M.",IF(ABS(M609/L609)&gt;=10,"N.M.",M609/(-L609)))),IF(M609=0,0,IF(OR(L609=0,K609=0),"N.M.",IF(ABS(M609/L609)&gt;=10,"N.M.",M609/L609))))</f>
        <v>-1.064480221058727E-2</v>
      </c>
      <c r="O609" s="133"/>
      <c r="P609" s="207"/>
      <c r="Q609" s="31">
        <f>+Q607+Q600+Q596+Q592+Q590+Q587+Q585</f>
        <v>1932976.17</v>
      </c>
      <c r="R609" s="31">
        <f>+R607+R600+R596+R592+R590+R587+R585</f>
        <v>1757197.3</v>
      </c>
      <c r="S609" s="179">
        <f>+Q609-R609</f>
        <v>175778.86999999988</v>
      </c>
      <c r="T609" s="231">
        <f>IF(R609&lt;0,IF(S609=0,0,IF(OR(R609=0,Q609=0),"N.M.",IF(ABS(S609/R609)&gt;=10,"N.M.",S609/(-R609)))),IF(S609=0,0,IF(OR(R609=0,Q609=0),"N.M.",IF(ABS(S609/R609)&gt;=10,"N.M.",S609/R609))))</f>
        <v>0.10003365586778439</v>
      </c>
    </row>
    <row r="610" spans="1:20" s="22" customFormat="1" ht="13" x14ac:dyDescent="0.3">
      <c r="B610" s="53" t="s">
        <v>132</v>
      </c>
      <c r="C610" s="225" t="s">
        <v>856</v>
      </c>
      <c r="D610" s="226"/>
      <c r="E610" s="226"/>
      <c r="F610" s="228"/>
      <c r="G610" s="228"/>
      <c r="H610" s="228"/>
      <c r="I610" s="228"/>
      <c r="J610" s="250"/>
      <c r="K610" s="227"/>
      <c r="L610" s="227"/>
      <c r="M610" s="227"/>
      <c r="N610" s="229"/>
      <c r="O610" s="228"/>
      <c r="P610" s="250"/>
      <c r="Q610" s="228"/>
      <c r="R610" s="228"/>
      <c r="S610" s="228"/>
      <c r="T610" s="228"/>
    </row>
    <row r="611" spans="1:20" s="25" customFormat="1" ht="0.75" hidden="1" customHeight="1" outlineLevel="2" x14ac:dyDescent="0.3">
      <c r="A611" s="22"/>
      <c r="B611" s="53"/>
      <c r="C611" s="200"/>
      <c r="D611" s="201"/>
      <c r="E611" s="201"/>
      <c r="F611" s="21"/>
      <c r="G611" s="21"/>
      <c r="H611" s="21"/>
      <c r="I611" s="232"/>
      <c r="J611" s="251"/>
      <c r="K611" s="21"/>
      <c r="L611" s="21"/>
      <c r="M611" s="21"/>
      <c r="N611" s="232"/>
      <c r="O611" s="224"/>
      <c r="P611" s="212"/>
      <c r="Q611" s="21"/>
      <c r="R611" s="21"/>
      <c r="S611" s="21"/>
      <c r="T611" s="232"/>
    </row>
    <row r="612" spans="1:20" s="68" customFormat="1" hidden="1" outlineLevel="2" x14ac:dyDescent="0.25">
      <c r="A612" s="63" t="s">
        <v>1678</v>
      </c>
      <c r="B612" s="64" t="s">
        <v>2137</v>
      </c>
      <c r="C612" s="65" t="s">
        <v>2503</v>
      </c>
      <c r="D612" s="66"/>
      <c r="E612" s="67"/>
      <c r="F612" s="307">
        <v>0</v>
      </c>
      <c r="G612" s="307">
        <v>0</v>
      </c>
      <c r="H612" s="142">
        <f>+F612-G612</f>
        <v>0</v>
      </c>
      <c r="I612" s="91">
        <f>IF(G612&lt;0,IF(H612=0,0,IF(OR(G612=0,F612=0),"N.M.",IF(ABS(H612/G612)&gt;=10,"N.M.",H612/(-G612)))),IF(H612=0,0,IF(OR(G612=0,F612=0),"N.M.",IF(ABS(H612/G612)&gt;=10,"N.M.",H612/G612))))</f>
        <v>0</v>
      </c>
      <c r="J612" s="157"/>
      <c r="K612" s="307">
        <v>0</v>
      </c>
      <c r="L612" s="307">
        <v>0</v>
      </c>
      <c r="M612" s="142">
        <f>+K612-L612</f>
        <v>0</v>
      </c>
      <c r="N612" s="91">
        <f>IF(L612&lt;0,IF(M612=0,0,IF(OR(L612=0,K612=0),"N.M.",IF(ABS(M612/L612)&gt;=10,"N.M.",M612/(-L612)))),IF(M612=0,0,IF(OR(L612=0,K612=0),"N.M.",IF(ABS(M612/L612)&gt;=10,"N.M.",M612/L612))))</f>
        <v>0</v>
      </c>
      <c r="O612" s="258"/>
      <c r="P612" s="157"/>
      <c r="Q612" s="307">
        <v>0</v>
      </c>
      <c r="R612" s="307">
        <v>0</v>
      </c>
      <c r="S612" s="142">
        <f>+Q612-R612</f>
        <v>0</v>
      </c>
      <c r="T612" s="91">
        <f>IF(R612&lt;0,IF(S612=0,0,IF(OR(R612=0,Q612=0),"N.M.",IF(ABS(S612/R612)&gt;=10,"N.M.",S612/(-R612)))),IF(S612=0,0,IF(OR(R612=0,Q612=0),"N.M.",IF(ABS(S612/R612)&gt;=10,"N.M.",S612/R612))))</f>
        <v>0</v>
      </c>
    </row>
    <row r="613" spans="1:20" s="68" customFormat="1" hidden="1" outlineLevel="2" x14ac:dyDescent="0.25">
      <c r="A613" s="63" t="s">
        <v>1679</v>
      </c>
      <c r="B613" s="64" t="s">
        <v>2138</v>
      </c>
      <c r="C613" s="65" t="s">
        <v>2503</v>
      </c>
      <c r="D613" s="66"/>
      <c r="E613" s="67"/>
      <c r="F613" s="307">
        <v>0</v>
      </c>
      <c r="G613" s="307">
        <v>0</v>
      </c>
      <c r="H613" s="142">
        <f>+F613-G613</f>
        <v>0</v>
      </c>
      <c r="I613" s="91">
        <f>IF(G613&lt;0,IF(H613=0,0,IF(OR(G613=0,F613=0),"N.M.",IF(ABS(H613/G613)&gt;=10,"N.M.",H613/(-G613)))),IF(H613=0,0,IF(OR(G613=0,F613=0),"N.M.",IF(ABS(H613/G613)&gt;=10,"N.M.",H613/G613))))</f>
        <v>0</v>
      </c>
      <c r="J613" s="157"/>
      <c r="K613" s="307">
        <v>0</v>
      </c>
      <c r="L613" s="307">
        <v>35798</v>
      </c>
      <c r="M613" s="142">
        <f>+K613-L613</f>
        <v>-35798</v>
      </c>
      <c r="N613" s="91" t="str">
        <f>IF(L613&lt;0,IF(M613=0,0,IF(OR(L613=0,K613=0),"N.M.",IF(ABS(M613/L613)&gt;=10,"N.M.",M613/(-L613)))),IF(M613=0,0,IF(OR(L613=0,K613=0),"N.M.",IF(ABS(M613/L613)&gt;=10,"N.M.",M613/L613))))</f>
        <v>N.M.</v>
      </c>
      <c r="O613" s="258"/>
      <c r="P613" s="157"/>
      <c r="Q613" s="307">
        <v>0</v>
      </c>
      <c r="R613" s="307">
        <v>9830</v>
      </c>
      <c r="S613" s="142">
        <f>+Q613-R613</f>
        <v>-9830</v>
      </c>
      <c r="T613" s="91" t="str">
        <f>IF(R613&lt;0,IF(S613=0,0,IF(OR(R613=0,Q613=0),"N.M.",IF(ABS(S613/R613)&gt;=10,"N.M.",S613/(-R613)))),IF(S613=0,0,IF(OR(R613=0,Q613=0),"N.M.",IF(ABS(S613/R613)&gt;=10,"N.M.",S613/R613))))</f>
        <v>N.M.</v>
      </c>
    </row>
    <row r="614" spans="1:20" s="68" customFormat="1" hidden="1" outlineLevel="2" x14ac:dyDescent="0.25">
      <c r="A614" s="63" t="s">
        <v>1680</v>
      </c>
      <c r="B614" s="64" t="s">
        <v>2139</v>
      </c>
      <c r="C614" s="65" t="s">
        <v>2503</v>
      </c>
      <c r="D614" s="66"/>
      <c r="E614" s="67"/>
      <c r="F614" s="307">
        <v>0</v>
      </c>
      <c r="G614" s="307">
        <v>5542</v>
      </c>
      <c r="H614" s="142">
        <f>+F614-G614</f>
        <v>-5542</v>
      </c>
      <c r="I614" s="91" t="str">
        <f>IF(G614&lt;0,IF(H614=0,0,IF(OR(G614=0,F614=0),"N.M.",IF(ABS(H614/G614)&gt;=10,"N.M.",H614/(-G614)))),IF(H614=0,0,IF(OR(G614=0,F614=0),"N.M.",IF(ABS(H614/G614)&gt;=10,"N.M.",H614/G614))))</f>
        <v>N.M.</v>
      </c>
      <c r="J614" s="157"/>
      <c r="K614" s="307">
        <v>51548</v>
      </c>
      <c r="L614" s="307">
        <v>5542</v>
      </c>
      <c r="M614" s="142">
        <f>+K614-L614</f>
        <v>46006</v>
      </c>
      <c r="N614" s="91">
        <f>IF(L614&lt;0,IF(M614=0,0,IF(OR(L614=0,K614=0),"N.M.",IF(ABS(M614/L614)&gt;=10,"N.M.",M614/(-L614)))),IF(M614=0,0,IF(OR(L614=0,K614=0),"N.M.",IF(ABS(M614/L614)&gt;=10,"N.M.",M614/L614))))</f>
        <v>8.3013352580295923</v>
      </c>
      <c r="O614" s="258"/>
      <c r="P614" s="157"/>
      <c r="Q614" s="307">
        <v>11080</v>
      </c>
      <c r="R614" s="307">
        <v>5542</v>
      </c>
      <c r="S614" s="142">
        <f>+Q614-R614</f>
        <v>5538</v>
      </c>
      <c r="T614" s="91">
        <f>IF(R614&lt;0,IF(S614=0,0,IF(OR(R614=0,Q614=0),"N.M.",IF(ABS(S614/R614)&gt;=10,"N.M.",S614/(-R614)))),IF(S614=0,0,IF(OR(R614=0,Q614=0),"N.M.",IF(ABS(S614/R614)&gt;=10,"N.M.",S614/R614))))</f>
        <v>0.99927823890292311</v>
      </c>
    </row>
    <row r="615" spans="1:20" s="68" customFormat="1" hidden="1" outlineLevel="2" x14ac:dyDescent="0.25">
      <c r="A615" s="63" t="s">
        <v>1681</v>
      </c>
      <c r="B615" s="64" t="s">
        <v>2140</v>
      </c>
      <c r="C615" s="65" t="s">
        <v>2503</v>
      </c>
      <c r="D615" s="66"/>
      <c r="E615" s="67"/>
      <c r="F615" s="307">
        <v>5483</v>
      </c>
      <c r="G615" s="307">
        <v>0</v>
      </c>
      <c r="H615" s="142">
        <f>+F615-G615</f>
        <v>5483</v>
      </c>
      <c r="I615" s="91" t="str">
        <f>IF(G615&lt;0,IF(H615=0,0,IF(OR(G615=0,F615=0),"N.M.",IF(ABS(H615/G615)&gt;=10,"N.M.",H615/(-G615)))),IF(H615=0,0,IF(OR(G615=0,F615=0),"N.M.",IF(ABS(H615/G615)&gt;=10,"N.M.",H615/G615))))</f>
        <v>N.M.</v>
      </c>
      <c r="J615" s="157"/>
      <c r="K615" s="307">
        <v>5483</v>
      </c>
      <c r="L615" s="307">
        <v>0</v>
      </c>
      <c r="M615" s="142">
        <f>+K615-L615</f>
        <v>5483</v>
      </c>
      <c r="N615" s="91" t="str">
        <f>IF(L615&lt;0,IF(M615=0,0,IF(OR(L615=0,K615=0),"N.M.",IF(ABS(M615/L615)&gt;=10,"N.M.",M615/(-L615)))),IF(M615=0,0,IF(OR(L615=0,K615=0),"N.M.",IF(ABS(M615/L615)&gt;=10,"N.M.",M615/L615))))</f>
        <v>N.M.</v>
      </c>
      <c r="O615" s="258"/>
      <c r="P615" s="157"/>
      <c r="Q615" s="307">
        <v>5483</v>
      </c>
      <c r="R615" s="307">
        <v>0</v>
      </c>
      <c r="S615" s="142">
        <f>+Q615-R615</f>
        <v>5483</v>
      </c>
      <c r="T615" s="91" t="str">
        <f>IF(R615&lt;0,IF(S615=0,0,IF(OR(R615=0,Q615=0),"N.M.",IF(ABS(S615/R615)&gt;=10,"N.M.",S615/(-R615)))),IF(S615=0,0,IF(OR(R615=0,Q615=0),"N.M.",IF(ABS(S615/R615)&gt;=10,"N.M.",S615/R615))))</f>
        <v>N.M.</v>
      </c>
    </row>
    <row r="616" spans="1:20" s="25" customFormat="1" ht="13" collapsed="1" x14ac:dyDescent="0.3">
      <c r="A616" s="22" t="s">
        <v>240</v>
      </c>
      <c r="B616" s="53" t="s">
        <v>133</v>
      </c>
      <c r="C616" s="51" t="s">
        <v>134</v>
      </c>
      <c r="D616" s="190"/>
      <c r="E616" s="190"/>
      <c r="F616" s="23">
        <v>5483</v>
      </c>
      <c r="G616" s="23">
        <v>5542</v>
      </c>
      <c r="H616" s="42">
        <f>+F616-G616</f>
        <v>-59</v>
      </c>
      <c r="I616" s="117">
        <f>IF(G616&lt;0,IF(H616=0,0,IF(OR(G616=0,F616=0),"N.M.",IF(ABS(H616/G616)&gt;=10,"N.M.",H616/(-G616)))),IF(H616=0,0,IF(OR(G616=0,F616=0),"N.M.",IF(ABS(H616/G616)&gt;=10,"N.M.",H616/G616))))</f>
        <v>-1.0645976181883796E-2</v>
      </c>
      <c r="J616" s="251"/>
      <c r="K616" s="23">
        <v>57031</v>
      </c>
      <c r="L616" s="23">
        <v>41340</v>
      </c>
      <c r="M616" s="42">
        <f>+K616-L616</f>
        <v>15691</v>
      </c>
      <c r="N616" s="117">
        <f>IF(L616&lt;0,IF(M616=0,0,IF(OR(L616=0,K616=0),"N.M.",IF(ABS(M616/L616)&gt;=10,"N.M.",M616/(-L616)))),IF(M616=0,0,IF(OR(L616=0,K616=0),"N.M.",IF(ABS(M616/L616)&gt;=10,"N.M.",M616/L616))))</f>
        <v>0.37955974842767298</v>
      </c>
      <c r="O616" s="132"/>
      <c r="P616" s="209"/>
      <c r="Q616" s="23">
        <v>16563</v>
      </c>
      <c r="R616" s="23">
        <v>15372</v>
      </c>
      <c r="S616" s="42">
        <f>+Q616-R616</f>
        <v>1191</v>
      </c>
      <c r="T616" s="117">
        <f>IF(R616&lt;0,IF(S616=0,0,IF(OR(R616=0,Q616=0),"N.M.",IF(ABS(S616/R616)&gt;=10,"N.M.",S616/(-R616)))),IF(S616=0,0,IF(OR(R616=0,Q616=0),"N.M.",IF(ABS(S616/R616)&gt;=10,"N.M.",S616/R616))))</f>
        <v>7.7478532396565186E-2</v>
      </c>
    </row>
    <row r="617" spans="1:20" s="25" customFormat="1" ht="0.75" hidden="1" customHeight="1" outlineLevel="2" x14ac:dyDescent="0.3">
      <c r="A617" s="22"/>
      <c r="B617" s="53"/>
      <c r="C617" s="51"/>
      <c r="D617" s="190"/>
      <c r="E617" s="190"/>
      <c r="F617" s="23"/>
      <c r="G617" s="23"/>
      <c r="H617" s="42"/>
      <c r="I617" s="117"/>
      <c r="J617" s="251"/>
      <c r="K617" s="23"/>
      <c r="L617" s="23"/>
      <c r="M617" s="42"/>
      <c r="N617" s="117"/>
      <c r="O617" s="132"/>
      <c r="P617" s="209"/>
      <c r="Q617" s="23"/>
      <c r="R617" s="23"/>
      <c r="S617" s="42"/>
      <c r="T617" s="117"/>
    </row>
    <row r="618" spans="1:20" s="213" customFormat="1" ht="13" hidden="1" outlineLevel="2" x14ac:dyDescent="0.3">
      <c r="A618" s="191"/>
      <c r="B618" s="192"/>
      <c r="C618" s="202"/>
      <c r="D618" s="194"/>
      <c r="E618" s="194"/>
      <c r="F618" s="195"/>
      <c r="G618" s="195"/>
      <c r="H618" s="196"/>
      <c r="I618" s="230"/>
      <c r="J618" s="262"/>
      <c r="K618" s="195"/>
      <c r="L618" s="195"/>
      <c r="M618" s="196"/>
      <c r="N618" s="230"/>
      <c r="O618" s="218"/>
      <c r="P618" s="215"/>
      <c r="Q618" s="195"/>
      <c r="R618" s="195"/>
      <c r="S618" s="196"/>
      <c r="T618" s="230"/>
    </row>
    <row r="619" spans="1:20" s="68" customFormat="1" hidden="1" outlineLevel="2" x14ac:dyDescent="0.25">
      <c r="A619" s="63" t="s">
        <v>1682</v>
      </c>
      <c r="B619" s="64" t="s">
        <v>2141</v>
      </c>
      <c r="C619" s="65" t="s">
        <v>2549</v>
      </c>
      <c r="D619" s="66"/>
      <c r="E619" s="67"/>
      <c r="F619" s="307">
        <v>21888.240000000002</v>
      </c>
      <c r="G619" s="307">
        <v>-1961911.79</v>
      </c>
      <c r="H619" s="142">
        <f t="shared" ref="H619:H625" si="121">+F619-G619</f>
        <v>1983800.03</v>
      </c>
      <c r="I619" s="91">
        <f t="shared" ref="I619:I625" si="122">IF(G619&lt;0,IF(H619=0,0,IF(OR(G619=0,F619=0),"N.M.",IF(ABS(H619/G619)&gt;=10,"N.M.",H619/(-G619)))),IF(H619=0,0,IF(OR(G619=0,F619=0),"N.M.",IF(ABS(H619/G619)&gt;=10,"N.M.",H619/G619))))</f>
        <v>1.0111565872184294</v>
      </c>
      <c r="J619" s="157"/>
      <c r="K619" s="307">
        <v>-207923.99</v>
      </c>
      <c r="L619" s="307">
        <v>-2125822.61</v>
      </c>
      <c r="M619" s="142">
        <f t="shared" ref="M619:M625" si="123">+K619-L619</f>
        <v>1917898.6199999999</v>
      </c>
      <c r="N619" s="91">
        <f t="shared" ref="N619:N625" si="124">IF(L619&lt;0,IF(M619=0,0,IF(OR(L619=0,K619=0),"N.M.",IF(ABS(M619/L619)&gt;=10,"N.M.",M619/(-L619)))),IF(M619=0,0,IF(OR(L619=0,K619=0),"N.M.",IF(ABS(M619/L619)&gt;=10,"N.M.",M619/L619))))</f>
        <v>0.90219127926200771</v>
      </c>
      <c r="O619" s="258"/>
      <c r="P619" s="157"/>
      <c r="Q619" s="307">
        <v>-33653.99</v>
      </c>
      <c r="R619" s="307">
        <v>-2068600.11</v>
      </c>
      <c r="S619" s="142">
        <f t="shared" ref="S619:S625" si="125">+Q619-R619</f>
        <v>2034946.12</v>
      </c>
      <c r="T619" s="91">
        <f t="shared" ref="T619:T625" si="126">IF(R619&lt;0,IF(S619=0,0,IF(OR(R619=0,Q619=0),"N.M.",IF(ABS(S619/R619)&gt;=10,"N.M.",S619/(-R619)))),IF(S619=0,0,IF(OR(R619=0,Q619=0),"N.M.",IF(ABS(S619/R619)&gt;=10,"N.M.",S619/R619))))</f>
        <v>0.98373103151386765</v>
      </c>
    </row>
    <row r="620" spans="1:20" s="213" customFormat="1" ht="13" hidden="1" outlineLevel="2" x14ac:dyDescent="0.3">
      <c r="A620" s="191" t="s">
        <v>241</v>
      </c>
      <c r="B620" s="192"/>
      <c r="C620" s="193" t="s">
        <v>135</v>
      </c>
      <c r="D620" s="194"/>
      <c r="E620" s="194"/>
      <c r="F620" s="195">
        <v>21888.240000000002</v>
      </c>
      <c r="G620" s="195">
        <v>-1961911.79</v>
      </c>
      <c r="H620" s="196">
        <f t="shared" si="121"/>
        <v>1983800.03</v>
      </c>
      <c r="I620" s="230">
        <f t="shared" si="122"/>
        <v>1.0111565872184294</v>
      </c>
      <c r="J620" s="262"/>
      <c r="K620" s="195">
        <v>-207923.99</v>
      </c>
      <c r="L620" s="195">
        <v>-2125822.61</v>
      </c>
      <c r="M620" s="196">
        <f t="shared" si="123"/>
        <v>1917898.6199999999</v>
      </c>
      <c r="N620" s="230">
        <f t="shared" si="124"/>
        <v>0.90219127926200771</v>
      </c>
      <c r="O620" s="218"/>
      <c r="P620" s="215"/>
      <c r="Q620" s="195">
        <v>-33653.99</v>
      </c>
      <c r="R620" s="195">
        <v>-2068600.11</v>
      </c>
      <c r="S620" s="196">
        <f t="shared" si="125"/>
        <v>2034946.12</v>
      </c>
      <c r="T620" s="230">
        <f t="shared" si="126"/>
        <v>0.98373103151386765</v>
      </c>
    </row>
    <row r="621" spans="1:20" s="68" customFormat="1" hidden="1" outlineLevel="2" x14ac:dyDescent="0.25">
      <c r="A621" s="63" t="s">
        <v>1643</v>
      </c>
      <c r="B621" s="64" t="s">
        <v>2102</v>
      </c>
      <c r="C621" s="65" t="s">
        <v>2515</v>
      </c>
      <c r="D621" s="66"/>
      <c r="E621" s="67"/>
      <c r="F621" s="307">
        <v>316150.21000000002</v>
      </c>
      <c r="G621" s="307">
        <v>239422.1</v>
      </c>
      <c r="H621" s="142">
        <f t="shared" si="121"/>
        <v>76728.110000000015</v>
      </c>
      <c r="I621" s="91">
        <f t="shared" si="122"/>
        <v>0.32047212851278145</v>
      </c>
      <c r="J621" s="157"/>
      <c r="K621" s="307">
        <v>2046307.44</v>
      </c>
      <c r="L621" s="307">
        <v>1847529.5</v>
      </c>
      <c r="M621" s="142">
        <f t="shared" si="123"/>
        <v>198777.93999999994</v>
      </c>
      <c r="N621" s="91">
        <f t="shared" si="124"/>
        <v>0.10759121302257958</v>
      </c>
      <c r="O621" s="258"/>
      <c r="P621" s="157"/>
      <c r="Q621" s="307">
        <v>879007.48</v>
      </c>
      <c r="R621" s="307">
        <v>827487.3</v>
      </c>
      <c r="S621" s="142">
        <f t="shared" si="125"/>
        <v>51520.179999999935</v>
      </c>
      <c r="T621" s="91">
        <f t="shared" si="126"/>
        <v>6.226099180011576E-2</v>
      </c>
    </row>
    <row r="622" spans="1:20" s="68" customFormat="1" hidden="1" outlineLevel="2" x14ac:dyDescent="0.25">
      <c r="A622" s="63" t="s">
        <v>1644</v>
      </c>
      <c r="B622" s="64" t="s">
        <v>2103</v>
      </c>
      <c r="C622" s="65" t="s">
        <v>2516</v>
      </c>
      <c r="D622" s="66"/>
      <c r="E622" s="67"/>
      <c r="F622" s="307">
        <v>114299.94</v>
      </c>
      <c r="G622" s="307">
        <v>132884.65</v>
      </c>
      <c r="H622" s="142">
        <f t="shared" si="121"/>
        <v>-18584.709999999992</v>
      </c>
      <c r="I622" s="91">
        <f t="shared" si="122"/>
        <v>-0.1398559577799241</v>
      </c>
      <c r="J622" s="157"/>
      <c r="K622" s="307">
        <v>650043.70000000007</v>
      </c>
      <c r="L622" s="307">
        <v>1280709.49</v>
      </c>
      <c r="M622" s="142">
        <f t="shared" si="123"/>
        <v>-630665.78999999992</v>
      </c>
      <c r="N622" s="91">
        <f t="shared" si="124"/>
        <v>-0.49243469727080724</v>
      </c>
      <c r="O622" s="258"/>
      <c r="P622" s="157"/>
      <c r="Q622" s="307">
        <v>280711.93</v>
      </c>
      <c r="R622" s="307">
        <v>411710.43</v>
      </c>
      <c r="S622" s="142">
        <f t="shared" si="125"/>
        <v>-130998.5</v>
      </c>
      <c r="T622" s="91">
        <f t="shared" si="126"/>
        <v>-0.31818115465279811</v>
      </c>
    </row>
    <row r="623" spans="1:20" s="213" customFormat="1" ht="13" hidden="1" outlineLevel="2" x14ac:dyDescent="0.3">
      <c r="A623" s="22" t="s">
        <v>213</v>
      </c>
      <c r="B623" s="192"/>
      <c r="C623" s="197" t="s">
        <v>68</v>
      </c>
      <c r="D623" s="194"/>
      <c r="E623" s="194"/>
      <c r="F623" s="195">
        <v>430450.15</v>
      </c>
      <c r="G623" s="195">
        <v>372306.75</v>
      </c>
      <c r="H623" s="196">
        <f t="shared" si="121"/>
        <v>58143.400000000023</v>
      </c>
      <c r="I623" s="230">
        <f t="shared" si="122"/>
        <v>0.15617068452291027</v>
      </c>
      <c r="J623" s="262"/>
      <c r="K623" s="195">
        <v>2696351.14</v>
      </c>
      <c r="L623" s="195">
        <v>3128238.99</v>
      </c>
      <c r="M623" s="196">
        <f t="shared" si="123"/>
        <v>-431887.85000000009</v>
      </c>
      <c r="N623" s="230">
        <f t="shared" si="124"/>
        <v>-0.13806101496100848</v>
      </c>
      <c r="O623" s="219"/>
      <c r="P623" s="214"/>
      <c r="Q623" s="195">
        <v>1159719.4099999999</v>
      </c>
      <c r="R623" s="195">
        <v>1239197.73</v>
      </c>
      <c r="S623" s="196">
        <f t="shared" si="125"/>
        <v>-79478.320000000065</v>
      </c>
      <c r="T623" s="230">
        <f t="shared" si="126"/>
        <v>-6.4136915421883531E-2</v>
      </c>
    </row>
    <row r="624" spans="1:20" s="213" customFormat="1" ht="13" hidden="1" outlineLevel="2" x14ac:dyDescent="0.3">
      <c r="A624" s="22"/>
      <c r="B624" s="192"/>
      <c r="C624" s="193" t="s">
        <v>915</v>
      </c>
      <c r="D624" s="194"/>
      <c r="E624" s="194"/>
      <c r="F624" s="195">
        <f>F623*0.21</f>
        <v>90394.531499999997</v>
      </c>
      <c r="G624" s="195">
        <f>G623*0.21</f>
        <v>78184.417499999996</v>
      </c>
      <c r="H624" s="196">
        <f t="shared" si="121"/>
        <v>12210.114000000001</v>
      </c>
      <c r="I624" s="230">
        <f t="shared" si="122"/>
        <v>0.15617068452291025</v>
      </c>
      <c r="J624" s="262"/>
      <c r="K624" s="195">
        <f>K623*0.21</f>
        <v>566233.73939999996</v>
      </c>
      <c r="L624" s="195">
        <f>L623*0.21</f>
        <v>656930.18790000002</v>
      </c>
      <c r="M624" s="196">
        <f t="shared" si="123"/>
        <v>-90696.448500000057</v>
      </c>
      <c r="N624" s="230">
        <f t="shared" si="124"/>
        <v>-0.13806101496100853</v>
      </c>
      <c r="O624" s="219"/>
      <c r="P624" s="214"/>
      <c r="Q624" s="195">
        <f>Q623*0.21</f>
        <v>243541.07609999998</v>
      </c>
      <c r="R624" s="195">
        <f>R623*0.21</f>
        <v>260231.5233</v>
      </c>
      <c r="S624" s="196">
        <f t="shared" si="125"/>
        <v>-16690.447200000024</v>
      </c>
      <c r="T624" s="230">
        <f t="shared" si="126"/>
        <v>-6.4136915421883572E-2</v>
      </c>
    </row>
    <row r="625" spans="1:20" s="25" customFormat="1" ht="13" collapsed="1" x14ac:dyDescent="0.3">
      <c r="A625" s="22"/>
      <c r="B625" s="53" t="s">
        <v>136</v>
      </c>
      <c r="C625" s="51" t="s">
        <v>137</v>
      </c>
      <c r="D625" s="190"/>
      <c r="E625" s="190"/>
      <c r="F625" s="23">
        <f>F620-F624</f>
        <v>-68506.291499999992</v>
      </c>
      <c r="G625" s="23">
        <f>G620-G624</f>
        <v>-2040096.2075</v>
      </c>
      <c r="H625" s="42">
        <f t="shared" si="121"/>
        <v>1971589.916</v>
      </c>
      <c r="I625" s="117">
        <f t="shared" si="122"/>
        <v>0.96642006820651372</v>
      </c>
      <c r="J625" s="251"/>
      <c r="K625" s="23">
        <f>K620-K624</f>
        <v>-774157.72939999995</v>
      </c>
      <c r="L625" s="23">
        <f>L620-L624</f>
        <v>-2782752.7978999997</v>
      </c>
      <c r="M625" s="42">
        <f t="shared" si="123"/>
        <v>2008595.0684999996</v>
      </c>
      <c r="N625" s="117">
        <f t="shared" si="124"/>
        <v>0.72180147299313935</v>
      </c>
      <c r="O625" s="222"/>
      <c r="P625" s="211"/>
      <c r="Q625" s="23">
        <f>Q620-Q624</f>
        <v>-277195.0661</v>
      </c>
      <c r="R625" s="23">
        <f>R620-R624</f>
        <v>-2328831.6332999999</v>
      </c>
      <c r="S625" s="42">
        <f t="shared" si="125"/>
        <v>2051636.5671999999</v>
      </c>
      <c r="T625" s="117">
        <f t="shared" si="126"/>
        <v>0.88097247472235285</v>
      </c>
    </row>
    <row r="626" spans="1:20" s="25" customFormat="1" ht="0.75" hidden="1" customHeight="1" outlineLevel="2" x14ac:dyDescent="0.3">
      <c r="A626" s="22"/>
      <c r="B626" s="53"/>
      <c r="C626" s="51"/>
      <c r="D626" s="190"/>
      <c r="E626" s="190"/>
      <c r="F626" s="23"/>
      <c r="G626" s="23"/>
      <c r="H626" s="42"/>
      <c r="I626" s="117"/>
      <c r="J626" s="251"/>
      <c r="K626" s="23"/>
      <c r="L626" s="23"/>
      <c r="M626" s="42"/>
      <c r="N626" s="117"/>
      <c r="O626" s="222"/>
      <c r="P626" s="211"/>
      <c r="Q626" s="23"/>
      <c r="R626" s="23"/>
      <c r="S626" s="42"/>
      <c r="T626" s="117"/>
    </row>
    <row r="627" spans="1:20" s="68" customFormat="1" hidden="1" outlineLevel="2" x14ac:dyDescent="0.25">
      <c r="A627" s="63" t="s">
        <v>1683</v>
      </c>
      <c r="B627" s="64" t="s">
        <v>2142</v>
      </c>
      <c r="C627" s="65" t="s">
        <v>2550</v>
      </c>
      <c r="D627" s="66"/>
      <c r="E627" s="67"/>
      <c r="F627" s="307">
        <v>5497</v>
      </c>
      <c r="G627" s="307">
        <v>0</v>
      </c>
      <c r="H627" s="142">
        <f>+F627-G627</f>
        <v>5497</v>
      </c>
      <c r="I627" s="91" t="str">
        <f>IF(G627&lt;0,IF(H627=0,0,IF(OR(G627=0,F627=0),"N.M.",IF(ABS(H627/G627)&gt;=10,"N.M.",H627/(-G627)))),IF(H627=0,0,IF(OR(G627=0,F627=0),"N.M.",IF(ABS(H627/G627)&gt;=10,"N.M.",H627/G627))))</f>
        <v>N.M.</v>
      </c>
      <c r="J627" s="157"/>
      <c r="K627" s="307">
        <v>-52217.69</v>
      </c>
      <c r="L627" s="307">
        <v>0</v>
      </c>
      <c r="M627" s="142">
        <f>+K627-L627</f>
        <v>-52217.69</v>
      </c>
      <c r="N627" s="91" t="str">
        <f>IF(L627&lt;0,IF(M627=0,0,IF(OR(L627=0,K627=0),"N.M.",IF(ABS(M627/L627)&gt;=10,"N.M.",M627/(-L627)))),IF(M627=0,0,IF(OR(L627=0,K627=0),"N.M.",IF(ABS(M627/L627)&gt;=10,"N.M.",M627/L627))))</f>
        <v>N.M.</v>
      </c>
      <c r="O627" s="258"/>
      <c r="P627" s="157"/>
      <c r="Q627" s="307">
        <v>-8451.7999999999993</v>
      </c>
      <c r="R627" s="307">
        <v>0</v>
      </c>
      <c r="S627" s="142">
        <f>+Q627-R627</f>
        <v>-8451.7999999999993</v>
      </c>
      <c r="T627" s="91" t="str">
        <f>IF(R627&lt;0,IF(S627=0,0,IF(OR(R627=0,Q627=0),"N.M.",IF(ABS(S627/R627)&gt;=10,"N.M.",S627/(-R627)))),IF(S627=0,0,IF(OR(R627=0,Q627=0),"N.M.",IF(ABS(S627/R627)&gt;=10,"N.M.",S627/R627))))</f>
        <v>N.M.</v>
      </c>
    </row>
    <row r="628" spans="1:20" s="68" customFormat="1" hidden="1" outlineLevel="2" x14ac:dyDescent="0.25">
      <c r="A628" s="63" t="s">
        <v>1684</v>
      </c>
      <c r="B628" s="64" t="s">
        <v>2143</v>
      </c>
      <c r="C628" s="65" t="s">
        <v>2551</v>
      </c>
      <c r="D628" s="66"/>
      <c r="E628" s="67"/>
      <c r="F628" s="307">
        <v>0</v>
      </c>
      <c r="G628" s="307">
        <v>0</v>
      </c>
      <c r="H628" s="142">
        <f>+F628-G628</f>
        <v>0</v>
      </c>
      <c r="I628" s="91">
        <f>IF(G628&lt;0,IF(H628=0,0,IF(OR(G628=0,F628=0),"N.M.",IF(ABS(H628/G628)&gt;=10,"N.M.",H628/(-G628)))),IF(H628=0,0,IF(OR(G628=0,F628=0),"N.M.",IF(ABS(H628/G628)&gt;=10,"N.M.",H628/G628))))</f>
        <v>0</v>
      </c>
      <c r="J628" s="157"/>
      <c r="K628" s="307">
        <v>0</v>
      </c>
      <c r="L628" s="307">
        <v>0</v>
      </c>
      <c r="M628" s="142">
        <f>+K628-L628</f>
        <v>0</v>
      </c>
      <c r="N628" s="91">
        <f>IF(L628&lt;0,IF(M628=0,0,IF(OR(L628=0,K628=0),"N.M.",IF(ABS(M628/L628)&gt;=10,"N.M.",M628/(-L628)))),IF(M628=0,0,IF(OR(L628=0,K628=0),"N.M.",IF(ABS(M628/L628)&gt;=10,"N.M.",M628/L628))))</f>
        <v>0</v>
      </c>
      <c r="O628" s="258"/>
      <c r="P628" s="157"/>
      <c r="Q628" s="307">
        <v>0</v>
      </c>
      <c r="R628" s="307">
        <v>0</v>
      </c>
      <c r="S628" s="142">
        <f>+Q628-R628</f>
        <v>0</v>
      </c>
      <c r="T628" s="91">
        <f>IF(R628&lt;0,IF(S628=0,0,IF(OR(R628=0,Q628=0),"N.M.",IF(ABS(S628/R628)&gt;=10,"N.M.",S628/(-R628)))),IF(S628=0,0,IF(OR(R628=0,Q628=0),"N.M.",IF(ABS(S628/R628)&gt;=10,"N.M.",S628/R628))))</f>
        <v>0</v>
      </c>
    </row>
    <row r="629" spans="1:20" s="68" customFormat="1" hidden="1" outlineLevel="2" x14ac:dyDescent="0.25">
      <c r="A629" s="63" t="s">
        <v>1685</v>
      </c>
      <c r="B629" s="64" t="s">
        <v>2144</v>
      </c>
      <c r="C629" s="65" t="s">
        <v>2551</v>
      </c>
      <c r="D629" s="66"/>
      <c r="E629" s="67"/>
      <c r="F629" s="307">
        <v>0</v>
      </c>
      <c r="G629" s="307">
        <v>-492380.12</v>
      </c>
      <c r="H629" s="142">
        <f>+F629-G629</f>
        <v>492380.12</v>
      </c>
      <c r="I629" s="91" t="str">
        <f>IF(G629&lt;0,IF(H629=0,0,IF(OR(G629=0,F629=0),"N.M.",IF(ABS(H629/G629)&gt;=10,"N.M.",H629/(-G629)))),IF(H629=0,0,IF(OR(G629=0,F629=0),"N.M.",IF(ABS(H629/G629)&gt;=10,"N.M.",H629/G629))))</f>
        <v>N.M.</v>
      </c>
      <c r="J629" s="157"/>
      <c r="K629" s="307">
        <v>0</v>
      </c>
      <c r="L629" s="307">
        <v>-533516.74</v>
      </c>
      <c r="M629" s="142">
        <f>+K629-L629</f>
        <v>533516.74</v>
      </c>
      <c r="N629" s="91" t="str">
        <f>IF(L629&lt;0,IF(M629=0,0,IF(OR(L629=0,K629=0),"N.M.",IF(ABS(M629/L629)&gt;=10,"N.M.",M629/(-L629)))),IF(M629=0,0,IF(OR(L629=0,K629=0),"N.M.",IF(ABS(M629/L629)&gt;=10,"N.M.",M629/L629))))</f>
        <v>N.M.</v>
      </c>
      <c r="O629" s="258"/>
      <c r="P629" s="157"/>
      <c r="Q629" s="307">
        <v>0</v>
      </c>
      <c r="R629" s="307">
        <v>-519155.63</v>
      </c>
      <c r="S629" s="142">
        <f>+Q629-R629</f>
        <v>519155.63</v>
      </c>
      <c r="T629" s="91" t="str">
        <f>IF(R629&lt;0,IF(S629=0,0,IF(OR(R629=0,Q629=0),"N.M.",IF(ABS(S629/R629)&gt;=10,"N.M.",S629/(-R629)))),IF(S629=0,0,IF(OR(R629=0,Q629=0),"N.M.",IF(ABS(S629/R629)&gt;=10,"N.M.",S629/R629))))</f>
        <v>N.M.</v>
      </c>
    </row>
    <row r="630" spans="1:20" s="25" customFormat="1" ht="13" collapsed="1" x14ac:dyDescent="0.3">
      <c r="A630" s="22" t="s">
        <v>242</v>
      </c>
      <c r="B630" s="53" t="s">
        <v>138</v>
      </c>
      <c r="C630" s="51" t="s">
        <v>139</v>
      </c>
      <c r="D630" s="190"/>
      <c r="E630" s="190"/>
      <c r="F630" s="26">
        <v>5497</v>
      </c>
      <c r="G630" s="26">
        <v>-492380.12</v>
      </c>
      <c r="H630" s="42">
        <f>+F630-G630</f>
        <v>497877.12</v>
      </c>
      <c r="I630" s="117">
        <f>IF(G630&lt;0,IF(H630=0,0,IF(OR(G630=0,F630=0),"N.M.",IF(ABS(H630/G630)&gt;=10,"N.M.",H630/(-G630)))),IF(H630=0,0,IF(OR(G630=0,F630=0),"N.M.",IF(ABS(H630/G630)&gt;=10,"N.M.",H630/G630))))</f>
        <v>1.0111641387958554</v>
      </c>
      <c r="J630" s="251"/>
      <c r="K630" s="26">
        <v>-52217.69</v>
      </c>
      <c r="L630" s="26">
        <v>-533516.74</v>
      </c>
      <c r="M630" s="42">
        <f>+K630-L630</f>
        <v>481299.05</v>
      </c>
      <c r="N630" s="117">
        <f>IF(L630&lt;0,IF(M630=0,0,IF(OR(L630=0,K630=0),"N.M.",IF(ABS(M630/L630)&gt;=10,"N.M.",M630/(-L630)))),IF(M630=0,0,IF(OR(L630=0,K630=0),"N.M.",IF(ABS(M630/L630)&gt;=10,"N.M.",M630/L630))))</f>
        <v>0.90212548907087708</v>
      </c>
      <c r="O630" s="221"/>
      <c r="P630" s="206"/>
      <c r="Q630" s="26">
        <v>-8451.7999999999993</v>
      </c>
      <c r="R630" s="26">
        <v>-519155.63</v>
      </c>
      <c r="S630" s="42">
        <f>+Q630-R630</f>
        <v>510703.83</v>
      </c>
      <c r="T630" s="117">
        <f>IF(R630&lt;0,IF(S630=0,0,IF(OR(R630=0,Q630=0),"N.M.",IF(ABS(S630/R630)&gt;=10,"N.M.",S630/(-R630)))),IF(S630=0,0,IF(OR(R630=0,Q630=0),"N.M.",IF(ABS(S630/R630)&gt;=10,"N.M.",S630/R630))))</f>
        <v>0.98372010335320836</v>
      </c>
    </row>
    <row r="631" spans="1:20" s="25" customFormat="1" ht="0.75" hidden="1" customHeight="1" outlineLevel="2" x14ac:dyDescent="0.3">
      <c r="A631" s="22"/>
      <c r="B631" s="53"/>
      <c r="C631" s="51"/>
      <c r="D631" s="190"/>
      <c r="E631" s="190"/>
      <c r="F631" s="26"/>
      <c r="G631" s="26"/>
      <c r="H631" s="42"/>
      <c r="I631" s="117"/>
      <c r="J631" s="251"/>
      <c r="K631" s="26"/>
      <c r="L631" s="26"/>
      <c r="M631" s="42"/>
      <c r="N631" s="117"/>
      <c r="O631" s="221"/>
      <c r="P631" s="206"/>
      <c r="Q631" s="26"/>
      <c r="R631" s="26"/>
      <c r="S631" s="42"/>
      <c r="T631" s="117"/>
    </row>
    <row r="632" spans="1:20" s="68" customFormat="1" hidden="1" outlineLevel="2" x14ac:dyDescent="0.25">
      <c r="A632" s="63" t="s">
        <v>1686</v>
      </c>
      <c r="B632" s="64" t="s">
        <v>2145</v>
      </c>
      <c r="C632" s="65" t="s">
        <v>2552</v>
      </c>
      <c r="D632" s="66"/>
      <c r="E632" s="67"/>
      <c r="F632" s="307">
        <v>0</v>
      </c>
      <c r="G632" s="307">
        <v>0</v>
      </c>
      <c r="H632" s="142">
        <f>+F632-G632</f>
        <v>0</v>
      </c>
      <c r="I632" s="91">
        <f>IF(G632&lt;0,IF(H632=0,0,IF(OR(G632=0,F632=0),"N.M.",IF(ABS(H632/G632)&gt;=10,"N.M.",H632/(-G632)))),IF(H632=0,0,IF(OR(G632=0,F632=0),"N.M.",IF(ABS(H632/G632)&gt;=10,"N.M.",H632/G632))))</f>
        <v>0</v>
      </c>
      <c r="J632" s="157"/>
      <c r="K632" s="307">
        <v>0</v>
      </c>
      <c r="L632" s="307">
        <v>0</v>
      </c>
      <c r="M632" s="142">
        <f>+K632-L632</f>
        <v>0</v>
      </c>
      <c r="N632" s="91">
        <f>IF(L632&lt;0,IF(M632=0,0,IF(OR(L632=0,K632=0),"N.M.",IF(ABS(M632/L632)&gt;=10,"N.M.",M632/(-L632)))),IF(M632=0,0,IF(OR(L632=0,K632=0),"N.M.",IF(ABS(M632/L632)&gt;=10,"N.M.",M632/L632))))</f>
        <v>0</v>
      </c>
      <c r="O632" s="258"/>
      <c r="P632" s="157"/>
      <c r="Q632" s="307">
        <v>0</v>
      </c>
      <c r="R632" s="307">
        <v>0</v>
      </c>
      <c r="S632" s="142">
        <f>+Q632-R632</f>
        <v>0</v>
      </c>
      <c r="T632" s="91">
        <f>IF(R632&lt;0,IF(S632=0,0,IF(OR(R632=0,Q632=0),"N.M.",IF(ABS(S632/R632)&gt;=10,"N.M.",S632/(-R632)))),IF(S632=0,0,IF(OR(R632=0,Q632=0),"N.M.",IF(ABS(S632/R632)&gt;=10,"N.M.",S632/R632))))</f>
        <v>0</v>
      </c>
    </row>
    <row r="633" spans="1:20" s="68" customFormat="1" hidden="1" outlineLevel="2" x14ac:dyDescent="0.25">
      <c r="A633" s="63" t="s">
        <v>1687</v>
      </c>
      <c r="B633" s="64" t="s">
        <v>2146</v>
      </c>
      <c r="C633" s="65" t="s">
        <v>2553</v>
      </c>
      <c r="D633" s="66"/>
      <c r="E633" s="67"/>
      <c r="F633" s="307">
        <v>0</v>
      </c>
      <c r="G633" s="307">
        <v>0</v>
      </c>
      <c r="H633" s="142">
        <f>+F633-G633</f>
        <v>0</v>
      </c>
      <c r="I633" s="91">
        <f>IF(G633&lt;0,IF(H633=0,0,IF(OR(G633=0,F633=0),"N.M.",IF(ABS(H633/G633)&gt;=10,"N.M.",H633/(-G633)))),IF(H633=0,0,IF(OR(G633=0,F633=0),"N.M.",IF(ABS(H633/G633)&gt;=10,"N.M.",H633/G633))))</f>
        <v>0</v>
      </c>
      <c r="J633" s="157"/>
      <c r="K633" s="307">
        <v>0</v>
      </c>
      <c r="L633" s="307">
        <v>0</v>
      </c>
      <c r="M633" s="142">
        <f>+K633-L633</f>
        <v>0</v>
      </c>
      <c r="N633" s="91">
        <f>IF(L633&lt;0,IF(M633=0,0,IF(OR(L633=0,K633=0),"N.M.",IF(ABS(M633/L633)&gt;=10,"N.M.",M633/(-L633)))),IF(M633=0,0,IF(OR(L633=0,K633=0),"N.M.",IF(ABS(M633/L633)&gt;=10,"N.M.",M633/L633))))</f>
        <v>0</v>
      </c>
      <c r="O633" s="258"/>
      <c r="P633" s="157"/>
      <c r="Q633" s="307">
        <v>0</v>
      </c>
      <c r="R633" s="307">
        <v>0</v>
      </c>
      <c r="S633" s="142">
        <f>+Q633-R633</f>
        <v>0</v>
      </c>
      <c r="T633" s="91">
        <f>IF(R633&lt;0,IF(S633=0,0,IF(OR(R633=0,Q633=0),"N.M.",IF(ABS(S633/R633)&gt;=10,"N.M.",S633/(-R633)))),IF(S633=0,0,IF(OR(R633=0,Q633=0),"N.M.",IF(ABS(S633/R633)&gt;=10,"N.M.",S633/R633))))</f>
        <v>0</v>
      </c>
    </row>
    <row r="634" spans="1:20" s="25" customFormat="1" ht="13" collapsed="1" x14ac:dyDescent="0.3">
      <c r="A634" s="22" t="s">
        <v>243</v>
      </c>
      <c r="B634" s="53" t="s">
        <v>140</v>
      </c>
      <c r="C634" s="51" t="s">
        <v>141</v>
      </c>
      <c r="D634" s="190"/>
      <c r="E634" s="190"/>
      <c r="F634" s="23">
        <v>0</v>
      </c>
      <c r="G634" s="23">
        <v>0</v>
      </c>
      <c r="H634" s="42">
        <f>+F634-G634</f>
        <v>0</v>
      </c>
      <c r="I634" s="117">
        <f>IF(G634&lt;0,IF(H634=0,0,IF(OR(G634=0,F634=0),"N.M.",IF(ABS(H634/G634)&gt;=10,"N.M.",H634/(-G634)))),IF(H634=0,0,IF(OR(G634=0,F634=0),"N.M.",IF(ABS(H634/G634)&gt;=10,"N.M.",H634/G634))))</f>
        <v>0</v>
      </c>
      <c r="J634" s="251"/>
      <c r="K634" s="23">
        <v>0</v>
      </c>
      <c r="L634" s="23">
        <v>0</v>
      </c>
      <c r="M634" s="42">
        <f>+K634-L634</f>
        <v>0</v>
      </c>
      <c r="N634" s="117">
        <f>IF(L634&lt;0,IF(M634=0,0,IF(OR(L634=0,K634=0),"N.M.",IF(ABS(M634/L634)&gt;=10,"N.M.",M634/(-L634)))),IF(M634=0,0,IF(OR(L634=0,K634=0),"N.M.",IF(ABS(M634/L634)&gt;=10,"N.M.",M634/L634))))</f>
        <v>0</v>
      </c>
      <c r="O634" s="222"/>
      <c r="P634" s="211"/>
      <c r="Q634" s="23">
        <v>0</v>
      </c>
      <c r="R634" s="23">
        <v>0</v>
      </c>
      <c r="S634" s="42">
        <f>+Q634-R634</f>
        <v>0</v>
      </c>
      <c r="T634" s="117">
        <f>IF(R634&lt;0,IF(S634=0,0,IF(OR(R634=0,Q634=0),"N.M.",IF(ABS(S634/R634)&gt;=10,"N.M.",S634/(-R634)))),IF(S634=0,0,IF(OR(R634=0,Q634=0),"N.M.",IF(ABS(S634/R634)&gt;=10,"N.M.",S634/R634))))</f>
        <v>0</v>
      </c>
    </row>
    <row r="635" spans="1:20" s="25" customFormat="1" ht="0.75" hidden="1" customHeight="1" outlineLevel="2" x14ac:dyDescent="0.3">
      <c r="A635" s="22"/>
      <c r="B635" s="53"/>
      <c r="C635" s="51"/>
      <c r="D635" s="190"/>
      <c r="E635" s="190"/>
      <c r="F635" s="23"/>
      <c r="G635" s="23"/>
      <c r="H635" s="42"/>
      <c r="I635" s="117"/>
      <c r="J635" s="251"/>
      <c r="K635" s="23"/>
      <c r="L635" s="23"/>
      <c r="M635" s="42"/>
      <c r="N635" s="117"/>
      <c r="O635" s="222"/>
      <c r="P635" s="211"/>
      <c r="Q635" s="23"/>
      <c r="R635" s="23"/>
      <c r="S635" s="42"/>
      <c r="T635" s="117"/>
    </row>
    <row r="636" spans="1:20" s="68" customFormat="1" hidden="1" outlineLevel="2" x14ac:dyDescent="0.25">
      <c r="A636" s="63" t="s">
        <v>1688</v>
      </c>
      <c r="B636" s="64" t="s">
        <v>2147</v>
      </c>
      <c r="C636" s="65" t="s">
        <v>2538</v>
      </c>
      <c r="D636" s="66"/>
      <c r="E636" s="67"/>
      <c r="F636" s="307">
        <v>0</v>
      </c>
      <c r="G636" s="307">
        <v>0</v>
      </c>
      <c r="H636" s="142">
        <f>+F636-G636</f>
        <v>0</v>
      </c>
      <c r="I636" s="91">
        <f>IF(G636&lt;0,IF(H636=0,0,IF(OR(G636=0,F636=0),"N.M.",IF(ABS(H636/G636)&gt;=10,"N.M.",H636/(-G636)))),IF(H636=0,0,IF(OR(G636=0,F636=0),"N.M.",IF(ABS(H636/G636)&gt;=10,"N.M.",H636/G636))))</f>
        <v>0</v>
      </c>
      <c r="J636" s="157"/>
      <c r="K636" s="307">
        <v>0</v>
      </c>
      <c r="L636" s="307">
        <v>0</v>
      </c>
      <c r="M636" s="142">
        <f>+K636-L636</f>
        <v>0</v>
      </c>
      <c r="N636" s="91">
        <f>IF(L636&lt;0,IF(M636=0,0,IF(OR(L636=0,K636=0),"N.M.",IF(ABS(M636/L636)&gt;=10,"N.M.",M636/(-L636)))),IF(M636=0,0,IF(OR(L636=0,K636=0),"N.M.",IF(ABS(M636/L636)&gt;=10,"N.M.",M636/L636))))</f>
        <v>0</v>
      </c>
      <c r="O636" s="258"/>
      <c r="P636" s="157"/>
      <c r="Q636" s="307">
        <v>0</v>
      </c>
      <c r="R636" s="307">
        <v>0</v>
      </c>
      <c r="S636" s="142">
        <f>+Q636-R636</f>
        <v>0</v>
      </c>
      <c r="T636" s="91">
        <f>IF(R636&lt;0,IF(S636=0,0,IF(OR(R636=0,Q636=0),"N.M.",IF(ABS(S636/R636)&gt;=10,"N.M.",S636/(-R636)))),IF(S636=0,0,IF(OR(R636=0,Q636=0),"N.M.",IF(ABS(S636/R636)&gt;=10,"N.M.",S636/R636))))</f>
        <v>0</v>
      </c>
    </row>
    <row r="637" spans="1:20" s="25" customFormat="1" ht="13" collapsed="1" x14ac:dyDescent="0.3">
      <c r="A637" s="22" t="s">
        <v>244</v>
      </c>
      <c r="B637" s="53" t="s">
        <v>142</v>
      </c>
      <c r="C637" s="51" t="s">
        <v>143</v>
      </c>
      <c r="D637" s="190"/>
      <c r="E637" s="190"/>
      <c r="F637" s="26">
        <v>0</v>
      </c>
      <c r="G637" s="26">
        <v>0</v>
      </c>
      <c r="H637" s="42">
        <f>+F637-G637</f>
        <v>0</v>
      </c>
      <c r="I637" s="117">
        <f>IF(G637&lt;0,IF(H637=0,0,IF(OR(G637=0,F637=0),"N.M.",IF(ABS(H637/G637)&gt;=10,"N.M.",H637/(-G637)))),IF(H637=0,0,IF(OR(G637=0,F637=0),"N.M.",IF(ABS(H637/G637)&gt;=10,"N.M.",H637/G637))))</f>
        <v>0</v>
      </c>
      <c r="J637" s="251"/>
      <c r="K637" s="26">
        <v>0</v>
      </c>
      <c r="L637" s="26">
        <v>0</v>
      </c>
      <c r="M637" s="42">
        <f>+K637-L637</f>
        <v>0</v>
      </c>
      <c r="N637" s="117">
        <f>IF(L637&lt;0,IF(M637=0,0,IF(OR(L637=0,K637=0),"N.M.",IF(ABS(M637/L637)&gt;=10,"N.M.",M637/(-L637)))),IF(M637=0,0,IF(OR(L637=0,K637=0),"N.M.",IF(ABS(M637/L637)&gt;=10,"N.M.",M637/L637))))</f>
        <v>0</v>
      </c>
      <c r="O637" s="221"/>
      <c r="P637" s="206"/>
      <c r="Q637" s="26">
        <v>0</v>
      </c>
      <c r="R637" s="26">
        <v>0</v>
      </c>
      <c r="S637" s="42">
        <f>+Q637-R637</f>
        <v>0</v>
      </c>
      <c r="T637" s="117">
        <f>IF(R637&lt;0,IF(S637=0,0,IF(OR(R637=0,Q637=0),"N.M.",IF(ABS(S637/R637)&gt;=10,"N.M.",S637/(-R637)))),IF(S637=0,0,IF(OR(R637=0,Q637=0),"N.M.",IF(ABS(S637/R637)&gt;=10,"N.M.",S637/R637))))</f>
        <v>0</v>
      </c>
    </row>
    <row r="638" spans="1:20" s="25" customFormat="1" ht="0.75" hidden="1" customHeight="1" outlineLevel="2" x14ac:dyDescent="0.3">
      <c r="A638" s="22"/>
      <c r="B638" s="53"/>
      <c r="C638" s="51"/>
      <c r="D638" s="190"/>
      <c r="E638" s="190"/>
      <c r="F638" s="26"/>
      <c r="G638" s="26"/>
      <c r="H638" s="42"/>
      <c r="I638" s="117"/>
      <c r="J638" s="251"/>
      <c r="K638" s="26"/>
      <c r="L638" s="26"/>
      <c r="M638" s="42"/>
      <c r="N638" s="117"/>
      <c r="O638" s="221"/>
      <c r="P638" s="206"/>
      <c r="Q638" s="26"/>
      <c r="R638" s="26"/>
      <c r="S638" s="42"/>
      <c r="T638" s="117"/>
    </row>
    <row r="639" spans="1:20" s="25" customFormat="1" ht="13" collapsed="1" x14ac:dyDescent="0.3">
      <c r="A639" s="22" t="s">
        <v>245</v>
      </c>
      <c r="B639" s="53" t="s">
        <v>144</v>
      </c>
      <c r="C639" s="51" t="s">
        <v>145</v>
      </c>
      <c r="D639" s="190"/>
      <c r="E639" s="190"/>
      <c r="F639" s="23">
        <v>0</v>
      </c>
      <c r="G639" s="23">
        <v>0</v>
      </c>
      <c r="H639" s="42">
        <f>+F639-G639</f>
        <v>0</v>
      </c>
      <c r="I639" s="117">
        <f>IF(G639&lt;0,IF(H639=0,0,IF(OR(G639=0,F639=0),"N.M.",IF(ABS(H639/G639)&gt;=10,"N.M.",H639/(-G639)))),IF(H639=0,0,IF(OR(G639=0,F639=0),"N.M.",IF(ABS(H639/G639)&gt;=10,"N.M.",H639/G639))))</f>
        <v>0</v>
      </c>
      <c r="J639" s="251"/>
      <c r="K639" s="23">
        <v>0</v>
      </c>
      <c r="L639" s="23">
        <v>0</v>
      </c>
      <c r="M639" s="42">
        <f>+K639-L639</f>
        <v>0</v>
      </c>
      <c r="N639" s="117">
        <f>IF(L639&lt;0,IF(M639=0,0,IF(OR(L639=0,K639=0),"N.M.",IF(ABS(M639/L639)&gt;=10,"N.M.",M639/(-L639)))),IF(M639=0,0,IF(OR(L639=0,K639=0),"N.M.",IF(ABS(M639/L639)&gt;=10,"N.M.",M639/L639))))</f>
        <v>0</v>
      </c>
      <c r="O639" s="222"/>
      <c r="P639" s="211"/>
      <c r="Q639" s="23">
        <v>0</v>
      </c>
      <c r="R639" s="23">
        <v>0</v>
      </c>
      <c r="S639" s="42">
        <f>+Q639-R639</f>
        <v>0</v>
      </c>
      <c r="T639" s="117">
        <f>IF(R639&lt;0,IF(S639=0,0,IF(OR(R639=0,Q639=0),"N.M.",IF(ABS(S639/R639)&gt;=10,"N.M.",S639/(-R639)))),IF(S639=0,0,IF(OR(R639=0,Q639=0),"N.M.",IF(ABS(S639/R639)&gt;=10,"N.M.",S639/R639))))</f>
        <v>0</v>
      </c>
    </row>
    <row r="640" spans="1:20" s="25" customFormat="1" ht="0.75" hidden="1" customHeight="1" outlineLevel="2" x14ac:dyDescent="0.3">
      <c r="A640" s="22"/>
      <c r="B640" s="53"/>
      <c r="C640" s="51"/>
      <c r="D640" s="190"/>
      <c r="E640" s="190"/>
      <c r="F640" s="23"/>
      <c r="G640" s="23"/>
      <c r="H640" s="42"/>
      <c r="I640" s="117"/>
      <c r="J640" s="251"/>
      <c r="K640" s="23"/>
      <c r="L640" s="23"/>
      <c r="M640" s="42"/>
      <c r="N640" s="117"/>
      <c r="O640" s="222"/>
      <c r="P640" s="211"/>
      <c r="Q640" s="23"/>
      <c r="R640" s="23"/>
      <c r="S640" s="42"/>
      <c r="T640" s="117"/>
    </row>
    <row r="641" spans="1:20" s="25" customFormat="1" ht="13" collapsed="1" x14ac:dyDescent="0.3">
      <c r="A641" s="22" t="s">
        <v>246</v>
      </c>
      <c r="B641" s="53" t="s">
        <v>146</v>
      </c>
      <c r="C641" s="52" t="s">
        <v>147</v>
      </c>
      <c r="D641" s="198"/>
      <c r="E641" s="198"/>
      <c r="F641" s="32">
        <v>0</v>
      </c>
      <c r="G641" s="32">
        <v>0</v>
      </c>
      <c r="H641" s="71">
        <f>+F641-G641</f>
        <v>0</v>
      </c>
      <c r="I641" s="118">
        <f>IF(G641&lt;0,IF(H641=0,0,IF(OR(G641=0,F641=0),"N.M.",IF(ABS(H641/G641)&gt;=10,"N.M.",H641/(-G641)))),IF(H641=0,0,IF(OR(G641=0,F641=0),"N.M.",IF(ABS(H641/G641)&gt;=10,"N.M.",H641/G641))))</f>
        <v>0</v>
      </c>
      <c r="J641" s="253"/>
      <c r="K641" s="32">
        <v>0</v>
      </c>
      <c r="L641" s="32">
        <v>0</v>
      </c>
      <c r="M641" s="71">
        <f>+K641-L641</f>
        <v>0</v>
      </c>
      <c r="N641" s="118">
        <f>IF(L641&lt;0,IF(M641=0,0,IF(OR(L641=0,K641=0),"N.M.",IF(ABS(M641/L641)&gt;=10,"N.M.",M641/(-L641)))),IF(M641=0,0,IF(OR(L641=0,K641=0),"N.M.",IF(ABS(M641/L641)&gt;=10,"N.M.",M641/L641))))</f>
        <v>0</v>
      </c>
      <c r="O641" s="220"/>
      <c r="P641" s="210"/>
      <c r="Q641" s="32">
        <v>0</v>
      </c>
      <c r="R641" s="32">
        <v>0</v>
      </c>
      <c r="S641" s="71">
        <f>+Q641-R641</f>
        <v>0</v>
      </c>
      <c r="T641" s="118">
        <f>IF(R641&lt;0,IF(S641=0,0,IF(OR(R641=0,Q641=0),"N.M.",IF(ABS(S641/R641)&gt;=10,"N.M.",S641/(-R641)))),IF(S641=0,0,IF(OR(R641=0,Q641=0),"N.M.",IF(ABS(S641/R641)&gt;=10,"N.M.",S641/R641))))</f>
        <v>0</v>
      </c>
    </row>
    <row r="642" spans="1:20" s="25" customFormat="1" ht="0.75" hidden="1" customHeight="1" outlineLevel="2" x14ac:dyDescent="0.3">
      <c r="A642" s="22"/>
      <c r="B642" s="53"/>
      <c r="C642" s="51"/>
      <c r="D642" s="190"/>
      <c r="E642" s="190"/>
      <c r="F642" s="26"/>
      <c r="G642" s="26"/>
      <c r="H642" s="42"/>
      <c r="I642" s="117"/>
      <c r="J642" s="251"/>
      <c r="K642" s="26"/>
      <c r="L642" s="26"/>
      <c r="M642" s="42"/>
      <c r="N642" s="117"/>
      <c r="O642" s="221"/>
      <c r="P642" s="206"/>
      <c r="Q642" s="26"/>
      <c r="R642" s="26"/>
      <c r="S642" s="42"/>
      <c r="T642" s="117"/>
    </row>
    <row r="643" spans="1:20" s="25" customFormat="1" ht="13" collapsed="1" x14ac:dyDescent="0.3">
      <c r="A643" s="22"/>
      <c r="B643" s="53" t="s">
        <v>148</v>
      </c>
      <c r="C643" s="30" t="s">
        <v>857</v>
      </c>
      <c r="D643" s="199"/>
      <c r="E643" s="199"/>
      <c r="F643" s="31">
        <f>SUM(F616,F625,F630,F634,-F637,F639,F641)</f>
        <v>-57526.291499999992</v>
      </c>
      <c r="G643" s="31">
        <f>SUM(G616,G625,G630,G634,-G637,G639,G641)</f>
        <v>-2526934.3275000001</v>
      </c>
      <c r="H643" s="179">
        <f>+F643-G643</f>
        <v>2469408.0360000003</v>
      </c>
      <c r="I643" s="231">
        <f>IF(G643&lt;0,IF(H643=0,0,IF(OR(G643=0,F643=0),"N.M.",IF(ABS(H643/G643)&gt;=10,"N.M.",H643/(-G643)))),IF(H643=0,0,IF(OR(G643=0,F643=0),"N.M.",IF(ABS(H643/G643)&gt;=10,"N.M.",H643/G643))))</f>
        <v>0.9772347500787989</v>
      </c>
      <c r="J643" s="251"/>
      <c r="K643" s="31">
        <f>SUM(K616,K625,K630,K634,-K637,K639,K641)</f>
        <v>-769344.41940000001</v>
      </c>
      <c r="L643" s="31">
        <f>SUM(L616,L625,L630,L634,-L637,L639,L641)</f>
        <v>-3274929.5378999999</v>
      </c>
      <c r="M643" s="179">
        <f>+K643-L643</f>
        <v>2505585.1184999999</v>
      </c>
      <c r="N643" s="231">
        <f>IF(L643&lt;0,IF(M643=0,0,IF(OR(L643=0,K643=0),"N.M.",IF(ABS(M643/L643)&gt;=10,"N.M.",M643/(-L643)))),IF(M643=0,0,IF(OR(L643=0,K643=0),"N.M.",IF(ABS(M643/L643)&gt;=10,"N.M.",M643/L643))))</f>
        <v>0.76508061914109737</v>
      </c>
      <c r="O643" s="133"/>
      <c r="P643" s="207"/>
      <c r="Q643" s="31">
        <f>SUM(Q616,Q625,Q630,Q634,-Q637,Q639,Q641)</f>
        <v>-269083.86609999998</v>
      </c>
      <c r="R643" s="31">
        <f>SUM(R616,R625,R630,R634,-R637,R639,R641)</f>
        <v>-2832615.2632999998</v>
      </c>
      <c r="S643" s="179">
        <f>+Q643-R643</f>
        <v>2563531.3971999995</v>
      </c>
      <c r="T643" s="231">
        <f>IF(R643&lt;0,IF(S643=0,0,IF(OR(R643=0,Q643=0),"N.M.",IF(ABS(S643/R643)&gt;=10,"N.M.",S643/(-R643)))),IF(S643=0,0,IF(OR(R643=0,Q643=0),"N.M.",IF(ABS(S643/R643)&gt;=10,"N.M.",S643/R643))))</f>
        <v>0.90500514856842318</v>
      </c>
    </row>
    <row r="644" spans="1:20" s="25" customFormat="1" ht="13" x14ac:dyDescent="0.3">
      <c r="A644" s="22"/>
      <c r="B644" s="53" t="s">
        <v>149</v>
      </c>
      <c r="C644" s="34" t="s">
        <v>858</v>
      </c>
      <c r="D644" s="199"/>
      <c r="E644" s="199"/>
      <c r="F644" s="31">
        <f>+F581-F609-F643</f>
        <v>178619.92150000011</v>
      </c>
      <c r="G644" s="31">
        <f>+G581-G609-G643</f>
        <v>2223314.7075</v>
      </c>
      <c r="H644" s="179">
        <f>+F644-G644</f>
        <v>-2044694.7859999998</v>
      </c>
      <c r="I644" s="231">
        <f>IF(G644&lt;0,IF(H644=0,0,IF(OR(G644=0,F644=0),"N.M.",IF(ABS(H644/G644)&gt;=10,"N.M.",H644/(-G644)))),IF(H644=0,0,IF(OR(G644=0,F644=0),"N.M.",IF(ABS(H644/G644)&gt;=10,"N.M.",H644/G644))))</f>
        <v>-0.91966053168386186</v>
      </c>
      <c r="J644" s="251"/>
      <c r="K644" s="31">
        <f>+K581-K609-K643</f>
        <v>3294350.2393999994</v>
      </c>
      <c r="L644" s="31">
        <f>+L581-L609-L643</f>
        <v>422122.42790000001</v>
      </c>
      <c r="M644" s="179">
        <f>+K644-L644</f>
        <v>2872227.8114999994</v>
      </c>
      <c r="N644" s="231">
        <f>IF(L644&lt;0,IF(M644=0,0,IF(OR(L644=0,K644=0),"N.M.",IF(ABS(M644/L644)&gt;=10,"N.M.",M644/(-L644)))),IF(M644=0,0,IF(OR(L644=0,K644=0),"N.M.",IF(ABS(M644/L644)&gt;=10,"N.M.",M644/L644))))</f>
        <v>6.804253035757732</v>
      </c>
      <c r="O644" s="133"/>
      <c r="P644" s="207"/>
      <c r="Q644" s="31">
        <f>+Q581-Q609-Q643</f>
        <v>4364368.9660999998</v>
      </c>
      <c r="R644" s="31">
        <f>+R581-R609-R643</f>
        <v>1841668.4432999997</v>
      </c>
      <c r="S644" s="179">
        <f>+Q644-R644</f>
        <v>2522700.5228000004</v>
      </c>
      <c r="T644" s="231">
        <f>IF(R644&lt;0,IF(S644=0,0,IF(OR(R644=0,Q644=0),"N.M.",IF(ABS(S644/R644)&gt;=10,"N.M.",S644/(-R644)))),IF(S644=0,0,IF(OR(R644=0,Q644=0),"N.M.",IF(ABS(S644/R644)&gt;=10,"N.M.",S644/R644))))</f>
        <v>1.3697908176564568</v>
      </c>
    </row>
    <row r="645" spans="1:20" s="22" customFormat="1" ht="13" x14ac:dyDescent="0.3">
      <c r="B645" s="53" t="s">
        <v>150</v>
      </c>
      <c r="C645" s="225" t="s">
        <v>859</v>
      </c>
      <c r="D645" s="226"/>
      <c r="E645" s="226"/>
      <c r="F645" s="228"/>
      <c r="G645" s="228"/>
      <c r="H645" s="228"/>
      <c r="I645" s="228"/>
      <c r="J645" s="250"/>
      <c r="K645" s="227"/>
      <c r="L645" s="227"/>
      <c r="M645" s="227"/>
      <c r="N645" s="229"/>
      <c r="O645" s="228"/>
      <c r="P645" s="250"/>
      <c r="Q645" s="228"/>
      <c r="R645" s="228"/>
      <c r="S645" s="228"/>
      <c r="T645" s="228"/>
    </row>
    <row r="646" spans="1:20" s="25" customFormat="1" ht="0.75" hidden="1" customHeight="1" outlineLevel="2" x14ac:dyDescent="0.3">
      <c r="A646" s="22"/>
      <c r="B646" s="53"/>
      <c r="C646" s="203"/>
      <c r="D646" s="201"/>
      <c r="E646" s="201"/>
      <c r="F646" s="21"/>
      <c r="G646" s="21"/>
      <c r="H646" s="21"/>
      <c r="I646" s="232"/>
      <c r="J646" s="251"/>
      <c r="K646" s="21"/>
      <c r="L646" s="21"/>
      <c r="M646" s="21"/>
      <c r="N646" s="232"/>
      <c r="O646" s="224"/>
      <c r="P646" s="212"/>
      <c r="Q646" s="21"/>
      <c r="R646" s="21"/>
      <c r="S646" s="21"/>
      <c r="T646" s="232"/>
    </row>
    <row r="647" spans="1:20" s="68" customFormat="1" hidden="1" outlineLevel="2" x14ac:dyDescent="0.25">
      <c r="A647" s="63" t="s">
        <v>1689</v>
      </c>
      <c r="B647" s="64" t="s">
        <v>2148</v>
      </c>
      <c r="C647" s="65" t="s">
        <v>2554</v>
      </c>
      <c r="D647" s="66"/>
      <c r="E647" s="67"/>
      <c r="F647" s="307">
        <v>254583.33000000002</v>
      </c>
      <c r="G647" s="307">
        <v>254583.33000000002</v>
      </c>
      <c r="H647" s="142">
        <f>+F647-G647</f>
        <v>0</v>
      </c>
      <c r="I647" s="91">
        <f>IF(G647&lt;0,IF(H647=0,0,IF(OR(G647=0,F647=0),"N.M.",IF(ABS(H647/G647)&gt;=10,"N.M.",H647/(-G647)))),IF(H647=0,0,IF(OR(G647=0,F647=0),"N.M.",IF(ABS(H647/G647)&gt;=10,"N.M.",H647/G647))))</f>
        <v>0</v>
      </c>
      <c r="J647" s="157"/>
      <c r="K647" s="307">
        <v>1782083.3399999999</v>
      </c>
      <c r="L647" s="307">
        <v>1782083.3399999999</v>
      </c>
      <c r="M647" s="142">
        <f>+K647-L647</f>
        <v>0</v>
      </c>
      <c r="N647" s="91">
        <f>IF(L647&lt;0,IF(M647=0,0,IF(OR(L647=0,K647=0),"N.M.",IF(ABS(M647/L647)&gt;=10,"N.M.",M647/(-L647)))),IF(M647=0,0,IF(OR(L647=0,K647=0),"N.M.",IF(ABS(M647/L647)&gt;=10,"N.M.",M647/L647))))</f>
        <v>0</v>
      </c>
      <c r="O647" s="258"/>
      <c r="P647" s="157"/>
      <c r="Q647" s="307">
        <v>763750.01</v>
      </c>
      <c r="R647" s="307">
        <v>763750.01</v>
      </c>
      <c r="S647" s="142">
        <f>+Q647-R647</f>
        <v>0</v>
      </c>
      <c r="T647" s="91">
        <f>IF(R647&lt;0,IF(S647=0,0,IF(OR(R647=0,Q647=0),"N.M.",IF(ABS(S647/R647)&gt;=10,"N.M.",S647/(-R647)))),IF(S647=0,0,IF(OR(R647=0,Q647=0),"N.M.",IF(ABS(S647/R647)&gt;=10,"N.M.",S647/R647))))</f>
        <v>0</v>
      </c>
    </row>
    <row r="648" spans="1:20" s="68" customFormat="1" hidden="1" outlineLevel="2" x14ac:dyDescent="0.25">
      <c r="A648" s="63" t="s">
        <v>1690</v>
      </c>
      <c r="B648" s="64" t="s">
        <v>2149</v>
      </c>
      <c r="C648" s="65" t="s">
        <v>2555</v>
      </c>
      <c r="D648" s="66"/>
      <c r="E648" s="67"/>
      <c r="F648" s="307">
        <v>0</v>
      </c>
      <c r="G648" s="307">
        <v>822842.37</v>
      </c>
      <c r="H648" s="142">
        <f>+F648-G648</f>
        <v>-822842.37</v>
      </c>
      <c r="I648" s="91" t="str">
        <f>IF(G648&lt;0,IF(H648=0,0,IF(OR(G648=0,F648=0),"N.M.",IF(ABS(H648/G648)&gt;=10,"N.M.",H648/(-G648)))),IF(H648=0,0,IF(OR(G648=0,F648=0),"N.M.",IF(ABS(H648/G648)&gt;=10,"N.M.",H648/G648))))</f>
        <v>N.M.</v>
      </c>
      <c r="J648" s="157"/>
      <c r="K648" s="307">
        <v>7183375.79</v>
      </c>
      <c r="L648" s="307">
        <v>5652999.25</v>
      </c>
      <c r="M648" s="142">
        <f>+K648-L648</f>
        <v>1530376.54</v>
      </c>
      <c r="N648" s="91">
        <f>IF(L648&lt;0,IF(M648=0,0,IF(OR(L648=0,K648=0),"N.M.",IF(ABS(M648/L648)&gt;=10,"N.M.",M648/(-L648)))),IF(M648=0,0,IF(OR(L648=0,K648=0),"N.M.",IF(ABS(M648/L648)&gt;=10,"N.M.",M648/L648))))</f>
        <v>0.27071939554918567</v>
      </c>
      <c r="O648" s="258"/>
      <c r="P648" s="157"/>
      <c r="Q648" s="307">
        <v>1866290.62</v>
      </c>
      <c r="R648" s="307">
        <v>2442662.21</v>
      </c>
      <c r="S648" s="142">
        <f>+Q648-R648</f>
        <v>-576371.58999999985</v>
      </c>
      <c r="T648" s="91">
        <f>IF(R648&lt;0,IF(S648=0,0,IF(OR(R648=0,Q648=0),"N.M.",IF(ABS(S648/R648)&gt;=10,"N.M.",S648/(-R648)))),IF(S648=0,0,IF(OR(R648=0,Q648=0),"N.M.",IF(ABS(S648/R648)&gt;=10,"N.M.",S648/R648))))</f>
        <v>-0.23596041550092178</v>
      </c>
    </row>
    <row r="649" spans="1:20" s="68" customFormat="1" hidden="1" outlineLevel="2" x14ac:dyDescent="0.25">
      <c r="A649" s="63" t="s">
        <v>1691</v>
      </c>
      <c r="B649" s="64" t="s">
        <v>2150</v>
      </c>
      <c r="C649" s="65" t="s">
        <v>2556</v>
      </c>
      <c r="D649" s="66"/>
      <c r="E649" s="67"/>
      <c r="F649" s="307">
        <v>4627854.16</v>
      </c>
      <c r="G649" s="307">
        <v>4797395.82</v>
      </c>
      <c r="H649" s="142">
        <f>+F649-G649</f>
        <v>-169541.66000000015</v>
      </c>
      <c r="I649" s="91">
        <f>IF(G649&lt;0,IF(H649=0,0,IF(OR(G649=0,F649=0),"N.M.",IF(ABS(H649/G649)&gt;=10,"N.M.",H649/(-G649)))),IF(H649=0,0,IF(OR(G649=0,F649=0),"N.M.",IF(ABS(H649/G649)&gt;=10,"N.M.",H649/G649))))</f>
        <v>-3.534035263323345E-2</v>
      </c>
      <c r="J649" s="157"/>
      <c r="K649" s="307">
        <v>32394979.16</v>
      </c>
      <c r="L649" s="307">
        <v>33581770.810000002</v>
      </c>
      <c r="M649" s="142">
        <f>+K649-L649</f>
        <v>-1186791.6500000022</v>
      </c>
      <c r="N649" s="91">
        <f>IF(L649&lt;0,IF(M649=0,0,IF(OR(L649=0,K649=0),"N.M.",IF(ABS(M649/L649)&gt;=10,"N.M.",M649/(-L649)))),IF(M649=0,0,IF(OR(L649=0,K649=0),"N.M.",IF(ABS(M649/L649)&gt;=10,"N.M.",M649/L649))))</f>
        <v>-3.5340353452909597E-2</v>
      </c>
      <c r="O649" s="258"/>
      <c r="P649" s="157"/>
      <c r="Q649" s="307">
        <v>13883562.48</v>
      </c>
      <c r="R649" s="307">
        <v>14392187.470000001</v>
      </c>
      <c r="S649" s="142">
        <f>+Q649-R649</f>
        <v>-508624.99000000022</v>
      </c>
      <c r="T649" s="91">
        <f>IF(R649&lt;0,IF(S649=0,0,IF(OR(R649=0,Q649=0),"N.M.",IF(ABS(S649/R649)&gt;=10,"N.M.",S649/(-R649)))),IF(S649=0,0,IF(OR(R649=0,Q649=0),"N.M.",IF(ABS(S649/R649)&gt;=10,"N.M.",S649/R649))))</f>
        <v>-3.5340353303499612E-2</v>
      </c>
    </row>
    <row r="650" spans="1:20" s="25" customFormat="1" ht="13" collapsed="1" x14ac:dyDescent="0.3">
      <c r="A650" s="22" t="s">
        <v>247</v>
      </c>
      <c r="B650" s="53" t="s">
        <v>151</v>
      </c>
      <c r="C650" s="187" t="s">
        <v>152</v>
      </c>
      <c r="D650" s="190"/>
      <c r="E650" s="190"/>
      <c r="F650" s="23">
        <v>4882437.49</v>
      </c>
      <c r="G650" s="23">
        <v>5874821.5200000005</v>
      </c>
      <c r="H650" s="42">
        <f>+F650-G650</f>
        <v>-992384.03000000026</v>
      </c>
      <c r="I650" s="117">
        <f>IF(G650&lt;0,IF(H650=0,0,IF(OR(G650=0,F650=0),"N.M.",IF(ABS(H650/G650)&gt;=10,"N.M.",H650/(-G650)))),IF(H650=0,0,IF(OR(G650=0,F650=0),"N.M.",IF(ABS(H650/G650)&gt;=10,"N.M.",H650/G650))))</f>
        <v>-0.16892156240348222</v>
      </c>
      <c r="J650" s="251"/>
      <c r="K650" s="23">
        <v>41360438.289999999</v>
      </c>
      <c r="L650" s="23">
        <v>41016853.400000006</v>
      </c>
      <c r="M650" s="42">
        <f>+K650-L650</f>
        <v>343584.88999999315</v>
      </c>
      <c r="N650" s="117">
        <f>IF(L650&lt;0,IF(M650=0,0,IF(OR(L650=0,K650=0),"N.M.",IF(ABS(M650/L650)&gt;=10,"N.M.",M650/(-L650)))),IF(M650=0,0,IF(OR(L650=0,K650=0),"N.M.",IF(ABS(M650/L650)&gt;=10,"N.M.",M650/L650))))</f>
        <v>8.3766759641292505E-3</v>
      </c>
      <c r="O650" s="221"/>
      <c r="P650" s="206"/>
      <c r="Q650" s="23">
        <v>16513603.109999999</v>
      </c>
      <c r="R650" s="23">
        <v>17598599.690000001</v>
      </c>
      <c r="S650" s="42">
        <f>+Q650-R650</f>
        <v>-1084996.5800000019</v>
      </c>
      <c r="T650" s="117">
        <f>IF(R650&lt;0,IF(S650=0,0,IF(OR(R650=0,Q650=0),"N.M.",IF(ABS(S650/R650)&gt;=10,"N.M.",S650/(-R650)))),IF(S650=0,0,IF(OR(R650=0,Q650=0),"N.M.",IF(ABS(S650/R650)&gt;=10,"N.M.",S650/R650))))</f>
        <v>-6.1652438211690572E-2</v>
      </c>
    </row>
    <row r="651" spans="1:20" s="25" customFormat="1" ht="0.75" hidden="1" customHeight="1" outlineLevel="2" x14ac:dyDescent="0.3">
      <c r="A651" s="22"/>
      <c r="B651" s="53"/>
      <c r="C651" s="187"/>
      <c r="D651" s="190"/>
      <c r="E651" s="190"/>
      <c r="F651" s="23"/>
      <c r="G651" s="23"/>
      <c r="H651" s="42"/>
      <c r="I651" s="117"/>
      <c r="J651" s="251"/>
      <c r="K651" s="23"/>
      <c r="L651" s="23"/>
      <c r="M651" s="42"/>
      <c r="N651" s="117"/>
      <c r="O651" s="221"/>
      <c r="P651" s="206"/>
      <c r="Q651" s="23"/>
      <c r="R651" s="23"/>
      <c r="S651" s="42"/>
      <c r="T651" s="117"/>
    </row>
    <row r="652" spans="1:20" s="68" customFormat="1" hidden="1" outlineLevel="2" x14ac:dyDescent="0.25">
      <c r="A652" s="63" t="s">
        <v>1692</v>
      </c>
      <c r="B652" s="64" t="s">
        <v>2151</v>
      </c>
      <c r="C652" s="65" t="s">
        <v>2557</v>
      </c>
      <c r="D652" s="66"/>
      <c r="E652" s="67"/>
      <c r="F652" s="307">
        <v>14381.710000000001</v>
      </c>
      <c r="G652" s="307">
        <v>14381.710000000001</v>
      </c>
      <c r="H652" s="142">
        <f>+F652-G652</f>
        <v>0</v>
      </c>
      <c r="I652" s="91">
        <f>IF(G652&lt;0,IF(H652=0,0,IF(OR(G652=0,F652=0),"N.M.",IF(ABS(H652/G652)&gt;=10,"N.M.",H652/(-G652)))),IF(H652=0,0,IF(OR(G652=0,F652=0),"N.M.",IF(ABS(H652/G652)&gt;=10,"N.M.",H652/G652))))</f>
        <v>0</v>
      </c>
      <c r="J652" s="157"/>
      <c r="K652" s="307">
        <v>100671.98</v>
      </c>
      <c r="L652" s="307">
        <v>99951.97</v>
      </c>
      <c r="M652" s="142">
        <f>+K652-L652</f>
        <v>720.00999999999476</v>
      </c>
      <c r="N652" s="91">
        <f>IF(L652&lt;0,IF(M652=0,0,IF(OR(L652=0,K652=0),"N.M.",IF(ABS(M652/L652)&gt;=10,"N.M.",M652/(-L652)))),IF(M652=0,0,IF(OR(L652=0,K652=0),"N.M.",IF(ABS(M652/L652)&gt;=10,"N.M.",M652/L652))))</f>
        <v>7.2035598698054152E-3</v>
      </c>
      <c r="O652" s="258"/>
      <c r="P652" s="157"/>
      <c r="Q652" s="307">
        <v>43145.14</v>
      </c>
      <c r="R652" s="307">
        <v>43145.13</v>
      </c>
      <c r="S652" s="142">
        <f>+Q652-R652</f>
        <v>1.0000000002037268E-2</v>
      </c>
      <c r="T652" s="91">
        <f>IF(R652&lt;0,IF(S652=0,0,IF(OR(R652=0,Q652=0),"N.M.",IF(ABS(S652/R652)&gt;=10,"N.M.",S652/(-R652)))),IF(S652=0,0,IF(OR(R652=0,Q652=0),"N.M.",IF(ABS(S652/R652)&gt;=10,"N.M.",S652/R652))))</f>
        <v>2.3177586907345671E-7</v>
      </c>
    </row>
    <row r="653" spans="1:20" s="68" customFormat="1" hidden="1" outlineLevel="2" x14ac:dyDescent="0.25">
      <c r="A653" s="63" t="s">
        <v>1693</v>
      </c>
      <c r="B653" s="64" t="s">
        <v>2152</v>
      </c>
      <c r="C653" s="65" t="s">
        <v>2558</v>
      </c>
      <c r="D653" s="66"/>
      <c r="E653" s="67"/>
      <c r="F653" s="307">
        <v>0</v>
      </c>
      <c r="G653" s="307">
        <v>633.98</v>
      </c>
      <c r="H653" s="142">
        <f>+F653-G653</f>
        <v>-633.98</v>
      </c>
      <c r="I653" s="91" t="str">
        <f>IF(G653&lt;0,IF(H653=0,0,IF(OR(G653=0,F653=0),"N.M.",IF(ABS(H653/G653)&gt;=10,"N.M.",H653/(-G653)))),IF(H653=0,0,IF(OR(G653=0,F653=0),"N.M.",IF(ABS(H653/G653)&gt;=10,"N.M.",H653/G653))))</f>
        <v>N.M.</v>
      </c>
      <c r="J653" s="157"/>
      <c r="K653" s="307">
        <v>19881.439999999999</v>
      </c>
      <c r="L653" s="307">
        <v>7734.84</v>
      </c>
      <c r="M653" s="142">
        <f>+K653-L653</f>
        <v>12146.599999999999</v>
      </c>
      <c r="N653" s="91">
        <f>IF(L653&lt;0,IF(M653=0,0,IF(OR(L653=0,K653=0),"N.M.",IF(ABS(M653/L653)&gt;=10,"N.M.",M653/(-L653)))),IF(M653=0,0,IF(OR(L653=0,K653=0),"N.M.",IF(ABS(M653/L653)&gt;=10,"N.M.",M653/L653))))</f>
        <v>1.5703750820960742</v>
      </c>
      <c r="O653" s="258"/>
      <c r="P653" s="157"/>
      <c r="Q653" s="307">
        <v>12300.26</v>
      </c>
      <c r="R653" s="307">
        <v>2054.12</v>
      </c>
      <c r="S653" s="142">
        <f>+Q653-R653</f>
        <v>10246.14</v>
      </c>
      <c r="T653" s="91">
        <f>IF(R653&lt;0,IF(S653=0,0,IF(OR(R653=0,Q653=0),"N.M.",IF(ABS(S653/R653)&gt;=10,"N.M.",S653/(-R653)))),IF(S653=0,0,IF(OR(R653=0,Q653=0),"N.M.",IF(ABS(S653/R653)&gt;=10,"N.M.",S653/R653))))</f>
        <v>4.9880922244075325</v>
      </c>
    </row>
    <row r="654" spans="1:20" s="68" customFormat="1" hidden="1" outlineLevel="2" x14ac:dyDescent="0.25">
      <c r="A654" s="63" t="s">
        <v>1694</v>
      </c>
      <c r="B654" s="64" t="s">
        <v>2153</v>
      </c>
      <c r="C654" s="65" t="s">
        <v>2559</v>
      </c>
      <c r="D654" s="66"/>
      <c r="E654" s="67"/>
      <c r="F654" s="307">
        <v>47688.85</v>
      </c>
      <c r="G654" s="307">
        <v>50202.76</v>
      </c>
      <c r="H654" s="142">
        <f>+F654-G654</f>
        <v>-2513.9100000000035</v>
      </c>
      <c r="I654" s="91">
        <f>IF(G654&lt;0,IF(H654=0,0,IF(OR(G654=0,F654=0),"N.M.",IF(ABS(H654/G654)&gt;=10,"N.M.",H654/(-G654)))),IF(H654=0,0,IF(OR(G654=0,F654=0),"N.M.",IF(ABS(H654/G654)&gt;=10,"N.M.",H654/G654))))</f>
        <v>-5.007513531128574E-2</v>
      </c>
      <c r="J654" s="157"/>
      <c r="K654" s="307">
        <v>334281.11</v>
      </c>
      <c r="L654" s="307">
        <v>349723.69</v>
      </c>
      <c r="M654" s="142">
        <f>+K654-L654</f>
        <v>-15442.580000000016</v>
      </c>
      <c r="N654" s="91">
        <f>IF(L654&lt;0,IF(M654=0,0,IF(OR(L654=0,K654=0),"N.M.",IF(ABS(M654/L654)&gt;=10,"N.M.",M654/(-L654)))),IF(M654=0,0,IF(OR(L654=0,K654=0),"N.M.",IF(ABS(M654/L654)&gt;=10,"N.M.",M654/L654))))</f>
        <v>-4.41565168204648E-2</v>
      </c>
      <c r="O654" s="258"/>
      <c r="P654" s="157"/>
      <c r="Q654" s="307">
        <v>143066.51999999999</v>
      </c>
      <c r="R654" s="307">
        <v>150608.28</v>
      </c>
      <c r="S654" s="142">
        <f>+Q654-R654</f>
        <v>-7541.7600000000093</v>
      </c>
      <c r="T654" s="91">
        <f>IF(R654&lt;0,IF(S654=0,0,IF(OR(R654=0,Q654=0),"N.M.",IF(ABS(S654/R654)&gt;=10,"N.M.",S654/(-R654)))),IF(S654=0,0,IF(OR(R654=0,Q654=0),"N.M.",IF(ABS(S654/R654)&gt;=10,"N.M.",S654/R654))))</f>
        <v>-5.0075334503521383E-2</v>
      </c>
    </row>
    <row r="655" spans="1:20" s="25" customFormat="1" ht="13" collapsed="1" x14ac:dyDescent="0.3">
      <c r="A655" s="22" t="s">
        <v>248</v>
      </c>
      <c r="B655" s="53" t="s">
        <v>153</v>
      </c>
      <c r="C655" s="187" t="s">
        <v>154</v>
      </c>
      <c r="D655" s="190"/>
      <c r="E655" s="190"/>
      <c r="F655" s="23">
        <v>62070.559999999998</v>
      </c>
      <c r="G655" s="23">
        <v>65218.450000000004</v>
      </c>
      <c r="H655" s="42">
        <f>+F655-G655</f>
        <v>-3147.8900000000067</v>
      </c>
      <c r="I655" s="117">
        <f>IF(G655&lt;0,IF(H655=0,0,IF(OR(G655=0,F655=0),"N.M.",IF(ABS(H655/G655)&gt;=10,"N.M.",H655/(-G655)))),IF(H655=0,0,IF(OR(G655=0,F655=0),"N.M.",IF(ABS(H655/G655)&gt;=10,"N.M.",H655/G655))))</f>
        <v>-4.8266863134588549E-2</v>
      </c>
      <c r="J655" s="251"/>
      <c r="K655" s="23">
        <v>454834.52999999997</v>
      </c>
      <c r="L655" s="23">
        <v>457410.5</v>
      </c>
      <c r="M655" s="42">
        <f>+K655-L655</f>
        <v>-2575.9700000000303</v>
      </c>
      <c r="N655" s="117">
        <f>IF(L655&lt;0,IF(M655=0,0,IF(OR(L655=0,K655=0),"N.M.",IF(ABS(M655/L655)&gt;=10,"N.M.",M655/(-L655)))),IF(M655=0,0,IF(OR(L655=0,K655=0),"N.M.",IF(ABS(M655/L655)&gt;=10,"N.M.",M655/L655))))</f>
        <v>-5.6316372273920914E-3</v>
      </c>
      <c r="O655" s="222"/>
      <c r="P655" s="211"/>
      <c r="Q655" s="23">
        <v>198511.91999999998</v>
      </c>
      <c r="R655" s="23">
        <v>195807.53</v>
      </c>
      <c r="S655" s="42">
        <f>+Q655-R655</f>
        <v>2704.3899999999849</v>
      </c>
      <c r="T655" s="117">
        <f>IF(R655&lt;0,IF(S655=0,0,IF(OR(R655=0,Q655=0),"N.M.",IF(ABS(S655/R655)&gt;=10,"N.M.",S655/(-R655)))),IF(S655=0,0,IF(OR(R655=0,Q655=0),"N.M.",IF(ABS(S655/R655)&gt;=10,"N.M.",S655/R655))))</f>
        <v>1.3811470886742633E-2</v>
      </c>
    </row>
    <row r="656" spans="1:20" s="25" customFormat="1" ht="0.75" hidden="1" customHeight="1" outlineLevel="2" x14ac:dyDescent="0.3">
      <c r="A656" s="22"/>
      <c r="B656" s="53"/>
      <c r="C656" s="187"/>
      <c r="D656" s="190"/>
      <c r="E656" s="190"/>
      <c r="F656" s="23"/>
      <c r="G656" s="23"/>
      <c r="H656" s="42"/>
      <c r="I656" s="117"/>
      <c r="J656" s="251"/>
      <c r="K656" s="23"/>
      <c r="L656" s="23"/>
      <c r="M656" s="42"/>
      <c r="N656" s="117"/>
      <c r="O656" s="222"/>
      <c r="P656" s="211"/>
      <c r="Q656" s="23"/>
      <c r="R656" s="23"/>
      <c r="S656" s="42"/>
      <c r="T656" s="117"/>
    </row>
    <row r="657" spans="1:20" s="68" customFormat="1" hidden="1" outlineLevel="2" x14ac:dyDescent="0.25">
      <c r="A657" s="63" t="s">
        <v>1695</v>
      </c>
      <c r="B657" s="64" t="s">
        <v>2154</v>
      </c>
      <c r="C657" s="65" t="s">
        <v>2560</v>
      </c>
      <c r="D657" s="66"/>
      <c r="E657" s="67"/>
      <c r="F657" s="307">
        <v>2804.23</v>
      </c>
      <c r="G657" s="307">
        <v>2804.23</v>
      </c>
      <c r="H657" s="142">
        <f>+F657-G657</f>
        <v>0</v>
      </c>
      <c r="I657" s="91">
        <f>IF(G657&lt;0,IF(H657=0,0,IF(OR(G657=0,F657=0),"N.M.",IF(ABS(H657/G657)&gt;=10,"N.M.",H657/(-G657)))),IF(H657=0,0,IF(OR(G657=0,F657=0),"N.M.",IF(ABS(H657/G657)&gt;=10,"N.M.",H657/G657))))</f>
        <v>0</v>
      </c>
      <c r="J657" s="157"/>
      <c r="K657" s="307">
        <v>19629.79</v>
      </c>
      <c r="L657" s="307">
        <v>19629.61</v>
      </c>
      <c r="M657" s="142">
        <f>+K657-L657</f>
        <v>0.18000000000029104</v>
      </c>
      <c r="N657" s="91">
        <f>IF(L657&lt;0,IF(M657=0,0,IF(OR(L657=0,K657=0),"N.M.",IF(ABS(M657/L657)&gt;=10,"N.M.",M657/(-L657)))),IF(M657=0,0,IF(OR(L657=0,K657=0),"N.M.",IF(ABS(M657/L657)&gt;=10,"N.M.",M657/L657))))</f>
        <v>9.1698204905900341E-6</v>
      </c>
      <c r="O657" s="258"/>
      <c r="P657" s="157"/>
      <c r="Q657" s="307">
        <v>8412.69</v>
      </c>
      <c r="R657" s="307">
        <v>8412.69</v>
      </c>
      <c r="S657" s="142">
        <f>+Q657-R657</f>
        <v>0</v>
      </c>
      <c r="T657" s="91">
        <f>IF(R657&lt;0,IF(S657=0,0,IF(OR(R657=0,Q657=0),"N.M.",IF(ABS(S657/R657)&gt;=10,"N.M.",S657/(-R657)))),IF(S657=0,0,IF(OR(R657=0,Q657=0),"N.M.",IF(ABS(S657/R657)&gt;=10,"N.M.",S657/R657))))</f>
        <v>0</v>
      </c>
    </row>
    <row r="658" spans="1:20" s="25" customFormat="1" ht="13" collapsed="1" x14ac:dyDescent="0.3">
      <c r="A658" s="22" t="s">
        <v>249</v>
      </c>
      <c r="B658" s="53" t="s">
        <v>155</v>
      </c>
      <c r="C658" s="187" t="s">
        <v>156</v>
      </c>
      <c r="D658" s="190"/>
      <c r="E658" s="190"/>
      <c r="F658" s="23">
        <v>2804.23</v>
      </c>
      <c r="G658" s="23">
        <v>2804.23</v>
      </c>
      <c r="H658" s="42">
        <f>+F658-G658</f>
        <v>0</v>
      </c>
      <c r="I658" s="117">
        <f>IF(G658&lt;0,IF(H658=0,0,IF(OR(G658=0,F658=0),"N.M.",IF(ABS(H658/G658)&gt;=10,"N.M.",H658/(-G658)))),IF(H658=0,0,IF(OR(G658=0,F658=0),"N.M.",IF(ABS(H658/G658)&gt;=10,"N.M.",H658/G658))))</f>
        <v>0</v>
      </c>
      <c r="J658" s="251"/>
      <c r="K658" s="23">
        <v>19629.79</v>
      </c>
      <c r="L658" s="23">
        <v>19629.61</v>
      </c>
      <c r="M658" s="42">
        <f>+K658-L658</f>
        <v>0.18000000000029104</v>
      </c>
      <c r="N658" s="117">
        <f>IF(L658&lt;0,IF(M658=0,0,IF(OR(L658=0,K658=0),"N.M.",IF(ABS(M658/L658)&gt;=10,"N.M.",M658/(-L658)))),IF(M658=0,0,IF(OR(L658=0,K658=0),"N.M.",IF(ABS(M658/L658)&gt;=10,"N.M.",M658/L658))))</f>
        <v>9.1698204905900341E-6</v>
      </c>
      <c r="O658" s="132"/>
      <c r="P658" s="209"/>
      <c r="Q658" s="23">
        <v>8412.69</v>
      </c>
      <c r="R658" s="23">
        <v>8412.69</v>
      </c>
      <c r="S658" s="42">
        <f>+Q658-R658</f>
        <v>0</v>
      </c>
      <c r="T658" s="117">
        <f>IF(R658&lt;0,IF(S658=0,0,IF(OR(R658=0,Q658=0),"N.M.",IF(ABS(S658/R658)&gt;=10,"N.M.",S658/(-R658)))),IF(S658=0,0,IF(OR(R658=0,Q658=0),"N.M.",IF(ABS(S658/R658)&gt;=10,"N.M.",S658/R658))))</f>
        <v>0</v>
      </c>
    </row>
    <row r="659" spans="1:20" s="25" customFormat="1" ht="0.75" hidden="1" customHeight="1" outlineLevel="2" x14ac:dyDescent="0.3">
      <c r="A659" s="22"/>
      <c r="B659" s="53"/>
      <c r="C659" s="187"/>
      <c r="D659" s="190"/>
      <c r="E659" s="190"/>
      <c r="F659" s="23"/>
      <c r="G659" s="23"/>
      <c r="H659" s="42"/>
      <c r="I659" s="117"/>
      <c r="J659" s="251"/>
      <c r="K659" s="23"/>
      <c r="L659" s="23"/>
      <c r="M659" s="42"/>
      <c r="N659" s="117"/>
      <c r="O659" s="132"/>
      <c r="P659" s="209"/>
      <c r="Q659" s="23"/>
      <c r="R659" s="23"/>
      <c r="S659" s="42"/>
      <c r="T659" s="117"/>
    </row>
    <row r="660" spans="1:20" s="25" customFormat="1" ht="13" collapsed="1" x14ac:dyDescent="0.3">
      <c r="A660" s="22" t="s">
        <v>250</v>
      </c>
      <c r="B660" s="53" t="s">
        <v>157</v>
      </c>
      <c r="C660" s="187" t="s">
        <v>158</v>
      </c>
      <c r="D660" s="190"/>
      <c r="E660" s="190"/>
      <c r="F660" s="23">
        <v>0</v>
      </c>
      <c r="G660" s="23">
        <v>0</v>
      </c>
      <c r="H660" s="42">
        <f>+F660-G660</f>
        <v>0</v>
      </c>
      <c r="I660" s="117">
        <f>IF(G660&lt;0,IF(H660=0,0,IF(OR(G660=0,F660=0),"N.M.",IF(ABS(H660/G660)&gt;=10,"N.M.",H660/(-G660)))),IF(H660=0,0,IF(OR(G660=0,F660=0),"N.M.",IF(ABS(H660/G660)&gt;=10,"N.M.",H660/G660))))</f>
        <v>0</v>
      </c>
      <c r="J660" s="251"/>
      <c r="K660" s="23">
        <v>0</v>
      </c>
      <c r="L660" s="23">
        <v>0</v>
      </c>
      <c r="M660" s="42">
        <f>+K660-L660</f>
        <v>0</v>
      </c>
      <c r="N660" s="117">
        <f>IF(L660&lt;0,IF(M660=0,0,IF(OR(L660=0,K660=0),"N.M.",IF(ABS(M660/L660)&gt;=10,"N.M.",M660/(-L660)))),IF(M660=0,0,IF(OR(L660=0,K660=0),"N.M.",IF(ABS(M660/L660)&gt;=10,"N.M.",M660/L660))))</f>
        <v>0</v>
      </c>
      <c r="O660" s="132"/>
      <c r="P660" s="209"/>
      <c r="Q660" s="23">
        <v>0</v>
      </c>
      <c r="R660" s="23">
        <v>0</v>
      </c>
      <c r="S660" s="42">
        <f>+Q660-R660</f>
        <v>0</v>
      </c>
      <c r="T660" s="117">
        <f>IF(R660&lt;0,IF(S660=0,0,IF(OR(R660=0,Q660=0),"N.M.",IF(ABS(S660/R660)&gt;=10,"N.M.",S660/(-R660)))),IF(S660=0,0,IF(OR(R660=0,Q660=0),"N.M.",IF(ABS(S660/R660)&gt;=10,"N.M.",S660/R660))))</f>
        <v>0</v>
      </c>
    </row>
    <row r="661" spans="1:20" s="25" customFormat="1" ht="0.75" hidden="1" customHeight="1" outlineLevel="2" x14ac:dyDescent="0.3">
      <c r="A661" s="22"/>
      <c r="B661" s="53"/>
      <c r="C661" s="187"/>
      <c r="D661" s="190"/>
      <c r="E661" s="190"/>
      <c r="F661" s="23"/>
      <c r="G661" s="23"/>
      <c r="H661" s="42"/>
      <c r="I661" s="117"/>
      <c r="J661" s="251"/>
      <c r="K661" s="23"/>
      <c r="L661" s="23"/>
      <c r="M661" s="42"/>
      <c r="N661" s="117"/>
      <c r="O661" s="132"/>
      <c r="P661" s="209"/>
      <c r="Q661" s="23"/>
      <c r="R661" s="23"/>
      <c r="S661" s="42"/>
      <c r="T661" s="117"/>
    </row>
    <row r="662" spans="1:20" s="25" customFormat="1" ht="13" collapsed="1" x14ac:dyDescent="0.3">
      <c r="A662" s="22" t="s">
        <v>251</v>
      </c>
      <c r="B662" s="53" t="s">
        <v>159</v>
      </c>
      <c r="C662" s="187" t="s">
        <v>160</v>
      </c>
      <c r="D662" s="190"/>
      <c r="E662" s="190"/>
      <c r="F662" s="23">
        <v>0</v>
      </c>
      <c r="G662" s="23">
        <v>0</v>
      </c>
      <c r="H662" s="42">
        <f>+F662-G662</f>
        <v>0</v>
      </c>
      <c r="I662" s="117">
        <f>IF(G662&lt;0,IF(H662=0,0,IF(OR(G662=0,F662=0),"N.M.",IF(ABS(H662/G662)&gt;=10,"N.M.",H662/(-G662)))),IF(H662=0,0,IF(OR(G662=0,F662=0),"N.M.",IF(ABS(H662/G662)&gt;=10,"N.M.",H662/G662))))</f>
        <v>0</v>
      </c>
      <c r="J662" s="251"/>
      <c r="K662" s="23">
        <v>0</v>
      </c>
      <c r="L662" s="23">
        <v>0</v>
      </c>
      <c r="M662" s="42">
        <f>+K662-L662</f>
        <v>0</v>
      </c>
      <c r="N662" s="117">
        <f>IF(L662&lt;0,IF(M662=0,0,IF(OR(L662=0,K662=0),"N.M.",IF(ABS(M662/L662)&gt;=10,"N.M.",M662/(-L662)))),IF(M662=0,0,IF(OR(L662=0,K662=0),"N.M.",IF(ABS(M662/L662)&gt;=10,"N.M.",M662/L662))))</f>
        <v>0</v>
      </c>
      <c r="O662" s="132"/>
      <c r="P662" s="209"/>
      <c r="Q662" s="23">
        <v>0</v>
      </c>
      <c r="R662" s="23">
        <v>0</v>
      </c>
      <c r="S662" s="42">
        <f>+Q662-R662</f>
        <v>0</v>
      </c>
      <c r="T662" s="117">
        <f>IF(R662&lt;0,IF(S662=0,0,IF(OR(R662=0,Q662=0),"N.M.",IF(ABS(S662/R662)&gt;=10,"N.M.",S662/(-R662)))),IF(S662=0,0,IF(OR(R662=0,Q662=0),"N.M.",IF(ABS(S662/R662)&gt;=10,"N.M.",S662/R662))))</f>
        <v>0</v>
      </c>
    </row>
    <row r="663" spans="1:20" s="25" customFormat="1" ht="0.75" hidden="1" customHeight="1" outlineLevel="2" x14ac:dyDescent="0.3">
      <c r="A663" s="22"/>
      <c r="B663" s="53"/>
      <c r="C663" s="187"/>
      <c r="D663" s="190"/>
      <c r="E663" s="190"/>
      <c r="F663" s="23"/>
      <c r="G663" s="23"/>
      <c r="H663" s="42"/>
      <c r="I663" s="117"/>
      <c r="J663" s="251"/>
      <c r="K663" s="23"/>
      <c r="L663" s="23"/>
      <c r="M663" s="42"/>
      <c r="N663" s="117"/>
      <c r="O663" s="132"/>
      <c r="P663" s="209"/>
      <c r="Q663" s="23"/>
      <c r="R663" s="23"/>
      <c r="S663" s="42"/>
      <c r="T663" s="117"/>
    </row>
    <row r="664" spans="1:20" s="68" customFormat="1" hidden="1" outlineLevel="2" x14ac:dyDescent="0.25">
      <c r="A664" s="63" t="s">
        <v>1696</v>
      </c>
      <c r="B664" s="64" t="s">
        <v>2155</v>
      </c>
      <c r="C664" s="65" t="s">
        <v>2561</v>
      </c>
      <c r="D664" s="66"/>
      <c r="E664" s="67"/>
      <c r="F664" s="307">
        <v>0</v>
      </c>
      <c r="G664" s="307">
        <v>110208.33</v>
      </c>
      <c r="H664" s="142">
        <f>+F664-G664</f>
        <v>-110208.33</v>
      </c>
      <c r="I664" s="91" t="str">
        <f>IF(G664&lt;0,IF(H664=0,0,IF(OR(G664=0,F664=0),"N.M.",IF(ABS(H664/G664)&gt;=10,"N.M.",H664/(-G664)))),IF(H664=0,0,IF(OR(G664=0,F664=0),"N.M.",IF(ABS(H664/G664)&gt;=10,"N.M.",H664/G664))))</f>
        <v>N.M.</v>
      </c>
      <c r="J664" s="157"/>
      <c r="K664" s="307">
        <v>0</v>
      </c>
      <c r="L664" s="307">
        <v>771458.33</v>
      </c>
      <c r="M664" s="142">
        <f>+K664-L664</f>
        <v>-771458.33</v>
      </c>
      <c r="N664" s="91" t="str">
        <f>IF(L664&lt;0,IF(M664=0,0,IF(OR(L664=0,K664=0),"N.M.",IF(ABS(M664/L664)&gt;=10,"N.M.",M664/(-L664)))),IF(M664=0,0,IF(OR(L664=0,K664=0),"N.M.",IF(ABS(M664/L664)&gt;=10,"N.M.",M664/L664))))</f>
        <v>N.M.</v>
      </c>
      <c r="O664" s="258"/>
      <c r="P664" s="157"/>
      <c r="Q664" s="307">
        <v>0</v>
      </c>
      <c r="R664" s="307">
        <v>330624.99</v>
      </c>
      <c r="S664" s="142">
        <f>+Q664-R664</f>
        <v>-330624.99</v>
      </c>
      <c r="T664" s="91" t="str">
        <f>IF(R664&lt;0,IF(S664=0,0,IF(OR(R664=0,Q664=0),"N.M.",IF(ABS(S664/R664)&gt;=10,"N.M.",S664/(-R664)))),IF(S664=0,0,IF(OR(R664=0,Q664=0),"N.M.",IF(ABS(S664/R664)&gt;=10,"N.M.",S664/R664))))</f>
        <v>N.M.</v>
      </c>
    </row>
    <row r="665" spans="1:20" s="68" customFormat="1" hidden="1" outlineLevel="2" x14ac:dyDescent="0.25">
      <c r="A665" s="63" t="s">
        <v>1697</v>
      </c>
      <c r="B665" s="64" t="s">
        <v>2156</v>
      </c>
      <c r="C665" s="65" t="s">
        <v>2562</v>
      </c>
      <c r="D665" s="66"/>
      <c r="E665" s="67"/>
      <c r="F665" s="307">
        <v>-3739.88</v>
      </c>
      <c r="G665" s="307">
        <v>345826.51</v>
      </c>
      <c r="H665" s="142">
        <f>+F665-G665</f>
        <v>-349566.39</v>
      </c>
      <c r="I665" s="91">
        <f>IF(G665&lt;0,IF(H665=0,0,IF(OR(G665=0,F665=0),"N.M.",IF(ABS(H665/G665)&gt;=10,"N.M.",H665/(-G665)))),IF(H665=0,0,IF(OR(G665=0,F665=0),"N.M.",IF(ABS(H665/G665)&gt;=10,"N.M.",H665/G665))))</f>
        <v>-1.010814324211293</v>
      </c>
      <c r="J665" s="157"/>
      <c r="K665" s="307">
        <v>1235711.6000000001</v>
      </c>
      <c r="L665" s="307">
        <v>2177054.15</v>
      </c>
      <c r="M665" s="142">
        <f>+K665-L665</f>
        <v>-941342.54999999981</v>
      </c>
      <c r="N665" s="91">
        <f>IF(L665&lt;0,IF(M665=0,0,IF(OR(L665=0,K665=0),"N.M.",IF(ABS(M665/L665)&gt;=10,"N.M.",M665/(-L665)))),IF(M665=0,0,IF(OR(L665=0,K665=0),"N.M.",IF(ABS(M665/L665)&gt;=10,"N.M.",M665/L665))))</f>
        <v>-0.43239280474488878</v>
      </c>
      <c r="O665" s="258"/>
      <c r="P665" s="157"/>
      <c r="Q665" s="307">
        <v>527832.63</v>
      </c>
      <c r="R665" s="307">
        <v>1061416.2</v>
      </c>
      <c r="S665" s="142">
        <f>+Q665-R665</f>
        <v>-533583.56999999995</v>
      </c>
      <c r="T665" s="91">
        <f>IF(R665&lt;0,IF(S665=0,0,IF(OR(R665=0,Q665=0),"N.M.",IF(ABS(S665/R665)&gt;=10,"N.M.",S665/(-R665)))),IF(S665=0,0,IF(OR(R665=0,Q665=0),"N.M.",IF(ABS(S665/R665)&gt;=10,"N.M.",S665/R665))))</f>
        <v>-0.50270908810323411</v>
      </c>
    </row>
    <row r="666" spans="1:20" s="25" customFormat="1" ht="13" collapsed="1" x14ac:dyDescent="0.3">
      <c r="A666" s="22" t="s">
        <v>252</v>
      </c>
      <c r="B666" s="53" t="s">
        <v>161</v>
      </c>
      <c r="C666" s="187" t="s">
        <v>162</v>
      </c>
      <c r="D666" s="190"/>
      <c r="E666" s="190"/>
      <c r="F666" s="23">
        <v>-3739.88</v>
      </c>
      <c r="G666" s="23">
        <v>456034.84</v>
      </c>
      <c r="H666" s="42">
        <f>+F666-G666</f>
        <v>-459774.72000000003</v>
      </c>
      <c r="I666" s="117">
        <f>IF(G666&lt;0,IF(H666=0,0,IF(OR(G666=0,F666=0),"N.M.",IF(ABS(H666/G666)&gt;=10,"N.M.",H666/(-G666)))),IF(H666=0,0,IF(OR(G666=0,F666=0),"N.M.",IF(ABS(H666/G666)&gt;=10,"N.M.",H666/G666))))</f>
        <v>-1.0082008646532357</v>
      </c>
      <c r="J666" s="251"/>
      <c r="K666" s="23">
        <v>1235711.6000000001</v>
      </c>
      <c r="L666" s="23">
        <v>2948512.48</v>
      </c>
      <c r="M666" s="42">
        <f>+K666-L666</f>
        <v>-1712800.88</v>
      </c>
      <c r="N666" s="117">
        <f>IF(L666&lt;0,IF(M666=0,0,IF(OR(L666=0,K666=0),"N.M.",IF(ABS(M666/L666)&gt;=10,"N.M.",M666/(-L666)))),IF(M666=0,0,IF(OR(L666=0,K666=0),"N.M.",IF(ABS(M666/L666)&gt;=10,"N.M.",M666/L666))))</f>
        <v>-0.58090338488240001</v>
      </c>
      <c r="O666" s="132"/>
      <c r="P666" s="209"/>
      <c r="Q666" s="23">
        <v>527832.63</v>
      </c>
      <c r="R666" s="23">
        <v>1392041.19</v>
      </c>
      <c r="S666" s="42">
        <f>+Q666-R666</f>
        <v>-864208.55999999994</v>
      </c>
      <c r="T666" s="117">
        <f>IF(R666&lt;0,IF(S666=0,0,IF(OR(R666=0,Q666=0),"N.M.",IF(ABS(S666/R666)&gt;=10,"N.M.",S666/(-R666)))),IF(S666=0,0,IF(OR(R666=0,Q666=0),"N.M.",IF(ABS(S666/R666)&gt;=10,"N.M.",S666/R666))))</f>
        <v>-0.62082111234079218</v>
      </c>
    </row>
    <row r="667" spans="1:20" s="25" customFormat="1" ht="0.75" hidden="1" customHeight="1" outlineLevel="2" x14ac:dyDescent="0.3">
      <c r="A667" s="22"/>
      <c r="B667" s="53"/>
      <c r="C667" s="187"/>
      <c r="D667" s="190"/>
      <c r="E667" s="190"/>
      <c r="F667" s="23"/>
      <c r="G667" s="23"/>
      <c r="H667" s="42"/>
      <c r="I667" s="117"/>
      <c r="J667" s="251"/>
      <c r="K667" s="23"/>
      <c r="L667" s="23"/>
      <c r="M667" s="42"/>
      <c r="N667" s="117"/>
      <c r="O667" s="132"/>
      <c r="P667" s="209"/>
      <c r="Q667" s="23"/>
      <c r="R667" s="23"/>
      <c r="S667" s="42"/>
      <c r="T667" s="117"/>
    </row>
    <row r="668" spans="1:20" s="68" customFormat="1" hidden="1" outlineLevel="2" x14ac:dyDescent="0.25">
      <c r="A668" s="63" t="s">
        <v>1698</v>
      </c>
      <c r="B668" s="64" t="s">
        <v>2157</v>
      </c>
      <c r="C668" s="65" t="s">
        <v>2563</v>
      </c>
      <c r="D668" s="66"/>
      <c r="E668" s="67"/>
      <c r="F668" s="307">
        <v>-4823.18</v>
      </c>
      <c r="G668" s="307">
        <v>-1081224.6200000001</v>
      </c>
      <c r="H668" s="142">
        <f>+F668-G668</f>
        <v>1076401.4400000002</v>
      </c>
      <c r="I668" s="91">
        <f>IF(G668&lt;0,IF(H668=0,0,IF(OR(G668=0,F668=0),"N.M.",IF(ABS(H668/G668)&gt;=10,"N.M.",H668/(-G668)))),IF(H668=0,0,IF(OR(G668=0,F668=0),"N.M.",IF(ABS(H668/G668)&gt;=10,"N.M.",H668/G668))))</f>
        <v>0.99553915078256361</v>
      </c>
      <c r="J668" s="157"/>
      <c r="K668" s="307">
        <v>-6113206.1200000001</v>
      </c>
      <c r="L668" s="307">
        <v>-6225290.1200000001</v>
      </c>
      <c r="M668" s="142">
        <f>+K668-L668</f>
        <v>112084</v>
      </c>
      <c r="N668" s="91">
        <f>IF(L668&lt;0,IF(M668=0,0,IF(OR(L668=0,K668=0),"N.M.",IF(ABS(M668/L668)&gt;=10,"N.M.",M668/(-L668)))),IF(M668=0,0,IF(OR(L668=0,K668=0),"N.M.",IF(ABS(M668/L668)&gt;=10,"N.M.",M668/L668))))</f>
        <v>1.8004622730739495E-2</v>
      </c>
      <c r="O668" s="258"/>
      <c r="P668" s="157"/>
      <c r="Q668" s="307">
        <v>-1687072.98</v>
      </c>
      <c r="R668" s="307">
        <v>-3277146.01</v>
      </c>
      <c r="S668" s="142">
        <f>+Q668-R668</f>
        <v>1590073.0299999998</v>
      </c>
      <c r="T668" s="91">
        <f>IF(R668&lt;0,IF(S668=0,0,IF(OR(R668=0,Q668=0),"N.M.",IF(ABS(S668/R668)&gt;=10,"N.M.",S668/(-R668)))),IF(S668=0,0,IF(OR(R668=0,Q668=0),"N.M.",IF(ABS(S668/R668)&gt;=10,"N.M.",S668/R668))))</f>
        <v>0.48520054497053061</v>
      </c>
    </row>
    <row r="669" spans="1:20" s="68" customFormat="1" hidden="1" outlineLevel="2" x14ac:dyDescent="0.25">
      <c r="A669" s="63" t="s">
        <v>1699</v>
      </c>
      <c r="B669" s="64" t="s">
        <v>2158</v>
      </c>
      <c r="C669" s="65" t="s">
        <v>2564</v>
      </c>
      <c r="D669" s="66"/>
      <c r="E669" s="67"/>
      <c r="F669" s="307">
        <v>135983.64000000001</v>
      </c>
      <c r="G669" s="307">
        <v>171683.62</v>
      </c>
      <c r="H669" s="142">
        <f>+F669-G669</f>
        <v>-35699.979999999981</v>
      </c>
      <c r="I669" s="91">
        <f>IF(G669&lt;0,IF(H669=0,0,IF(OR(G669=0,F669=0),"N.M.",IF(ABS(H669/G669)&gt;=10,"N.M.",H669/(-G669)))),IF(H669=0,0,IF(OR(G669=0,F669=0),"N.M.",IF(ABS(H669/G669)&gt;=10,"N.M.",H669/G669))))</f>
        <v>-0.20794051290391</v>
      </c>
      <c r="J669" s="157"/>
      <c r="K669" s="307">
        <v>924613.18</v>
      </c>
      <c r="L669" s="307">
        <v>1179809.1100000001</v>
      </c>
      <c r="M669" s="142">
        <f>+K669-L669</f>
        <v>-255195.93000000005</v>
      </c>
      <c r="N669" s="91">
        <f>IF(L669&lt;0,IF(M669=0,0,IF(OR(L669=0,K669=0),"N.M.",IF(ABS(M669/L669)&gt;=10,"N.M.",M669/(-L669)))),IF(M669=0,0,IF(OR(L669=0,K669=0),"N.M.",IF(ABS(M669/L669)&gt;=10,"N.M.",M669/L669))))</f>
        <v>-0.21630272883720997</v>
      </c>
      <c r="O669" s="258"/>
      <c r="P669" s="157"/>
      <c r="Q669" s="307">
        <v>402079.21</v>
      </c>
      <c r="R669" s="307">
        <v>507381.16000000003</v>
      </c>
      <c r="S669" s="142">
        <f>+Q669-R669</f>
        <v>-105301.95000000001</v>
      </c>
      <c r="T669" s="91">
        <f>IF(R669&lt;0,IF(S669=0,0,IF(OR(R669=0,Q669=0),"N.M.",IF(ABS(S669/R669)&gt;=10,"N.M.",S669/(-R669)))),IF(S669=0,0,IF(OR(R669=0,Q669=0),"N.M.",IF(ABS(S669/R669)&gt;=10,"N.M.",S669/R669))))</f>
        <v>-0.20754012624355228</v>
      </c>
    </row>
    <row r="670" spans="1:20" s="68" customFormat="1" hidden="1" outlineLevel="2" x14ac:dyDescent="0.25">
      <c r="A670" s="63" t="s">
        <v>1700</v>
      </c>
      <c r="B670" s="64" t="s">
        <v>2159</v>
      </c>
      <c r="C670" s="65" t="s">
        <v>2565</v>
      </c>
      <c r="D670" s="66"/>
      <c r="E670" s="67"/>
      <c r="F670" s="307">
        <v>45565.91</v>
      </c>
      <c r="G670" s="307">
        <v>49533.270000000004</v>
      </c>
      <c r="H670" s="142">
        <f>+F670-G670</f>
        <v>-3967.3600000000006</v>
      </c>
      <c r="I670" s="91">
        <f>IF(G670&lt;0,IF(H670=0,0,IF(OR(G670=0,F670=0),"N.M.",IF(ABS(H670/G670)&gt;=10,"N.M.",H670/(-G670)))),IF(H670=0,0,IF(OR(G670=0,F670=0),"N.M.",IF(ABS(H670/G670)&gt;=10,"N.M.",H670/G670))))</f>
        <v>-8.0094853418722411E-2</v>
      </c>
      <c r="J670" s="157"/>
      <c r="K670" s="307">
        <v>385678.02</v>
      </c>
      <c r="L670" s="307">
        <v>399509.97000000003</v>
      </c>
      <c r="M670" s="142">
        <f>+K670-L670</f>
        <v>-13831.950000000012</v>
      </c>
      <c r="N670" s="91">
        <f>IF(L670&lt;0,IF(M670=0,0,IF(OR(L670=0,K670=0),"N.M.",IF(ABS(M670/L670)&gt;=10,"N.M.",M670/(-L670)))),IF(M670=0,0,IF(OR(L670=0,K670=0),"N.M.",IF(ABS(M670/L670)&gt;=10,"N.M.",M670/L670))))</f>
        <v>-3.4622289901801474E-2</v>
      </c>
      <c r="O670" s="258"/>
      <c r="P670" s="157"/>
      <c r="Q670" s="307">
        <v>158461.51</v>
      </c>
      <c r="R670" s="307">
        <v>169286.5</v>
      </c>
      <c r="S670" s="142">
        <f>+Q670-R670</f>
        <v>-10824.989999999991</v>
      </c>
      <c r="T670" s="91">
        <f>IF(R670&lt;0,IF(S670=0,0,IF(OR(R670=0,Q670=0),"N.M.",IF(ABS(S670/R670)&gt;=10,"N.M.",S670/(-R670)))),IF(S670=0,0,IF(OR(R670=0,Q670=0),"N.M.",IF(ABS(S670/R670)&gt;=10,"N.M.",S670/R670))))</f>
        <v>-6.3944791817421895E-2</v>
      </c>
    </row>
    <row r="671" spans="1:20" s="25" customFormat="1" ht="13" collapsed="1" x14ac:dyDescent="0.3">
      <c r="A671" s="22" t="s">
        <v>253</v>
      </c>
      <c r="B671" s="53" t="s">
        <v>163</v>
      </c>
      <c r="C671" s="187" t="s">
        <v>164</v>
      </c>
      <c r="D671" s="190"/>
      <c r="E671" s="190"/>
      <c r="F671" s="23">
        <v>176726.37000000002</v>
      </c>
      <c r="G671" s="23">
        <v>-860007.7300000001</v>
      </c>
      <c r="H671" s="42">
        <f>+F671-G671</f>
        <v>1036734.1000000001</v>
      </c>
      <c r="I671" s="117">
        <f>IF(G671&lt;0,IF(H671=0,0,IF(OR(G671=0,F671=0),"N.M.",IF(ABS(H671/G671)&gt;=10,"N.M.",H671/(-G671)))),IF(H671=0,0,IF(OR(G671=0,F671=0),"N.M.",IF(ABS(H671/G671)&gt;=10,"N.M.",H671/G671))))</f>
        <v>1.2054939320138436</v>
      </c>
      <c r="J671" s="251"/>
      <c r="K671" s="23">
        <v>-4802914.92</v>
      </c>
      <c r="L671" s="23">
        <v>-4645971.04</v>
      </c>
      <c r="M671" s="42">
        <f>+K671-L671</f>
        <v>-156943.87999999989</v>
      </c>
      <c r="N671" s="117">
        <f>IF(L671&lt;0,IF(M671=0,0,IF(OR(L671=0,K671=0),"N.M.",IF(ABS(M671/L671)&gt;=10,"N.M.",M671/(-L671)))),IF(M671=0,0,IF(OR(L671=0,K671=0),"N.M.",IF(ABS(M671/L671)&gt;=10,"N.M.",M671/L671))))</f>
        <v>-3.3780641043341476E-2</v>
      </c>
      <c r="O671" s="132"/>
      <c r="P671" s="209"/>
      <c r="Q671" s="23">
        <v>-1126532.26</v>
      </c>
      <c r="R671" s="23">
        <v>-2600478.3499999996</v>
      </c>
      <c r="S671" s="42">
        <f>+Q671-R671</f>
        <v>1473946.0899999996</v>
      </c>
      <c r="T671" s="117">
        <f>IF(R671&lt;0,IF(S671=0,0,IF(OR(R671=0,Q671=0),"N.M.",IF(ABS(S671/R671)&gt;=10,"N.M.",S671/(-R671)))),IF(S671=0,0,IF(OR(R671=0,Q671=0),"N.M.",IF(ABS(S671/R671)&gt;=10,"N.M.",S671/R671))))</f>
        <v>0.56679806236417996</v>
      </c>
    </row>
    <row r="672" spans="1:20" s="25" customFormat="1" ht="0.75" hidden="1" customHeight="1" outlineLevel="2" x14ac:dyDescent="0.3">
      <c r="A672" s="22"/>
      <c r="B672" s="53"/>
      <c r="C672" s="187"/>
      <c r="D672" s="190"/>
      <c r="E672" s="190"/>
      <c r="F672" s="23"/>
      <c r="G672" s="23"/>
      <c r="H672" s="42"/>
      <c r="I672" s="117"/>
      <c r="J672" s="251"/>
      <c r="K672" s="23"/>
      <c r="L672" s="23"/>
      <c r="M672" s="42"/>
      <c r="N672" s="117"/>
      <c r="O672" s="132"/>
      <c r="P672" s="209"/>
      <c r="Q672" s="23"/>
      <c r="R672" s="23"/>
      <c r="S672" s="42"/>
      <c r="T672" s="117"/>
    </row>
    <row r="673" spans="1:20" s="68" customFormat="1" hidden="1" outlineLevel="2" x14ac:dyDescent="0.25">
      <c r="A673" s="63" t="s">
        <v>1701</v>
      </c>
      <c r="B673" s="64" t="s">
        <v>2160</v>
      </c>
      <c r="C673" s="65" t="s">
        <v>2566</v>
      </c>
      <c r="D673" s="66"/>
      <c r="E673" s="67"/>
      <c r="F673" s="307">
        <v>319215.72000000003</v>
      </c>
      <c r="G673" s="307">
        <v>345878.34</v>
      </c>
      <c r="H673" s="142">
        <f>+F673-G673</f>
        <v>-26662.619999999995</v>
      </c>
      <c r="I673" s="91">
        <f>IF(G673&lt;0,IF(H673=0,0,IF(OR(G673=0,F673=0),"N.M.",IF(ABS(H673/G673)&gt;=10,"N.M.",H673/(-G673)))),IF(H673=0,0,IF(OR(G673=0,F673=0),"N.M.",IF(ABS(H673/G673)&gt;=10,"N.M.",H673/G673))))</f>
        <v>-7.7086700485494389E-2</v>
      </c>
      <c r="J673" s="157"/>
      <c r="K673" s="307">
        <v>2101825.48</v>
      </c>
      <c r="L673" s="307">
        <v>2071750.19</v>
      </c>
      <c r="M673" s="142">
        <f>+K673-L673</f>
        <v>30075.290000000037</v>
      </c>
      <c r="N673" s="91">
        <f>IF(L673&lt;0,IF(M673=0,0,IF(OR(L673=0,K673=0),"N.M.",IF(ABS(M673/L673)&gt;=10,"N.M.",M673/(-L673)))),IF(M673=0,0,IF(OR(L673=0,K673=0),"N.M.",IF(ABS(M673/L673)&gt;=10,"N.M.",M673/L673))))</f>
        <v>1.4516851570796786E-2</v>
      </c>
      <c r="O673" s="258"/>
      <c r="P673" s="157"/>
      <c r="Q673" s="307">
        <v>1014683.44</v>
      </c>
      <c r="R673" s="307">
        <v>980954.95000000007</v>
      </c>
      <c r="S673" s="142">
        <f>+Q673-R673</f>
        <v>33728.489999999874</v>
      </c>
      <c r="T673" s="91">
        <f>IF(R673&lt;0,IF(S673=0,0,IF(OR(R673=0,Q673=0),"N.M.",IF(ABS(S673/R673)&gt;=10,"N.M.",S673/(-R673)))),IF(S673=0,0,IF(OR(R673=0,Q673=0),"N.M.",IF(ABS(S673/R673)&gt;=10,"N.M.",S673/R673))))</f>
        <v>3.4383322088338379E-2</v>
      </c>
    </row>
    <row r="674" spans="1:20" s="25" customFormat="1" ht="13" collapsed="1" x14ac:dyDescent="0.3">
      <c r="A674" s="22" t="s">
        <v>254</v>
      </c>
      <c r="B674" s="53" t="s">
        <v>165</v>
      </c>
      <c r="C674" s="52" t="s">
        <v>860</v>
      </c>
      <c r="D674" s="198"/>
      <c r="E674" s="198"/>
      <c r="F674" s="32">
        <v>319215.72000000003</v>
      </c>
      <c r="G674" s="32">
        <v>345878.34</v>
      </c>
      <c r="H674" s="71">
        <f>+F674-G674</f>
        <v>-26662.619999999995</v>
      </c>
      <c r="I674" s="118">
        <f>IF(G674&lt;0,IF(H674=0,0,IF(OR(G674=0,F674=0),"N.M.",IF(ABS(H674/G674)&gt;=10,"N.M.",H674/(-G674)))),IF(H674=0,0,IF(OR(G674=0,F674=0),"N.M.",IF(ABS(H674/G674)&gt;=10,"N.M.",H674/G674))))</f>
        <v>-7.7086700485494389E-2</v>
      </c>
      <c r="J674" s="253"/>
      <c r="K674" s="32">
        <v>2101825.48</v>
      </c>
      <c r="L674" s="32">
        <v>2071750.19</v>
      </c>
      <c r="M674" s="71">
        <f>+K674-L674</f>
        <v>30075.290000000037</v>
      </c>
      <c r="N674" s="118">
        <f>IF(L674&lt;0,IF(M674=0,0,IF(OR(L674=0,K674=0),"N.M.",IF(ABS(M674/L674)&gt;=10,"N.M.",M674/(-L674)))),IF(M674=0,0,IF(OR(L674=0,K674=0),"N.M.",IF(ABS(M674/L674)&gt;=10,"N.M.",M674/L674))))</f>
        <v>1.4516851570796786E-2</v>
      </c>
      <c r="O674" s="220"/>
      <c r="P674" s="210"/>
      <c r="Q674" s="32">
        <v>1014683.44</v>
      </c>
      <c r="R674" s="32">
        <v>980954.95000000007</v>
      </c>
      <c r="S674" s="71">
        <f>+Q674-R674</f>
        <v>33728.489999999874</v>
      </c>
      <c r="T674" s="118">
        <f>IF(R674&lt;0,IF(S674=0,0,IF(OR(R674=0,Q674=0),"N.M.",IF(ABS(S674/R674)&gt;=10,"N.M.",S674/(-R674)))),IF(S674=0,0,IF(OR(R674=0,Q674=0),"N.M.",IF(ABS(S674/R674)&gt;=10,"N.M.",S674/R674))))</f>
        <v>3.4383322088338379E-2</v>
      </c>
    </row>
    <row r="675" spans="1:20" s="25" customFormat="1" ht="0.75" hidden="1" customHeight="1" outlineLevel="2" x14ac:dyDescent="0.3">
      <c r="A675" s="22"/>
      <c r="B675" s="53"/>
      <c r="C675" s="187"/>
      <c r="D675" s="190"/>
      <c r="E675" s="190"/>
      <c r="F675" s="23"/>
      <c r="G675" s="23"/>
      <c r="H675" s="42"/>
      <c r="I675" s="117"/>
      <c r="J675" s="251"/>
      <c r="K675" s="23"/>
      <c r="L675" s="23"/>
      <c r="M675" s="42"/>
      <c r="N675" s="117"/>
      <c r="O675" s="132"/>
      <c r="P675" s="209"/>
      <c r="Q675" s="23"/>
      <c r="R675" s="23"/>
      <c r="S675" s="42"/>
      <c r="T675" s="117"/>
    </row>
    <row r="676" spans="1:20" s="25" customFormat="1" ht="13" collapsed="1" x14ac:dyDescent="0.3">
      <c r="A676" s="22"/>
      <c r="B676" s="53" t="s">
        <v>166</v>
      </c>
      <c r="C676" s="30" t="s">
        <v>861</v>
      </c>
      <c r="D676" s="190"/>
      <c r="E676" s="190"/>
      <c r="F676" s="23">
        <f>SUM(F650,F655,F658,-F660,-F662,F666,F671,-F674)</f>
        <v>4801083.0500000007</v>
      </c>
      <c r="G676" s="23">
        <f>SUM(G650,G655,G658,-G660,-G662,G666,G671,-G674)</f>
        <v>5192992.9700000007</v>
      </c>
      <c r="H676" s="42">
        <f>+F676-G676</f>
        <v>-391909.91999999993</v>
      </c>
      <c r="I676" s="117">
        <f>IF(G676&lt;0,IF(H676=0,0,IF(OR(G676=0,F676=0),"N.M.",IF(ABS(H676/G676)&gt;=10,"N.M.",H676/(-G676)))),IF(H676=0,0,IF(OR(G676=0,F676=0),"N.M.",IF(ABS(H676/G676)&gt;=10,"N.M.",H676/G676))))</f>
        <v>-7.5468987203346799E-2</v>
      </c>
      <c r="J676" s="251"/>
      <c r="K676" s="23">
        <f>SUM(K650,K655,K658,-K660,-K662,K666,K671,-K674)</f>
        <v>36165873.810000002</v>
      </c>
      <c r="L676" s="23">
        <f>SUM(L650,L655,L658,-L660,-L662,L666,L671,-L674)</f>
        <v>37724684.760000005</v>
      </c>
      <c r="M676" s="42">
        <f>+K676-L676</f>
        <v>-1558810.950000003</v>
      </c>
      <c r="N676" s="117">
        <f>IF(L676&lt;0,IF(M676=0,0,IF(OR(L676=0,K676=0),"N.M.",IF(ABS(M676/L676)&gt;=10,"N.M.",M676/(-L676)))),IF(M676=0,0,IF(OR(L676=0,K676=0),"N.M.",IF(ABS(M676/L676)&gt;=10,"N.M.",M676/L676))))</f>
        <v>-4.1320715068050913E-2</v>
      </c>
      <c r="O676" s="132"/>
      <c r="P676" s="209"/>
      <c r="Q676" s="23">
        <f>SUM(Q650,Q655,Q658,-Q660,-Q662,Q666,Q671,-Q674)</f>
        <v>15107144.649999999</v>
      </c>
      <c r="R676" s="23">
        <f>SUM(R650,R655,R658,-R660,-R662,R666,R671,-R674)</f>
        <v>15613427.800000006</v>
      </c>
      <c r="S676" s="42">
        <f>+Q676-R676</f>
        <v>-506283.15000000782</v>
      </c>
      <c r="T676" s="117">
        <f>IF(R676&lt;0,IF(S676=0,0,IF(OR(R676=0,Q676=0),"N.M.",IF(ABS(S676/R676)&gt;=10,"N.M.",S676/(-R676)))),IF(S676=0,0,IF(OR(R676=0,Q676=0),"N.M.",IF(ABS(S676/R676)&gt;=10,"N.M.",S676/R676))))</f>
        <v>-3.2426137071579347E-2</v>
      </c>
    </row>
    <row r="677" spans="1:20" s="25" customFormat="1" ht="13" x14ac:dyDescent="0.3">
      <c r="A677" s="22"/>
      <c r="B677" s="53" t="s">
        <v>167</v>
      </c>
      <c r="C677" s="34" t="s">
        <v>862</v>
      </c>
      <c r="D677" s="190"/>
      <c r="E677" s="190"/>
      <c r="F677" s="23">
        <f>+F543+F644-F676</f>
        <v>4218851.3619999867</v>
      </c>
      <c r="G677" s="23">
        <f>+G543+G644-G676</f>
        <v>6393099.3549999911</v>
      </c>
      <c r="H677" s="42">
        <f>+F677-G677</f>
        <v>-2174247.9930000044</v>
      </c>
      <c r="I677" s="117">
        <f>IF(G677&lt;0,IF(H677=0,0,IF(OR(G677=0,F677=0),"N.M.",IF(ABS(H677/G677)&gt;=10,"N.M.",H677/(-G677)))),IF(H677=0,0,IF(OR(G677=0,F677=0),"N.M.",IF(ABS(H677/G677)&gt;=10,"N.M.",H677/G677))))</f>
        <v>-0.34009294588852945</v>
      </c>
      <c r="J677" s="251"/>
      <c r="K677" s="23">
        <f>+K543+K644-K676</f>
        <v>21855162.443000048</v>
      </c>
      <c r="L677" s="23">
        <f>+L543+L644-L676</f>
        <v>17563082.949999958</v>
      </c>
      <c r="M677" s="42">
        <f>+K677-L677</f>
        <v>4292079.4930000901</v>
      </c>
      <c r="N677" s="117">
        <f>IF(L677&lt;0,IF(M677=0,0,IF(OR(L677=0,K677=0),"N.M.",IF(ABS(M677/L677)&gt;=10,"N.M.",M677/(-L677)))),IF(M677=0,0,IF(OR(L677=0,K677=0),"N.M.",IF(ABS(M677/L677)&gt;=10,"N.M.",M677/L677))))</f>
        <v>0.24438075622708941</v>
      </c>
      <c r="O677" s="132"/>
      <c r="P677" s="209"/>
      <c r="Q677" s="23">
        <f>+Q543+Q644-Q676</f>
        <v>12216002.393000036</v>
      </c>
      <c r="R677" s="23">
        <f>+R543+R644-R676</f>
        <v>8067070.3239999991</v>
      </c>
      <c r="S677" s="42">
        <f>+Q677-R677</f>
        <v>4148932.0690000374</v>
      </c>
      <c r="T677" s="117">
        <f>IF(R677&lt;0,IF(S677=0,0,IF(OR(R677=0,Q677=0),"N.M.",IF(ABS(S677/R677)&gt;=10,"N.M.",S677/(-R677)))),IF(S677=0,0,IF(OR(R677=0,Q677=0),"N.M.",IF(ABS(S677/R677)&gt;=10,"N.M.",S677/R677))))</f>
        <v>0.51430468588537348</v>
      </c>
    </row>
    <row r="678" spans="1:20" s="22" customFormat="1" ht="13" x14ac:dyDescent="0.3">
      <c r="B678" s="53" t="s">
        <v>168</v>
      </c>
      <c r="C678" s="225" t="s">
        <v>863</v>
      </c>
      <c r="D678" s="226"/>
      <c r="E678" s="226"/>
      <c r="F678" s="228"/>
      <c r="G678" s="228"/>
      <c r="H678" s="228"/>
      <c r="I678" s="228"/>
      <c r="J678" s="250"/>
      <c r="K678" s="227"/>
      <c r="L678" s="227"/>
      <c r="M678" s="227"/>
      <c r="N678" s="229"/>
      <c r="O678" s="228"/>
      <c r="P678" s="250"/>
      <c r="Q678" s="228"/>
      <c r="R678" s="228"/>
      <c r="S678" s="228"/>
      <c r="T678" s="228"/>
    </row>
    <row r="679" spans="1:20" s="25" customFormat="1" ht="0.75" hidden="1" customHeight="1" outlineLevel="2" x14ac:dyDescent="0.3">
      <c r="A679" s="22"/>
      <c r="B679" s="53"/>
      <c r="C679" s="51"/>
      <c r="D679" s="190"/>
      <c r="E679" s="190"/>
      <c r="F679" s="26"/>
      <c r="G679" s="26"/>
      <c r="H679" s="42"/>
      <c r="I679" s="117"/>
      <c r="J679" s="251"/>
      <c r="K679" s="26"/>
      <c r="L679" s="26"/>
      <c r="M679" s="42"/>
      <c r="N679" s="117"/>
      <c r="O679" s="221"/>
      <c r="P679" s="206"/>
      <c r="Q679" s="26"/>
      <c r="R679" s="26"/>
      <c r="S679" s="42"/>
      <c r="T679" s="117"/>
    </row>
    <row r="680" spans="1:20" s="25" customFormat="1" ht="13" collapsed="1" x14ac:dyDescent="0.3">
      <c r="A680" s="22" t="s">
        <v>255</v>
      </c>
      <c r="B680" s="22" t="s">
        <v>169</v>
      </c>
      <c r="C680" s="51" t="s">
        <v>170</v>
      </c>
      <c r="D680" s="190"/>
      <c r="E680" s="190"/>
      <c r="F680" s="26">
        <v>0</v>
      </c>
      <c r="G680" s="26">
        <v>0</v>
      </c>
      <c r="H680" s="42">
        <f>+F680-G680</f>
        <v>0</v>
      </c>
      <c r="I680" s="117">
        <f>IF(G680&lt;0,IF(H680=0,0,IF(OR(G680=0,F680=0),"N.M.",IF(ABS(H680/G680)&gt;=10,"N.M.",H680/(-G680)))),IF(H680=0,0,IF(OR(G680=0,F680=0),"N.M.",IF(ABS(H680/G680)&gt;=10,"N.M.",H680/G680))))</f>
        <v>0</v>
      </c>
      <c r="J680" s="251"/>
      <c r="K680" s="26">
        <v>0</v>
      </c>
      <c r="L680" s="26">
        <v>0</v>
      </c>
      <c r="M680" s="42">
        <f>+K680-L680</f>
        <v>0</v>
      </c>
      <c r="N680" s="117">
        <f>IF(L680&lt;0,IF(M680=0,0,IF(OR(L680=0,K680=0),"N.M.",IF(ABS(M680/L680)&gt;=10,"N.M.",M680/(-L680)))),IF(M680=0,0,IF(OR(L680=0,K680=0),"N.M.",IF(ABS(M680/L680)&gt;=10,"N.M.",M680/L680))))</f>
        <v>0</v>
      </c>
      <c r="O680" s="221"/>
      <c r="P680" s="206"/>
      <c r="Q680" s="26">
        <v>0</v>
      </c>
      <c r="R680" s="26">
        <v>0</v>
      </c>
      <c r="S680" s="42">
        <f>+Q680-R680</f>
        <v>0</v>
      </c>
      <c r="T680" s="117">
        <f>IF(R680&lt;0,IF(S680=0,0,IF(OR(R680=0,Q680=0),"N.M.",IF(ABS(S680/R680)&gt;=10,"N.M.",S680/(-R680)))),IF(S680=0,0,IF(OR(R680=0,Q680=0),"N.M.",IF(ABS(S680/R680)&gt;=10,"N.M.",S680/R680))))</f>
        <v>0</v>
      </c>
    </row>
    <row r="681" spans="1:20" s="25" customFormat="1" ht="0.75" hidden="1" customHeight="1" outlineLevel="2" x14ac:dyDescent="0.3">
      <c r="A681" s="22"/>
      <c r="B681" s="53"/>
      <c r="C681" s="51"/>
      <c r="D681" s="190"/>
      <c r="E681" s="190"/>
      <c r="F681" s="26"/>
      <c r="G681" s="26"/>
      <c r="H681" s="42"/>
      <c r="I681" s="117"/>
      <c r="J681" s="251"/>
      <c r="K681" s="26"/>
      <c r="L681" s="26"/>
      <c r="M681" s="42"/>
      <c r="N681" s="117"/>
      <c r="O681" s="221"/>
      <c r="P681" s="206"/>
      <c r="Q681" s="26"/>
      <c r="R681" s="26"/>
      <c r="S681" s="42"/>
      <c r="T681" s="117"/>
    </row>
    <row r="682" spans="1:20" s="102" customFormat="1" ht="13" collapsed="1" x14ac:dyDescent="0.3">
      <c r="A682" s="101" t="s">
        <v>256</v>
      </c>
      <c r="B682" s="53" t="s">
        <v>171</v>
      </c>
      <c r="C682" s="52" t="s">
        <v>172</v>
      </c>
      <c r="D682" s="198"/>
      <c r="E682" s="198"/>
      <c r="F682" s="33">
        <v>0</v>
      </c>
      <c r="G682" s="33">
        <v>0</v>
      </c>
      <c r="H682" s="71">
        <f>+F682-G682</f>
        <v>0</v>
      </c>
      <c r="I682" s="118">
        <f>IF(G682&lt;0,IF(H682=0,0,IF(OR(G682=0,F682=0),"N.M.",IF(ABS(H682/G682)&gt;=10,"N.M.",H682/(-G682)))),IF(H682=0,0,IF(OR(G682=0,F682=0),"N.M.",IF(ABS(H682/G682)&gt;=10,"N.M.",H682/G682))))</f>
        <v>0</v>
      </c>
      <c r="J682" s="253"/>
      <c r="K682" s="33">
        <v>0</v>
      </c>
      <c r="L682" s="33">
        <v>0</v>
      </c>
      <c r="M682" s="71">
        <f>+K682-L682</f>
        <v>0</v>
      </c>
      <c r="N682" s="118">
        <f>IF(L682&lt;0,IF(M682=0,0,IF(OR(L682=0,K682=0),"N.M.",IF(ABS(M682/L682)&gt;=10,"N.M.",M682/(-L682)))),IF(M682=0,0,IF(OR(L682=0,K682=0),"N.M.",IF(ABS(M682/L682)&gt;=10,"N.M.",M682/L682))))</f>
        <v>0</v>
      </c>
      <c r="O682" s="223"/>
      <c r="P682" s="208"/>
      <c r="Q682" s="33">
        <v>0</v>
      </c>
      <c r="R682" s="33">
        <v>0</v>
      </c>
      <c r="S682" s="71">
        <f>+Q682-R682</f>
        <v>0</v>
      </c>
      <c r="T682" s="118">
        <f>IF(R682&lt;0,IF(S682=0,0,IF(OR(R682=0,Q682=0),"N.M.",IF(ABS(S682/R682)&gt;=10,"N.M.",S682/(-R682)))),IF(S682=0,0,IF(OR(R682=0,Q682=0),"N.M.",IF(ABS(S682/R682)&gt;=10,"N.M.",S682/R682))))</f>
        <v>0</v>
      </c>
    </row>
    <row r="683" spans="1:20" s="25" customFormat="1" ht="0.75" hidden="1" customHeight="1" outlineLevel="2" x14ac:dyDescent="0.3">
      <c r="A683" s="22"/>
      <c r="B683" s="53"/>
      <c r="C683" s="51"/>
      <c r="D683" s="190"/>
      <c r="E683" s="190"/>
      <c r="F683" s="26"/>
      <c r="G683" s="26"/>
      <c r="H683" s="42"/>
      <c r="I683" s="117"/>
      <c r="J683" s="251"/>
      <c r="K683" s="26"/>
      <c r="L683" s="26"/>
      <c r="M683" s="42"/>
      <c r="N683" s="117"/>
      <c r="O683" s="221"/>
      <c r="P683" s="206"/>
      <c r="Q683" s="26"/>
      <c r="R683" s="26"/>
      <c r="S683" s="42"/>
      <c r="T683" s="117"/>
    </row>
    <row r="684" spans="1:20" s="25" customFormat="1" ht="13" collapsed="1" x14ac:dyDescent="0.3">
      <c r="A684" s="22"/>
      <c r="B684" s="53" t="s">
        <v>173</v>
      </c>
      <c r="C684" s="30" t="s">
        <v>864</v>
      </c>
      <c r="D684" s="199"/>
      <c r="E684" s="199"/>
      <c r="F684" s="31">
        <f>+F680-F682</f>
        <v>0</v>
      </c>
      <c r="G684" s="31">
        <f>+G680-G682</f>
        <v>0</v>
      </c>
      <c r="H684" s="179">
        <f>+F684-G684</f>
        <v>0</v>
      </c>
      <c r="I684" s="231">
        <f>IF(G684&lt;0,IF(H684=0,0,IF(OR(G684=0,F684=0),"N.M.",IF(ABS(H684/G684)&gt;=10,"N.M.",H684/(-G684)))),IF(H684=0,0,IF(OR(G684=0,F684=0),"N.M.",IF(ABS(H684/G684)&gt;=10,"N.M.",H684/G684))))</f>
        <v>0</v>
      </c>
      <c r="J684" s="251"/>
      <c r="K684" s="31">
        <f>+K680-K682</f>
        <v>0</v>
      </c>
      <c r="L684" s="31">
        <f>+L680-L682</f>
        <v>0</v>
      </c>
      <c r="M684" s="179">
        <f>+K684-L684</f>
        <v>0</v>
      </c>
      <c r="N684" s="231">
        <f>IF(L684&lt;0,IF(M684=0,0,IF(OR(L684=0,K684=0),"N.M.",IF(ABS(M684/L684)&gt;=10,"N.M.",M684/(-L684)))),IF(M684=0,0,IF(OR(L684=0,K684=0),"N.M.",IF(ABS(M684/L684)&gt;=10,"N.M.",M684/L684))))</f>
        <v>0</v>
      </c>
      <c r="O684" s="133"/>
      <c r="P684" s="207"/>
      <c r="Q684" s="31">
        <f>+Q680-Q682</f>
        <v>0</v>
      </c>
      <c r="R684" s="31">
        <f>+R680-R682</f>
        <v>0</v>
      </c>
      <c r="S684" s="179">
        <f>+Q684-R684</f>
        <v>0</v>
      </c>
      <c r="T684" s="231">
        <f>IF(R684&lt;0,IF(S684=0,0,IF(OR(R684=0,Q684=0),"N.M.",IF(ABS(S684/R684)&gt;=10,"N.M.",S684/(-R684)))),IF(S684=0,0,IF(OR(R684=0,Q684=0),"N.M.",IF(ABS(S684/R684)&gt;=10,"N.M.",S684/R684))))</f>
        <v>0</v>
      </c>
    </row>
    <row r="685" spans="1:20" s="25" customFormat="1" ht="0.75" hidden="1" customHeight="1" outlineLevel="2" x14ac:dyDescent="0.3">
      <c r="A685" s="22"/>
      <c r="B685" s="53"/>
      <c r="C685" s="187"/>
      <c r="D685" s="190"/>
      <c r="E685" s="190"/>
      <c r="F685" s="23"/>
      <c r="G685" s="23"/>
      <c r="H685" s="42"/>
      <c r="I685" s="117"/>
      <c r="J685" s="251"/>
      <c r="K685" s="23"/>
      <c r="L685" s="23"/>
      <c r="M685" s="42"/>
      <c r="N685" s="117"/>
      <c r="O685" s="221"/>
      <c r="P685" s="206"/>
      <c r="Q685" s="23"/>
      <c r="R685" s="23"/>
      <c r="S685" s="42"/>
      <c r="T685" s="117"/>
    </row>
    <row r="686" spans="1:20" s="25" customFormat="1" ht="13" collapsed="1" x14ac:dyDescent="0.3">
      <c r="A686" s="22" t="s">
        <v>257</v>
      </c>
      <c r="B686" s="53" t="s">
        <v>174</v>
      </c>
      <c r="C686" s="115" t="s">
        <v>175</v>
      </c>
      <c r="D686" s="198"/>
      <c r="E686" s="198"/>
      <c r="F686" s="32">
        <v>0</v>
      </c>
      <c r="G686" s="32">
        <v>0</v>
      </c>
      <c r="H686" s="71">
        <f>+F686-G686</f>
        <v>0</v>
      </c>
      <c r="I686" s="118">
        <f>IF(G686&lt;0,IF(H686=0,0,IF(OR(G686=0,F686=0),"N.M.",IF(ABS(H686/G686)&gt;=10,"N.M.",H686/(-G686)))),IF(H686=0,0,IF(OR(G686=0,F686=0),"N.M.",IF(ABS(H686/G686)&gt;=10,"N.M.",H686/G686))))</f>
        <v>0</v>
      </c>
      <c r="J686" s="253"/>
      <c r="K686" s="32">
        <v>0</v>
      </c>
      <c r="L686" s="32">
        <v>0</v>
      </c>
      <c r="M686" s="71">
        <f>+K686-L686</f>
        <v>0</v>
      </c>
      <c r="N686" s="118">
        <f>IF(L686&lt;0,IF(M686=0,0,IF(OR(L686=0,K686=0),"N.M.",IF(ABS(M686/L686)&gt;=10,"N.M.",M686/(-L686)))),IF(M686=0,0,IF(OR(L686=0,K686=0),"N.M.",IF(ABS(M686/L686)&gt;=10,"N.M.",M686/L686))))</f>
        <v>0</v>
      </c>
      <c r="O686" s="223"/>
      <c r="P686" s="208"/>
      <c r="Q686" s="32">
        <v>0</v>
      </c>
      <c r="R686" s="32">
        <v>0</v>
      </c>
      <c r="S686" s="71">
        <f>+Q686-R686</f>
        <v>0</v>
      </c>
      <c r="T686" s="118">
        <f>IF(R686&lt;0,IF(S686=0,0,IF(OR(R686=0,Q686=0),"N.M.",IF(ABS(S686/R686)&gt;=10,"N.M.",S686/(-R686)))),IF(S686=0,0,IF(OR(R686=0,Q686=0),"N.M.",IF(ABS(S686/R686)&gt;=10,"N.M.",S686/R686))))</f>
        <v>0</v>
      </c>
    </row>
    <row r="687" spans="1:20" s="25" customFormat="1" ht="0.75" hidden="1" customHeight="1" outlineLevel="2" x14ac:dyDescent="0.3">
      <c r="A687" s="22"/>
      <c r="B687" s="53"/>
      <c r="C687" s="204"/>
      <c r="D687" s="190"/>
      <c r="E687" s="190"/>
      <c r="F687" s="23"/>
      <c r="G687" s="23"/>
      <c r="H687" s="42"/>
      <c r="I687" s="117"/>
      <c r="J687" s="251"/>
      <c r="K687" s="23"/>
      <c r="L687" s="23"/>
      <c r="M687" s="42"/>
      <c r="N687" s="117"/>
      <c r="O687" s="221"/>
      <c r="P687" s="206"/>
      <c r="Q687" s="23"/>
      <c r="R687" s="23"/>
      <c r="S687" s="42"/>
      <c r="T687" s="117"/>
    </row>
    <row r="688" spans="1:20" s="25" customFormat="1" ht="13" collapsed="1" x14ac:dyDescent="0.3">
      <c r="A688" s="22"/>
      <c r="B688" s="53" t="s">
        <v>176</v>
      </c>
      <c r="C688" s="34" t="s">
        <v>865</v>
      </c>
      <c r="D688" s="199"/>
      <c r="E688" s="199"/>
      <c r="F688" s="31">
        <f>+F684-F686</f>
        <v>0</v>
      </c>
      <c r="G688" s="31">
        <f>+G684-G686</f>
        <v>0</v>
      </c>
      <c r="H688" s="179">
        <f>+F688-G688</f>
        <v>0</v>
      </c>
      <c r="I688" s="231">
        <f>IF(G688&lt;0,IF(H688=0,0,IF(OR(G688=0,F688=0),"N.M.",IF(ABS(H688/G688)&gt;=10,"N.M.",H688/(-G688)))),IF(H688=0,0,IF(OR(G688=0,F688=0),"N.M.",IF(ABS(H688/G688)&gt;=10,"N.M.",H688/G688))))</f>
        <v>0</v>
      </c>
      <c r="J688" s="251"/>
      <c r="K688" s="31">
        <f>+K684-K686</f>
        <v>0</v>
      </c>
      <c r="L688" s="31">
        <f>+L684-L686</f>
        <v>0</v>
      </c>
      <c r="M688" s="179">
        <f>+K688-L688</f>
        <v>0</v>
      </c>
      <c r="N688" s="231">
        <f>IF(L688&lt;0,IF(M688=0,0,IF(OR(L688=0,K688=0),"N.M.",IF(ABS(M688/L688)&gt;=10,"N.M.",M688/(-L688)))),IF(M688=0,0,IF(OR(L688=0,K688=0),"N.M.",IF(ABS(M688/L688)&gt;=10,"N.M.",M688/L688))))</f>
        <v>0</v>
      </c>
      <c r="O688" s="133"/>
      <c r="P688" s="207"/>
      <c r="Q688" s="31">
        <f>+Q684-Q686</f>
        <v>0</v>
      </c>
      <c r="R688" s="31">
        <f>+R684-R686</f>
        <v>0</v>
      </c>
      <c r="S688" s="179">
        <f>+Q688-R688</f>
        <v>0</v>
      </c>
      <c r="T688" s="231">
        <f>IF(R688&lt;0,IF(S688=0,0,IF(OR(R688=0,Q688=0),"N.M.",IF(ABS(S688/R688)&gt;=10,"N.M.",S688/(-R688)))),IF(S688=0,0,IF(OR(R688=0,Q688=0),"N.M.",IF(ABS(S688/R688)&gt;=10,"N.M.",S688/R688))))</f>
        <v>0</v>
      </c>
    </row>
    <row r="689" spans="1:20" s="25" customFormat="1" ht="13" x14ac:dyDescent="0.3">
      <c r="A689" s="49"/>
      <c r="B689" s="53" t="s">
        <v>177</v>
      </c>
      <c r="C689" s="35" t="s">
        <v>866</v>
      </c>
      <c r="D689" s="199"/>
      <c r="E689" s="199"/>
      <c r="F689" s="31">
        <f>+F677+F688</f>
        <v>4218851.3619999867</v>
      </c>
      <c r="G689" s="31">
        <f>+G677+G688</f>
        <v>6393099.3549999911</v>
      </c>
      <c r="H689" s="179">
        <f>+F689-G689</f>
        <v>-2174247.9930000044</v>
      </c>
      <c r="I689" s="231">
        <f>IF(G689&lt;0,IF(H689=0,0,IF(OR(G689=0,F689=0),"N.M.",IF(ABS(H689/G689)&gt;=10,"N.M.",H689/(-G689)))),IF(H689=0,0,IF(OR(G689=0,F689=0),"N.M.",IF(ABS(H689/G689)&gt;=10,"N.M.",H689/G689))))</f>
        <v>-0.34009294588852945</v>
      </c>
      <c r="J689" s="251"/>
      <c r="K689" s="31">
        <f>+K677+K688</f>
        <v>21855162.443000048</v>
      </c>
      <c r="L689" s="31">
        <f>+L677+L688</f>
        <v>17563082.949999958</v>
      </c>
      <c r="M689" s="179">
        <f>+K689-L689</f>
        <v>4292079.4930000901</v>
      </c>
      <c r="N689" s="231">
        <f>IF(L689&lt;0,IF(M689=0,0,IF(OR(L689=0,K689=0),"N.M.",IF(ABS(M689/L689)&gt;=10,"N.M.",M689/(-L689)))),IF(M689=0,0,IF(OR(L689=0,K689=0),"N.M.",IF(ABS(M689/L689)&gt;=10,"N.M.",M689/L689))))</f>
        <v>0.24438075622708941</v>
      </c>
      <c r="O689" s="133"/>
      <c r="P689" s="207"/>
      <c r="Q689" s="31">
        <f>+Q677+Q688</f>
        <v>12216002.393000036</v>
      </c>
      <c r="R689" s="31">
        <f>+R677+R688</f>
        <v>8067070.3239999991</v>
      </c>
      <c r="S689" s="179">
        <f>+Q689-R689</f>
        <v>4148932.0690000374</v>
      </c>
      <c r="T689" s="231">
        <f>IF(R689&lt;0,IF(S689=0,0,IF(OR(R689=0,Q689=0),"N.M.",IF(ABS(S689/R689)&gt;=10,"N.M.",S689/(-R689)))),IF(S689=0,0,IF(OR(R689=0,Q689=0),"N.M.",IF(ABS(S689/R689)&gt;=10,"N.M.",S689/R689))))</f>
        <v>0.51430468588537348</v>
      </c>
    </row>
    <row r="690" spans="1:20" s="49" customFormat="1" ht="13" x14ac:dyDescent="0.3">
      <c r="D690" s="190"/>
      <c r="E690" s="190"/>
      <c r="F690" s="28"/>
      <c r="G690" s="28"/>
      <c r="H690" s="179"/>
      <c r="I690" s="231"/>
      <c r="J690" s="255"/>
      <c r="K690" s="28"/>
      <c r="L690" s="28"/>
      <c r="M690" s="179"/>
      <c r="N690" s="231"/>
      <c r="O690" s="221"/>
      <c r="P690" s="206"/>
      <c r="Q690" s="28"/>
      <c r="R690" s="28"/>
      <c r="S690" s="179"/>
      <c r="T690" s="231"/>
    </row>
    <row r="691" spans="1:20" s="49" customFormat="1" ht="13" x14ac:dyDescent="0.3">
      <c r="A691" s="49" t="s">
        <v>179</v>
      </c>
      <c r="D691" s="190"/>
      <c r="E691" s="190"/>
      <c r="F691" s="28"/>
      <c r="G691" s="28"/>
      <c r="H691" s="179"/>
      <c r="I691" s="231"/>
      <c r="J691" s="255"/>
      <c r="K691" s="28"/>
      <c r="L691" s="28"/>
      <c r="M691" s="179"/>
      <c r="N691" s="231"/>
      <c r="O691" s="221"/>
      <c r="P691" s="206"/>
      <c r="Q691" s="28"/>
      <c r="R691" s="28"/>
      <c r="S691" s="179"/>
      <c r="T691" s="231"/>
    </row>
    <row r="692" spans="1:20" s="37" customFormat="1" ht="13" hidden="1" outlineLevel="1" x14ac:dyDescent="0.3">
      <c r="A692" s="25" t="s">
        <v>262</v>
      </c>
      <c r="C692" s="37" t="s">
        <v>259</v>
      </c>
      <c r="D692" s="199"/>
      <c r="E692" s="199"/>
      <c r="F692" s="28">
        <v>-4218851.362000009</v>
      </c>
      <c r="G692" s="28">
        <v>-6393099.3550000014</v>
      </c>
      <c r="H692" s="179"/>
      <c r="I692" s="231"/>
      <c r="J692" s="248"/>
      <c r="K692" s="28">
        <v>-21855162.443000048</v>
      </c>
      <c r="L692" s="28">
        <v>-17563082.950000122</v>
      </c>
      <c r="M692" s="179"/>
      <c r="N692" s="231"/>
      <c r="O692" s="221"/>
      <c r="P692" s="206"/>
      <c r="Q692" s="28">
        <v>-12216002.392999953</v>
      </c>
      <c r="R692" s="28">
        <v>-8067070.3240001006</v>
      </c>
      <c r="S692" s="179"/>
      <c r="T692" s="231"/>
    </row>
    <row r="693" spans="1:20" s="49" customFormat="1" ht="13" collapsed="1" x14ac:dyDescent="0.3">
      <c r="C693" s="49" t="s">
        <v>261</v>
      </c>
      <c r="D693" s="190"/>
      <c r="E693" s="190"/>
      <c r="F693" s="205">
        <f>+F689+F692</f>
        <v>-2.2351741790771484E-8</v>
      </c>
      <c r="G693" s="205">
        <f>+G689+G692</f>
        <v>-1.0244548320770264E-8</v>
      </c>
      <c r="H693" s="179"/>
      <c r="I693" s="231"/>
      <c r="J693" s="255"/>
      <c r="K693" s="205">
        <f>+K689+K692</f>
        <v>0</v>
      </c>
      <c r="L693" s="205">
        <f>+L689+L692</f>
        <v>-1.6391277313232422E-7</v>
      </c>
      <c r="M693" s="179"/>
      <c r="N693" s="231"/>
      <c r="O693" s="221"/>
      <c r="P693" s="206"/>
      <c r="Q693" s="205">
        <f>+Q689+Q692</f>
        <v>8.3819031715393066E-8</v>
      </c>
      <c r="R693" s="205">
        <f>+R689+R692</f>
        <v>-1.0151416063308716E-7</v>
      </c>
      <c r="S693" s="179"/>
      <c r="T693" s="231"/>
    </row>
    <row r="694" spans="1:20" s="27" customFormat="1" ht="13" x14ac:dyDescent="0.3">
      <c r="D694" s="57"/>
      <c r="E694" s="28"/>
      <c r="F694" s="154"/>
      <c r="G694" s="154"/>
      <c r="H694" s="154"/>
      <c r="I694" s="28"/>
      <c r="J694" s="164"/>
      <c r="K694" s="154"/>
      <c r="L694" s="154"/>
      <c r="M694" s="154"/>
      <c r="N694" s="28"/>
      <c r="O694" s="244"/>
      <c r="P694" s="164"/>
      <c r="Q694" s="154"/>
      <c r="R694" s="154"/>
      <c r="S694" s="154"/>
      <c r="T694" s="28"/>
    </row>
    <row r="695" spans="1:20" s="41" customFormat="1" x14ac:dyDescent="0.25">
      <c r="B695" s="49"/>
      <c r="C695" s="49"/>
      <c r="D695" s="58"/>
      <c r="E695" s="48"/>
      <c r="F695" s="100"/>
      <c r="G695" s="100"/>
      <c r="H695" s="283"/>
      <c r="I695" s="96"/>
      <c r="J695" s="159"/>
      <c r="K695" s="100"/>
      <c r="L695" s="100"/>
      <c r="M695" s="283"/>
      <c r="N695" s="96"/>
      <c r="O695" s="241"/>
      <c r="P695" s="159"/>
      <c r="Q695" s="100"/>
      <c r="R695" s="100"/>
      <c r="S695" s="283"/>
      <c r="T695" s="96"/>
    </row>
    <row r="696" spans="1:20" s="45" customFormat="1" x14ac:dyDescent="0.25">
      <c r="A696" s="41"/>
      <c r="B696" s="70"/>
      <c r="C696" s="59"/>
      <c r="D696" s="41"/>
      <c r="E696" s="48"/>
      <c r="F696" s="100"/>
      <c r="G696" s="100"/>
      <c r="H696" s="283"/>
      <c r="I696" s="96"/>
      <c r="J696" s="159"/>
      <c r="K696" s="100"/>
      <c r="L696" s="100"/>
      <c r="M696" s="283"/>
      <c r="N696" s="96"/>
      <c r="O696" s="241"/>
      <c r="P696" s="159"/>
      <c r="Q696" s="100"/>
      <c r="R696" s="100"/>
      <c r="S696" s="283"/>
      <c r="T696" s="96"/>
    </row>
    <row r="697" spans="1:20" s="38" customFormat="1" ht="13" x14ac:dyDescent="0.3">
      <c r="C697" s="127"/>
      <c r="D697" s="124"/>
      <c r="E697" s="40"/>
      <c r="F697" s="283"/>
      <c r="G697" s="306"/>
      <c r="H697" s="283"/>
      <c r="J697" s="165"/>
      <c r="K697" s="301"/>
      <c r="L697" s="283"/>
      <c r="M697" s="283"/>
      <c r="N697" s="43"/>
      <c r="O697" s="126"/>
      <c r="P697" s="159"/>
      <c r="Q697" s="301"/>
      <c r="R697" s="283"/>
      <c r="S697" s="283"/>
      <c r="T697" s="74"/>
    </row>
    <row r="698" spans="1:20" s="45" customFormat="1" x14ac:dyDescent="0.25">
      <c r="A698" s="41"/>
      <c r="B698" s="70"/>
      <c r="C698" s="41"/>
      <c r="D698" s="41"/>
      <c r="E698" s="72"/>
      <c r="F698" s="155"/>
      <c r="G698" s="155"/>
      <c r="H698" s="155"/>
      <c r="I698" s="96"/>
      <c r="J698" s="159"/>
      <c r="K698" s="156"/>
      <c r="L698" s="156"/>
      <c r="M698" s="156"/>
      <c r="N698" s="96"/>
      <c r="O698" s="241"/>
      <c r="P698" s="159"/>
      <c r="Q698" s="156"/>
      <c r="R698" s="156"/>
      <c r="S698" s="156"/>
      <c r="T698" s="96"/>
    </row>
    <row r="699" spans="1:20" s="341" customFormat="1" ht="12.75" hidden="1" customHeight="1" outlineLevel="1" x14ac:dyDescent="0.25">
      <c r="A699" s="337"/>
      <c r="B699" s="338" t="s">
        <v>21</v>
      </c>
      <c r="C699" s="339" t="s">
        <v>2567</v>
      </c>
      <c r="D699" s="340"/>
      <c r="E699" s="340"/>
      <c r="F699" s="155"/>
      <c r="G699" s="155"/>
      <c r="H699" s="155"/>
      <c r="I699" s="96"/>
      <c r="J699" s="159"/>
      <c r="K699" s="156"/>
      <c r="L699" s="156"/>
      <c r="M699" s="156"/>
      <c r="N699" s="96"/>
      <c r="O699" s="241"/>
      <c r="P699" s="159"/>
      <c r="Q699" s="156"/>
      <c r="R699" s="156"/>
      <c r="S699" s="156"/>
      <c r="T699" s="96"/>
    </row>
    <row r="700" spans="1:20" s="341" customFormat="1" ht="12.75" hidden="1" customHeight="1" outlineLevel="1" x14ac:dyDescent="0.25">
      <c r="A700" s="337"/>
      <c r="B700" s="341" t="s">
        <v>22</v>
      </c>
      <c r="C700" s="342">
        <v>1E-3</v>
      </c>
      <c r="D700" s="340"/>
      <c r="E700" s="340"/>
      <c r="F700" s="155"/>
      <c r="G700" s="155"/>
      <c r="H700" s="155"/>
      <c r="I700" s="96"/>
      <c r="J700" s="159"/>
      <c r="K700" s="156"/>
      <c r="L700" s="156"/>
      <c r="M700" s="156"/>
      <c r="N700" s="96"/>
      <c r="O700" s="241"/>
      <c r="P700" s="159"/>
      <c r="Q700" s="156"/>
      <c r="R700" s="156"/>
      <c r="S700" s="156"/>
      <c r="T700" s="96"/>
    </row>
    <row r="701" spans="1:20" s="341" customFormat="1" ht="12.75" hidden="1" customHeight="1" outlineLevel="1" x14ac:dyDescent="0.25">
      <c r="A701" s="337"/>
      <c r="B701" s="341" t="s">
        <v>23</v>
      </c>
      <c r="C701" s="342" t="s">
        <v>24</v>
      </c>
      <c r="D701" s="340"/>
      <c r="E701" s="340"/>
      <c r="F701" s="155"/>
      <c r="G701" s="155"/>
      <c r="H701" s="155"/>
      <c r="I701" s="96"/>
      <c r="J701" s="159"/>
      <c r="K701" s="156"/>
      <c r="L701" s="156"/>
      <c r="M701" s="156"/>
      <c r="N701" s="96"/>
      <c r="O701" s="241"/>
      <c r="P701" s="159"/>
      <c r="Q701" s="156"/>
      <c r="R701" s="156"/>
      <c r="S701" s="156"/>
      <c r="T701" s="96"/>
    </row>
    <row r="702" spans="1:20" s="341" customFormat="1" ht="12.75" hidden="1" customHeight="1" outlineLevel="1" x14ac:dyDescent="0.25">
      <c r="A702" s="337"/>
      <c r="B702" s="341" t="s">
        <v>23</v>
      </c>
      <c r="C702" s="342" t="s">
        <v>25</v>
      </c>
      <c r="D702" s="340"/>
      <c r="E702" s="340"/>
      <c r="F702" s="155"/>
      <c r="G702" s="155"/>
      <c r="H702" s="155"/>
      <c r="I702" s="96"/>
      <c r="J702" s="159"/>
      <c r="K702" s="156"/>
      <c r="L702" s="156"/>
      <c r="M702" s="156"/>
      <c r="N702" s="96"/>
      <c r="O702" s="241"/>
      <c r="P702" s="159"/>
      <c r="Q702" s="156"/>
      <c r="R702" s="156"/>
      <c r="S702" s="156"/>
      <c r="T702" s="96"/>
    </row>
    <row r="703" spans="1:20" s="341" customFormat="1" ht="12.75" hidden="1" customHeight="1" outlineLevel="1" x14ac:dyDescent="0.25">
      <c r="A703" s="337"/>
      <c r="B703" s="341" t="s">
        <v>26</v>
      </c>
      <c r="C703" s="342"/>
      <c r="D703" s="340"/>
      <c r="E703" s="340"/>
      <c r="F703" s="155"/>
      <c r="G703" s="155"/>
      <c r="H703" s="155"/>
      <c r="I703" s="96"/>
      <c r="J703" s="159"/>
      <c r="K703" s="156"/>
      <c r="L703" s="156"/>
      <c r="M703" s="156"/>
      <c r="N703" s="96"/>
      <c r="O703" s="241"/>
      <c r="P703" s="159"/>
      <c r="Q703" s="156"/>
      <c r="R703" s="156"/>
      <c r="S703" s="156"/>
      <c r="T703" s="96"/>
    </row>
    <row r="704" spans="1:20" s="341" customFormat="1" ht="12.75" hidden="1" customHeight="1" outlineLevel="1" x14ac:dyDescent="0.25">
      <c r="A704" s="337"/>
      <c r="B704" s="341" t="s">
        <v>26</v>
      </c>
      <c r="C704" s="342"/>
      <c r="D704" s="340"/>
      <c r="E704" s="340"/>
      <c r="F704" s="155"/>
      <c r="G704" s="155"/>
      <c r="H704" s="155"/>
      <c r="I704" s="96"/>
      <c r="J704" s="159"/>
      <c r="K704" s="156"/>
      <c r="L704" s="156"/>
      <c r="M704" s="156"/>
      <c r="N704" s="96"/>
      <c r="O704" s="241"/>
      <c r="P704" s="159"/>
      <c r="Q704" s="156"/>
      <c r="R704" s="156"/>
      <c r="S704" s="156"/>
      <c r="T704" s="96"/>
    </row>
    <row r="705" spans="1:20" s="341" customFormat="1" ht="12.75" hidden="1" customHeight="1" outlineLevel="1" x14ac:dyDescent="0.25">
      <c r="A705" s="337"/>
      <c r="B705" s="341" t="s">
        <v>27</v>
      </c>
      <c r="C705" s="342">
        <f>SUM(C703:C704)</f>
        <v>0</v>
      </c>
      <c r="D705" s="340"/>
      <c r="E705" s="340"/>
      <c r="F705" s="156"/>
      <c r="G705" s="156"/>
      <c r="H705" s="156"/>
      <c r="I705" s="96"/>
      <c r="J705" s="159"/>
      <c r="K705" s="156"/>
      <c r="L705" s="156"/>
      <c r="M705" s="156"/>
      <c r="N705" s="96"/>
      <c r="O705" s="241"/>
      <c r="P705" s="159"/>
      <c r="Q705" s="156"/>
      <c r="R705" s="156"/>
      <c r="S705" s="156"/>
      <c r="T705" s="96"/>
    </row>
    <row r="706" spans="1:20" s="341" customFormat="1" ht="12.75" hidden="1" customHeight="1" outlineLevel="1" x14ac:dyDescent="0.25">
      <c r="A706" s="337"/>
      <c r="B706" s="343" t="s">
        <v>41</v>
      </c>
      <c r="C706" s="344" t="s">
        <v>2568</v>
      </c>
      <c r="D706" s="340"/>
      <c r="E706" s="340"/>
      <c r="F706" s="156"/>
      <c r="G706" s="156"/>
      <c r="H706" s="156"/>
      <c r="I706" s="96"/>
      <c r="J706" s="159"/>
      <c r="K706" s="156"/>
      <c r="L706" s="156"/>
      <c r="M706" s="156"/>
      <c r="N706" s="96"/>
      <c r="O706" s="241"/>
      <c r="P706" s="159"/>
      <c r="Q706" s="156"/>
      <c r="R706" s="156"/>
      <c r="S706" s="156"/>
      <c r="T706" s="96"/>
    </row>
    <row r="707" spans="1:20" s="341" customFormat="1" ht="12.75" hidden="1" customHeight="1" outlineLevel="1" x14ac:dyDescent="0.25">
      <c r="A707" s="337"/>
      <c r="B707" s="343" t="s">
        <v>28</v>
      </c>
      <c r="C707" s="344" t="s">
        <v>2569</v>
      </c>
      <c r="D707" s="340"/>
      <c r="E707" s="340"/>
      <c r="F707" s="156"/>
      <c r="G707" s="156"/>
      <c r="H707" s="156"/>
      <c r="I707" s="96"/>
      <c r="J707" s="159"/>
      <c r="K707" s="156"/>
      <c r="L707" s="156"/>
      <c r="M707" s="156"/>
      <c r="N707" s="96"/>
      <c r="O707" s="241"/>
      <c r="P707" s="159"/>
      <c r="Q707" s="156"/>
      <c r="R707" s="156"/>
      <c r="S707" s="156"/>
      <c r="T707" s="96"/>
    </row>
    <row r="708" spans="1:20" s="341" customFormat="1" ht="12.75" hidden="1" customHeight="1" outlineLevel="1" x14ac:dyDescent="0.25">
      <c r="A708" s="337"/>
      <c r="B708" s="343" t="s">
        <v>29</v>
      </c>
      <c r="C708" s="344" t="s">
        <v>2569</v>
      </c>
      <c r="D708" s="340"/>
      <c r="E708" s="340"/>
      <c r="F708" s="156"/>
      <c r="G708" s="156"/>
      <c r="H708" s="156"/>
      <c r="I708" s="96"/>
      <c r="J708" s="159"/>
      <c r="K708" s="156"/>
      <c r="L708" s="156"/>
      <c r="M708" s="156"/>
      <c r="N708" s="96"/>
      <c r="O708" s="241"/>
      <c r="P708" s="159"/>
      <c r="Q708" s="156"/>
      <c r="R708" s="156"/>
      <c r="S708" s="156"/>
      <c r="T708" s="96"/>
    </row>
    <row r="709" spans="1:20" s="341" customFormat="1" ht="12.75" hidden="1" customHeight="1" outlineLevel="1" x14ac:dyDescent="0.25">
      <c r="A709" s="337"/>
      <c r="B709" s="345" t="s">
        <v>38</v>
      </c>
      <c r="C709" s="344" t="s">
        <v>2570</v>
      </c>
      <c r="D709" s="340"/>
      <c r="E709" s="340"/>
      <c r="F709" s="156"/>
      <c r="G709" s="156"/>
      <c r="H709" s="156"/>
      <c r="I709" s="96"/>
      <c r="J709" s="159"/>
      <c r="K709" s="156"/>
      <c r="L709" s="156"/>
      <c r="M709" s="156"/>
      <c r="N709" s="96"/>
      <c r="O709" s="241"/>
      <c r="P709" s="159"/>
      <c r="Q709" s="156"/>
      <c r="R709" s="156"/>
      <c r="S709" s="156"/>
      <c r="T709" s="96"/>
    </row>
    <row r="710" spans="1:20" s="341" customFormat="1" ht="12.75" hidden="1" customHeight="1" outlineLevel="1" x14ac:dyDescent="0.25">
      <c r="A710" s="337"/>
      <c r="B710" s="345" t="s">
        <v>30</v>
      </c>
      <c r="C710" s="344" t="s">
        <v>2571</v>
      </c>
      <c r="D710" s="340"/>
      <c r="E710" s="340"/>
      <c r="F710" s="156"/>
      <c r="G710" s="156"/>
      <c r="H710" s="156"/>
      <c r="I710" s="96"/>
      <c r="J710" s="159"/>
      <c r="K710" s="156"/>
      <c r="L710" s="156"/>
      <c r="M710" s="156"/>
      <c r="N710" s="96"/>
      <c r="O710" s="241"/>
      <c r="P710" s="159"/>
      <c r="Q710" s="156"/>
      <c r="R710" s="156"/>
      <c r="S710" s="156"/>
      <c r="T710" s="96"/>
    </row>
    <row r="711" spans="1:20" s="341" customFormat="1" ht="12.75" hidden="1" customHeight="1" outlineLevel="1" x14ac:dyDescent="0.25">
      <c r="A711" s="337"/>
      <c r="B711" s="345" t="s">
        <v>31</v>
      </c>
      <c r="C711" s="344" t="s">
        <v>2572</v>
      </c>
      <c r="D711" s="340"/>
      <c r="E711" s="340"/>
      <c r="F711" s="156"/>
      <c r="G711" s="156"/>
      <c r="H711" s="156"/>
      <c r="I711" s="96"/>
      <c r="J711" s="159"/>
      <c r="K711" s="156"/>
      <c r="L711" s="156"/>
      <c r="M711" s="156"/>
      <c r="N711" s="96"/>
      <c r="O711" s="241"/>
      <c r="P711" s="159"/>
      <c r="Q711" s="156"/>
      <c r="R711" s="156"/>
      <c r="S711" s="156"/>
      <c r="T711" s="96"/>
    </row>
    <row r="712" spans="1:20" s="341" customFormat="1" ht="12.75" hidden="1" customHeight="1" outlineLevel="1" x14ac:dyDescent="0.25">
      <c r="A712" s="337"/>
      <c r="B712" s="345" t="s">
        <v>32</v>
      </c>
      <c r="C712" s="344" t="s">
        <v>2573</v>
      </c>
      <c r="D712" s="340"/>
      <c r="E712" s="340"/>
      <c r="F712" s="156"/>
      <c r="G712" s="156"/>
      <c r="H712" s="156"/>
      <c r="I712" s="96"/>
      <c r="J712" s="159"/>
      <c r="K712" s="156"/>
      <c r="L712" s="156"/>
      <c r="M712" s="156"/>
      <c r="N712" s="96"/>
      <c r="O712" s="241"/>
      <c r="P712" s="159"/>
      <c r="Q712" s="156"/>
      <c r="R712" s="156"/>
      <c r="S712" s="156"/>
      <c r="T712" s="96"/>
    </row>
    <row r="713" spans="1:20" s="341" customFormat="1" ht="12.75" hidden="1" customHeight="1" outlineLevel="1" x14ac:dyDescent="0.25">
      <c r="A713" s="337"/>
      <c r="B713" s="345" t="s">
        <v>33</v>
      </c>
      <c r="C713" s="344" t="s">
        <v>2574</v>
      </c>
      <c r="D713" s="340"/>
      <c r="E713" s="340"/>
      <c r="F713" s="156"/>
      <c r="G713" s="156"/>
      <c r="H713" s="156"/>
      <c r="I713" s="96"/>
      <c r="J713" s="159"/>
      <c r="K713" s="156"/>
      <c r="L713" s="156"/>
      <c r="M713" s="156"/>
      <c r="N713" s="96"/>
      <c r="O713" s="241"/>
      <c r="P713" s="159"/>
      <c r="Q713" s="156"/>
      <c r="R713" s="156"/>
      <c r="S713" s="156"/>
      <c r="T713" s="96"/>
    </row>
    <row r="714" spans="1:20" s="341" customFormat="1" ht="12.75" hidden="1" customHeight="1" outlineLevel="1" x14ac:dyDescent="0.25">
      <c r="A714" s="337"/>
      <c r="B714" s="345" t="s">
        <v>34</v>
      </c>
      <c r="C714" s="344" t="s">
        <v>2575</v>
      </c>
      <c r="D714" s="340"/>
      <c r="E714" s="340"/>
      <c r="F714" s="156"/>
      <c r="G714" s="156"/>
      <c r="H714" s="156"/>
      <c r="I714" s="96"/>
      <c r="J714" s="159"/>
      <c r="K714" s="156"/>
      <c r="L714" s="156"/>
      <c r="M714" s="156"/>
      <c r="N714" s="96"/>
      <c r="O714" s="241"/>
      <c r="P714" s="159"/>
      <c r="Q714" s="156"/>
      <c r="R714" s="156"/>
      <c r="S714" s="156"/>
      <c r="T714" s="96"/>
    </row>
    <row r="715" spans="1:20" s="341" customFormat="1" ht="12.75" hidden="1" customHeight="1" outlineLevel="1" x14ac:dyDescent="0.25">
      <c r="A715" s="337"/>
      <c r="B715" s="345" t="s">
        <v>35</v>
      </c>
      <c r="C715" s="344" t="s">
        <v>2576</v>
      </c>
      <c r="D715" s="340"/>
      <c r="E715" s="340"/>
      <c r="F715" s="156"/>
      <c r="G715" s="156"/>
      <c r="H715" s="156"/>
      <c r="I715" s="96"/>
      <c r="J715" s="159"/>
      <c r="K715" s="156"/>
      <c r="L715" s="156"/>
      <c r="M715" s="156"/>
      <c r="N715" s="96"/>
      <c r="O715" s="241"/>
      <c r="P715" s="159"/>
      <c r="Q715" s="156"/>
      <c r="R715" s="156"/>
      <c r="S715" s="156"/>
      <c r="T715" s="96"/>
    </row>
    <row r="716" spans="1:20" s="341" customFormat="1" ht="12.75" hidden="1" customHeight="1" outlineLevel="1" x14ac:dyDescent="0.25">
      <c r="B716" s="345" t="s">
        <v>36</v>
      </c>
      <c r="C716" s="344" t="s">
        <v>2577</v>
      </c>
      <c r="D716" s="340"/>
      <c r="E716" s="340"/>
      <c r="F716" s="156"/>
      <c r="G716" s="156"/>
      <c r="H716" s="156"/>
      <c r="I716" s="96"/>
      <c r="J716" s="159"/>
      <c r="K716" s="156"/>
      <c r="L716" s="156"/>
      <c r="M716" s="156"/>
      <c r="N716" s="96"/>
      <c r="O716" s="241"/>
      <c r="P716" s="159"/>
      <c r="Q716" s="156"/>
      <c r="R716" s="156"/>
      <c r="S716" s="156"/>
      <c r="T716" s="96"/>
    </row>
    <row r="717" spans="1:20" s="341" customFormat="1" ht="12.75" hidden="1" customHeight="1" outlineLevel="1" x14ac:dyDescent="0.25">
      <c r="B717" s="346" t="s">
        <v>37</v>
      </c>
      <c r="C717" s="26" t="str">
        <f>UPPER(TEXT(NvsElapsedTime,"hh:mm:ss"))</f>
        <v>00:06:09</v>
      </c>
      <c r="D717" s="340"/>
      <c r="E717" s="340"/>
      <c r="F717" s="156"/>
      <c r="G717" s="156"/>
      <c r="H717" s="156"/>
      <c r="I717" s="96"/>
      <c r="J717" s="159"/>
      <c r="K717" s="156"/>
      <c r="L717" s="156"/>
      <c r="M717" s="156"/>
      <c r="N717" s="96"/>
      <c r="O717" s="241"/>
      <c r="P717" s="159"/>
      <c r="Q717" s="156"/>
      <c r="R717" s="156"/>
      <c r="S717" s="156"/>
      <c r="T717" s="96"/>
    </row>
    <row r="718" spans="1:20" s="341" customFormat="1" ht="12.75" hidden="1" customHeight="1" outlineLevel="1" x14ac:dyDescent="0.25">
      <c r="B718" s="42" t="s">
        <v>913</v>
      </c>
      <c r="C718" s="26" t="str">
        <f>NvsTree.GL_FERC_ACCT</f>
        <v>YSNYN</v>
      </c>
      <c r="D718" s="340"/>
      <c r="E718" s="340"/>
      <c r="F718" s="156"/>
      <c r="G718" s="156"/>
      <c r="H718" s="156"/>
      <c r="I718" s="96"/>
      <c r="J718" s="159"/>
      <c r="K718" s="156"/>
      <c r="L718" s="156"/>
      <c r="M718" s="156"/>
      <c r="N718" s="96"/>
      <c r="O718" s="241"/>
      <c r="P718" s="159"/>
      <c r="Q718" s="156"/>
      <c r="R718" s="156"/>
      <c r="S718" s="156"/>
      <c r="T718" s="96"/>
    </row>
    <row r="719" spans="1:20" s="341" customFormat="1" ht="12.75" hidden="1" customHeight="1" outlineLevel="1" x14ac:dyDescent="0.25">
      <c r="B719" s="42" t="s">
        <v>914</v>
      </c>
      <c r="C719" s="26" t="str">
        <f>NvsTree.GL_PRPT_CONS</f>
        <v>YSNYN</v>
      </c>
      <c r="D719" s="340"/>
      <c r="E719" s="340"/>
      <c r="F719" s="156"/>
      <c r="G719" s="156"/>
      <c r="H719" s="156"/>
      <c r="I719" s="96"/>
      <c r="J719" s="159"/>
      <c r="K719" s="156"/>
      <c r="L719" s="156"/>
      <c r="M719" s="156"/>
      <c r="N719" s="96"/>
      <c r="O719" s="241"/>
      <c r="P719" s="159"/>
      <c r="Q719" s="156"/>
      <c r="R719" s="156"/>
      <c r="S719" s="156"/>
      <c r="T719" s="96"/>
    </row>
    <row r="720" spans="1:20" s="341" customFormat="1" collapsed="1" x14ac:dyDescent="0.25">
      <c r="A720" s="347"/>
      <c r="B720" s="348" t="s">
        <v>20</v>
      </c>
      <c r="C720" s="349"/>
      <c r="D720" s="340"/>
      <c r="E720" s="340"/>
      <c r="F720" s="156"/>
      <c r="G720" s="156"/>
      <c r="H720" s="156"/>
      <c r="I720" s="96"/>
      <c r="J720" s="159"/>
      <c r="K720" s="156"/>
      <c r="L720" s="156"/>
      <c r="M720" s="156"/>
      <c r="N720" s="96"/>
      <c r="O720" s="241"/>
      <c r="P720" s="159"/>
      <c r="Q720" s="156"/>
      <c r="R720" s="156"/>
      <c r="S720" s="156"/>
      <c r="T720" s="96"/>
    </row>
    <row r="721" spans="4:20" s="347" customFormat="1" x14ac:dyDescent="0.25">
      <c r="D721" s="55"/>
      <c r="E721" s="350"/>
      <c r="F721" s="156"/>
      <c r="G721" s="156"/>
      <c r="H721" s="156"/>
      <c r="I721" s="96"/>
      <c r="J721" s="159"/>
      <c r="K721" s="156"/>
      <c r="L721" s="156"/>
      <c r="M721" s="156"/>
      <c r="N721" s="96"/>
      <c r="O721" s="241"/>
      <c r="P721" s="159"/>
      <c r="Q721" s="156"/>
      <c r="R721" s="156"/>
      <c r="S721" s="156"/>
      <c r="T721" s="96"/>
    </row>
  </sheetData>
  <phoneticPr fontId="0" type="noConversion"/>
  <conditionalFormatting sqref="C4">
    <cfRule type="cellIs" dxfId="4" priority="10" stopIfTrue="1" operator="equal">
      <formula>"REPORT HAS ERRORS"</formula>
    </cfRule>
  </conditionalFormatting>
  <printOptions horizontalCentered="1"/>
  <pageMargins left="0.25" right="0.25" top="0.5" bottom="0.5" header="0.25" footer="0.25"/>
  <pageSetup scale="10" fitToHeight="0" orientation="landscape" r:id="rId1"/>
  <headerFooter alignWithMargins="0">
    <oddFooter>&amp;L&amp;D&amp;CPage &amp;P of &amp;N&amp;R&amp;Z&amp;F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E19"/>
  <sheetViews>
    <sheetView workbookViewId="0">
      <selection activeCell="E19" sqref="E19"/>
    </sheetView>
  </sheetViews>
  <sheetFormatPr defaultColWidth="9.1796875" defaultRowHeight="12.5" x14ac:dyDescent="0.25"/>
  <cols>
    <col min="1" max="1" width="19.7265625" style="4" bestFit="1" customWidth="1"/>
    <col min="2" max="2" width="2.26953125" style="4" customWidth="1"/>
    <col min="3" max="3" width="44.453125" style="4" customWidth="1"/>
    <col min="4" max="4" width="1.7265625" style="4" customWidth="1"/>
    <col min="5" max="5" width="45.7265625" style="1" customWidth="1"/>
    <col min="6" max="16384" width="9.1796875" style="4"/>
  </cols>
  <sheetData>
    <row r="2" spans="1:3" x14ac:dyDescent="0.25">
      <c r="A2" s="4" t="s">
        <v>2</v>
      </c>
      <c r="C2" s="2" t="s">
        <v>42</v>
      </c>
    </row>
    <row r="3" spans="1:3" x14ac:dyDescent="0.25">
      <c r="A3" s="4" t="s">
        <v>3</v>
      </c>
      <c r="C3" s="2" t="s">
        <v>16</v>
      </c>
    </row>
    <row r="4" spans="1:3" x14ac:dyDescent="0.25">
      <c r="A4" s="4" t="s">
        <v>4</v>
      </c>
      <c r="C4" s="2" t="s">
        <v>17</v>
      </c>
    </row>
    <row r="5" spans="1:3" x14ac:dyDescent="0.25">
      <c r="A5" s="4" t="s">
        <v>5</v>
      </c>
      <c r="C5" s="2" t="s">
        <v>738</v>
      </c>
    </row>
    <row r="6" spans="1:3" x14ac:dyDescent="0.25">
      <c r="A6" s="4" t="s">
        <v>6</v>
      </c>
      <c r="C6" s="2" t="s">
        <v>42</v>
      </c>
    </row>
    <row r="7" spans="1:3" x14ac:dyDescent="0.25">
      <c r="A7" s="4" t="s">
        <v>7</v>
      </c>
      <c r="C7" s="3" t="s">
        <v>743</v>
      </c>
    </row>
    <row r="8" spans="1:3" x14ac:dyDescent="0.25">
      <c r="A8" s="4" t="s">
        <v>8</v>
      </c>
      <c r="C8" s="2" t="s">
        <v>739</v>
      </c>
    </row>
    <row r="9" spans="1:3" x14ac:dyDescent="0.25">
      <c r="A9" s="4" t="s">
        <v>9</v>
      </c>
      <c r="C9" s="2" t="s">
        <v>740</v>
      </c>
    </row>
    <row r="10" spans="1:3" x14ac:dyDescent="0.25">
      <c r="A10" s="4" t="s">
        <v>10</v>
      </c>
      <c r="C10" s="2" t="s">
        <v>741</v>
      </c>
    </row>
    <row r="11" spans="1:3" x14ac:dyDescent="0.25">
      <c r="A11" s="4" t="s">
        <v>11</v>
      </c>
      <c r="C11" s="2" t="s">
        <v>18</v>
      </c>
    </row>
    <row r="12" spans="1:3" ht="37.5" x14ac:dyDescent="0.25">
      <c r="A12" s="4" t="s">
        <v>12</v>
      </c>
      <c r="C12" s="2" t="s">
        <v>742</v>
      </c>
    </row>
    <row r="13" spans="1:3" x14ac:dyDescent="0.25">
      <c r="A13" s="4" t="s">
        <v>13</v>
      </c>
      <c r="C13" s="2"/>
    </row>
    <row r="14" spans="1:3" x14ac:dyDescent="0.25">
      <c r="A14" s="4" t="s">
        <v>14</v>
      </c>
      <c r="C14" s="2"/>
    </row>
    <row r="15" spans="1:3" x14ac:dyDescent="0.25">
      <c r="A15" s="4" t="s">
        <v>15</v>
      </c>
      <c r="C15" s="2"/>
    </row>
    <row r="18" spans="1:5" x14ac:dyDescent="0.25">
      <c r="A18" s="5">
        <v>42583</v>
      </c>
      <c r="C18" s="4" t="s">
        <v>16</v>
      </c>
      <c r="E18" s="1" t="s">
        <v>737</v>
      </c>
    </row>
    <row r="19" spans="1:5" ht="25" x14ac:dyDescent="0.25">
      <c r="A19" s="5">
        <v>43348</v>
      </c>
      <c r="C19" s="4" t="s">
        <v>16</v>
      </c>
      <c r="E19" s="1" t="s">
        <v>916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Z1687"/>
  <sheetViews>
    <sheetView topLeftCell="B2" workbookViewId="0">
      <pane xSplit="2" ySplit="5" topLeftCell="D7" activePane="bottomRight" state="frozen"/>
      <selection activeCell="B2" sqref="B2"/>
      <selection pane="topRight" activeCell="D2" sqref="D2"/>
      <selection pane="bottomLeft" activeCell="B7" sqref="B7"/>
      <selection pane="bottomRight" activeCell="F7" sqref="F7"/>
    </sheetView>
  </sheetViews>
  <sheetFormatPr defaultRowHeight="12.5" outlineLevelRow="2" outlineLevelCol="1" x14ac:dyDescent="0.25"/>
  <cols>
    <col min="1" max="1" width="0" hidden="1" customWidth="1"/>
    <col min="2" max="2" width="12.7265625" customWidth="1"/>
    <col min="3" max="3" width="35.26953125" customWidth="1"/>
    <col min="4" max="4" width="3.1796875" customWidth="1"/>
    <col min="5" max="5" width="1.1796875" customWidth="1"/>
    <col min="6" max="7" width="21" style="167" customWidth="1"/>
    <col min="8" max="8" width="19.26953125" style="167" customWidth="1" collapsed="1"/>
    <col min="9" max="9" width="12.7265625" style="96" hidden="1" customWidth="1" outlineLevel="1"/>
    <col min="10" max="10" width="2.7265625" style="167" customWidth="1"/>
    <col min="11" max="11" width="19.54296875" style="167" customWidth="1"/>
    <col min="12" max="12" width="18.54296875" style="167" customWidth="1"/>
    <col min="13" max="13" width="19.26953125" style="167" customWidth="1" collapsed="1"/>
    <col min="14" max="14" width="12.7265625" style="96" hidden="1" customWidth="1" outlineLevel="1"/>
    <col min="15" max="15" width="40.26953125" style="241" hidden="1" customWidth="1" outlineLevel="1"/>
    <col min="16" max="16" width="2.7265625" style="167" customWidth="1"/>
    <col min="17" max="18" width="21" style="167" customWidth="1"/>
    <col min="19" max="19" width="19.26953125" style="167" customWidth="1" collapsed="1"/>
    <col min="20" max="20" width="12.7265625" style="96" hidden="1" customWidth="1" outlineLevel="1"/>
    <col min="21" max="21" width="2.7265625" style="167" customWidth="1"/>
    <col min="22" max="23" width="21" style="167" customWidth="1"/>
    <col min="24" max="24" width="19.26953125" style="167" customWidth="1" collapsed="1"/>
    <col min="25" max="25" width="12.7265625" style="96" hidden="1" customWidth="1" outlineLevel="1"/>
    <col min="26" max="26" width="6.26953125" style="132" customWidth="1"/>
  </cols>
  <sheetData>
    <row r="1" spans="1:26" s="68" customFormat="1" ht="11.25" hidden="1" customHeight="1" x14ac:dyDescent="0.25">
      <c r="A1" s="63" t="s">
        <v>265</v>
      </c>
      <c r="B1" s="64" t="s">
        <v>0</v>
      </c>
      <c r="C1" s="65" t="s">
        <v>1</v>
      </c>
      <c r="D1" s="66"/>
      <c r="E1" s="67"/>
      <c r="F1" s="307" t="s">
        <v>571</v>
      </c>
      <c r="G1" s="307" t="s">
        <v>572</v>
      </c>
      <c r="H1" s="142" t="s">
        <v>573</v>
      </c>
      <c r="I1" s="91" t="s">
        <v>573</v>
      </c>
      <c r="J1" s="157"/>
      <c r="K1" s="307" t="s">
        <v>574</v>
      </c>
      <c r="L1" s="307" t="s">
        <v>575</v>
      </c>
      <c r="M1" s="142" t="s">
        <v>573</v>
      </c>
      <c r="N1" s="91" t="s">
        <v>573</v>
      </c>
      <c r="O1" s="258"/>
      <c r="P1" s="157"/>
      <c r="Q1" s="307" t="s">
        <v>576</v>
      </c>
      <c r="R1" s="307" t="s">
        <v>577</v>
      </c>
      <c r="S1" s="142" t="s">
        <v>573</v>
      </c>
      <c r="T1" s="91" t="s">
        <v>573</v>
      </c>
      <c r="U1" s="157"/>
      <c r="V1" s="307" t="s">
        <v>578</v>
      </c>
      <c r="W1" s="307" t="s">
        <v>579</v>
      </c>
      <c r="X1" s="142" t="s">
        <v>573</v>
      </c>
      <c r="Y1" s="91" t="s">
        <v>573</v>
      </c>
      <c r="Z1" s="132"/>
    </row>
    <row r="2" spans="1:26" s="7" customFormat="1" ht="13" x14ac:dyDescent="0.3">
      <c r="C2" s="19" t="s">
        <v>2575</v>
      </c>
      <c r="D2" s="54"/>
      <c r="E2" s="39"/>
      <c r="F2" s="143"/>
      <c r="G2" s="143" t="s">
        <v>2575</v>
      </c>
      <c r="H2" s="143"/>
      <c r="I2" s="92"/>
      <c r="J2" s="158"/>
      <c r="K2" s="143"/>
      <c r="L2" s="143" t="s">
        <v>2575</v>
      </c>
      <c r="M2" s="143"/>
      <c r="N2" s="92"/>
      <c r="O2" s="240"/>
      <c r="P2" s="158"/>
      <c r="Q2" s="143"/>
      <c r="R2" s="143" t="s">
        <v>2575</v>
      </c>
      <c r="S2" s="143"/>
      <c r="T2" s="92"/>
      <c r="U2" s="158"/>
      <c r="V2" s="143"/>
      <c r="W2" s="143" t="s">
        <v>2575</v>
      </c>
      <c r="X2" s="143"/>
      <c r="Y2" s="92"/>
      <c r="Z2" s="135"/>
    </row>
    <row r="3" spans="1:26" s="7" customFormat="1" ht="13" x14ac:dyDescent="0.3">
      <c r="C3" s="19" t="s">
        <v>2578</v>
      </c>
      <c r="D3" s="55"/>
      <c r="E3" s="18"/>
      <c r="F3" s="144"/>
      <c r="G3" s="145" t="s">
        <v>2579</v>
      </c>
      <c r="H3" s="146"/>
      <c r="I3" s="93"/>
      <c r="J3" s="159"/>
      <c r="K3" s="144"/>
      <c r="L3" s="145" t="s">
        <v>2579</v>
      </c>
      <c r="M3" s="146"/>
      <c r="N3" s="93"/>
      <c r="O3" s="241"/>
      <c r="P3" s="159"/>
      <c r="Q3" s="144"/>
      <c r="R3" s="145" t="s">
        <v>2579</v>
      </c>
      <c r="S3" s="146"/>
      <c r="T3" s="93"/>
      <c r="U3" s="159"/>
      <c r="V3" s="144"/>
      <c r="W3" s="145" t="s">
        <v>2579</v>
      </c>
      <c r="X3" s="146"/>
      <c r="Y3" s="93"/>
      <c r="Z3" s="132"/>
    </row>
    <row r="4" spans="1:26" s="7" customFormat="1" ht="13.5" thickBot="1" x14ac:dyDescent="0.35">
      <c r="B4" s="13" t="s">
        <v>2580</v>
      </c>
      <c r="C4" s="36"/>
      <c r="D4" s="56"/>
      <c r="E4" s="14"/>
      <c r="F4" s="147"/>
      <c r="G4" s="147"/>
      <c r="H4" s="148"/>
      <c r="I4" s="94"/>
      <c r="J4" s="160"/>
      <c r="K4" s="147"/>
      <c r="L4" s="147"/>
      <c r="M4" s="148"/>
      <c r="N4" s="94"/>
      <c r="O4" s="242"/>
      <c r="P4" s="160"/>
      <c r="Q4" s="147"/>
      <c r="R4" s="147"/>
      <c r="S4" s="148"/>
      <c r="T4" s="94"/>
      <c r="U4" s="160"/>
      <c r="V4" s="147"/>
      <c r="W4" s="147"/>
      <c r="X4" s="148"/>
      <c r="Y4" s="94"/>
      <c r="Z4" s="133"/>
    </row>
    <row r="5" spans="1:26" s="7" customFormat="1" ht="13" x14ac:dyDescent="0.3">
      <c r="B5" s="11" t="s">
        <v>2573</v>
      </c>
      <c r="C5" s="12" t="s">
        <v>2581</v>
      </c>
      <c r="D5" s="55"/>
      <c r="E5" s="15"/>
      <c r="F5" s="149" t="s">
        <v>580</v>
      </c>
      <c r="G5" s="150"/>
      <c r="H5" s="145" t="s">
        <v>581</v>
      </c>
      <c r="I5" s="93"/>
      <c r="J5" s="161"/>
      <c r="K5" s="149" t="s">
        <v>582</v>
      </c>
      <c r="L5" s="150"/>
      <c r="M5" s="145" t="s">
        <v>581</v>
      </c>
      <c r="N5" s="93"/>
      <c r="O5" s="241"/>
      <c r="P5" s="161"/>
      <c r="Q5" s="149" t="s">
        <v>583</v>
      </c>
      <c r="R5" s="150"/>
      <c r="S5" s="145" t="s">
        <v>581</v>
      </c>
      <c r="T5" s="93"/>
      <c r="U5" s="161"/>
      <c r="V5" s="149" t="s">
        <v>584</v>
      </c>
      <c r="W5" s="150"/>
      <c r="X5" s="145" t="s">
        <v>581</v>
      </c>
      <c r="Y5" s="93"/>
      <c r="Z5" s="134"/>
    </row>
    <row r="6" spans="1:26" s="8" customFormat="1" ht="13.5" thickBot="1" x14ac:dyDescent="0.35">
      <c r="A6" s="7"/>
      <c r="B6" s="10" t="s">
        <v>2576</v>
      </c>
      <c r="C6" s="6" t="s">
        <v>2582</v>
      </c>
      <c r="D6" s="56"/>
      <c r="E6" s="16"/>
      <c r="F6" s="151" t="s">
        <v>2583</v>
      </c>
      <c r="G6" s="180">
        <v>2024</v>
      </c>
      <c r="H6" s="147" t="s">
        <v>585</v>
      </c>
      <c r="I6" s="95" t="s">
        <v>586</v>
      </c>
      <c r="J6" s="162"/>
      <c r="K6" s="151" t="s">
        <v>2583</v>
      </c>
      <c r="L6" s="180">
        <v>2024</v>
      </c>
      <c r="M6" s="147" t="s">
        <v>585</v>
      </c>
      <c r="N6" s="95" t="s">
        <v>586</v>
      </c>
      <c r="O6" s="95" t="s">
        <v>587</v>
      </c>
      <c r="P6" s="162"/>
      <c r="Q6" s="151" t="s">
        <v>2583</v>
      </c>
      <c r="R6" s="180">
        <v>2024</v>
      </c>
      <c r="S6" s="147" t="s">
        <v>585</v>
      </c>
      <c r="T6" s="95" t="s">
        <v>586</v>
      </c>
      <c r="U6" s="162"/>
      <c r="V6" s="151" t="s">
        <v>2583</v>
      </c>
      <c r="W6" s="180">
        <v>2024</v>
      </c>
      <c r="X6" s="147" t="s">
        <v>585</v>
      </c>
      <c r="Y6" s="95" t="s">
        <v>586</v>
      </c>
      <c r="Z6" s="128"/>
    </row>
    <row r="7" spans="1:26" ht="13.5" thickTop="1" x14ac:dyDescent="0.3">
      <c r="H7" s="330"/>
      <c r="I7" s="329"/>
      <c r="J7" s="330"/>
      <c r="M7" s="330"/>
      <c r="N7" s="329"/>
      <c r="O7" s="331"/>
      <c r="P7" s="330"/>
      <c r="S7" s="330"/>
      <c r="T7" s="329"/>
      <c r="U7" s="330"/>
      <c r="X7" s="330"/>
      <c r="Y7" s="329"/>
      <c r="Z7" s="332"/>
    </row>
    <row r="8" spans="1:26" s="41" customFormat="1" ht="15.5" x14ac:dyDescent="0.35">
      <c r="B8" s="49"/>
      <c r="C8" s="237" t="s">
        <v>456</v>
      </c>
      <c r="D8" s="58"/>
      <c r="E8" s="48"/>
      <c r="F8" s="100"/>
      <c r="G8" s="100"/>
      <c r="H8" s="283"/>
      <c r="I8" s="96"/>
      <c r="J8" s="159"/>
      <c r="K8" s="100"/>
      <c r="L8" s="100"/>
      <c r="M8" s="283"/>
      <c r="N8" s="96"/>
      <c r="O8" s="241"/>
      <c r="P8" s="159"/>
      <c r="Q8" s="100"/>
      <c r="R8" s="100"/>
      <c r="S8" s="283"/>
      <c r="T8" s="96"/>
      <c r="U8" s="159"/>
      <c r="V8" s="100"/>
      <c r="W8" s="100"/>
      <c r="X8" s="283"/>
      <c r="Y8" s="96"/>
      <c r="Z8" s="132"/>
    </row>
    <row r="9" spans="1:26" s="41" customFormat="1" ht="15.5" x14ac:dyDescent="0.35">
      <c r="B9" s="49"/>
      <c r="C9" s="237" t="s">
        <v>455</v>
      </c>
      <c r="D9" s="58"/>
      <c r="E9" s="48"/>
      <c r="F9" s="100"/>
      <c r="G9" s="100"/>
      <c r="H9" s="283"/>
      <c r="I9" s="96"/>
      <c r="J9" s="159"/>
      <c r="K9" s="100"/>
      <c r="L9" s="100"/>
      <c r="M9" s="283"/>
      <c r="N9" s="96"/>
      <c r="O9" s="241"/>
      <c r="P9" s="159"/>
      <c r="Q9" s="100"/>
      <c r="R9" s="100"/>
      <c r="S9" s="283"/>
      <c r="T9" s="96"/>
      <c r="U9" s="159"/>
      <c r="V9" s="100"/>
      <c r="W9" s="100"/>
      <c r="X9" s="283"/>
      <c r="Y9" s="96"/>
      <c r="Z9" s="132"/>
    </row>
    <row r="10" spans="1:26" s="108" customFormat="1" x14ac:dyDescent="0.25">
      <c r="A10" s="103"/>
      <c r="B10" s="104" t="s">
        <v>43</v>
      </c>
      <c r="C10" s="105" t="s">
        <v>454</v>
      </c>
      <c r="D10" s="106"/>
      <c r="E10" s="107"/>
      <c r="F10" s="302"/>
      <c r="G10" s="302"/>
      <c r="H10" s="302"/>
      <c r="I10" s="121"/>
      <c r="J10" s="166"/>
      <c r="K10" s="302"/>
      <c r="L10" s="302"/>
      <c r="M10" s="302"/>
      <c r="N10" s="121"/>
      <c r="O10" s="245"/>
      <c r="P10" s="166"/>
      <c r="Q10" s="302"/>
      <c r="R10" s="302"/>
      <c r="S10" s="302"/>
      <c r="T10" s="121"/>
      <c r="U10" s="166"/>
      <c r="V10" s="302"/>
      <c r="W10" s="302"/>
      <c r="X10" s="302"/>
      <c r="Y10" s="121"/>
      <c r="Z10" s="132"/>
    </row>
    <row r="11" spans="1:26" s="108" customFormat="1" x14ac:dyDescent="0.25">
      <c r="A11" s="103"/>
      <c r="B11" s="104" t="s">
        <v>44</v>
      </c>
      <c r="C11" s="105" t="s">
        <v>453</v>
      </c>
      <c r="D11" s="103"/>
      <c r="E11" s="107"/>
      <c r="F11" s="302"/>
      <c r="G11" s="302"/>
      <c r="H11" s="302"/>
      <c r="I11" s="121"/>
      <c r="J11" s="166"/>
      <c r="K11" s="302"/>
      <c r="L11" s="302"/>
      <c r="M11" s="302"/>
      <c r="N11" s="121"/>
      <c r="O11" s="245"/>
      <c r="P11" s="166"/>
      <c r="Q11" s="302"/>
      <c r="R11" s="302"/>
      <c r="S11" s="302"/>
      <c r="T11" s="121"/>
      <c r="U11" s="166"/>
      <c r="V11" s="302"/>
      <c r="W11" s="302"/>
      <c r="X11" s="302"/>
      <c r="Y11" s="121"/>
      <c r="Z11" s="132"/>
    </row>
    <row r="12" spans="1:26" s="108" customFormat="1" x14ac:dyDescent="0.25">
      <c r="A12" s="103"/>
      <c r="B12" s="104" t="s">
        <v>45</v>
      </c>
      <c r="C12" s="105" t="s">
        <v>295</v>
      </c>
      <c r="D12" s="103"/>
      <c r="E12" s="107"/>
      <c r="F12" s="302"/>
      <c r="G12" s="302"/>
      <c r="H12" s="302"/>
      <c r="I12" s="121"/>
      <c r="J12" s="166"/>
      <c r="K12" s="302"/>
      <c r="L12" s="302"/>
      <c r="M12" s="302"/>
      <c r="N12" s="121"/>
      <c r="O12" s="245"/>
      <c r="P12" s="166"/>
      <c r="Q12" s="302"/>
      <c r="R12" s="302"/>
      <c r="S12" s="302"/>
      <c r="T12" s="121"/>
      <c r="U12" s="166"/>
      <c r="V12" s="302"/>
      <c r="W12" s="302"/>
      <c r="X12" s="302"/>
      <c r="Y12" s="121"/>
      <c r="Z12" s="132"/>
    </row>
    <row r="13" spans="1:26" s="68" customFormat="1" hidden="1" outlineLevel="1" x14ac:dyDescent="0.25">
      <c r="A13" s="63" t="s">
        <v>1333</v>
      </c>
      <c r="B13" s="64" t="s">
        <v>1792</v>
      </c>
      <c r="C13" s="65" t="s">
        <v>2250</v>
      </c>
      <c r="D13" s="66"/>
      <c r="E13" s="67"/>
      <c r="F13" s="307">
        <v>441077.5</v>
      </c>
      <c r="G13" s="307">
        <v>404117.81</v>
      </c>
      <c r="H13" s="142">
        <f t="shared" ref="H13:H44" si="0">+F13-G13</f>
        <v>36959.69</v>
      </c>
      <c r="I13" s="91">
        <f t="shared" ref="I13:I44" si="1">IF(G13&lt;0,IF(H13=0,0,IF(OR(G13=0,F13=0),"N.M.",IF(ABS(H13/G13)&gt;=10,"N.M.",H13/(-G13)))),IF(H13=0,0,IF(OR(G13=0,F13=0),"N.M.",IF(ABS(H13/G13)&gt;=10,"N.M.",H13/G13))))</f>
        <v>9.1457711304532716E-2</v>
      </c>
      <c r="J13" s="157"/>
      <c r="K13" s="307">
        <v>2392787.41</v>
      </c>
      <c r="L13" s="307">
        <v>2741202.74</v>
      </c>
      <c r="M13" s="142">
        <f t="shared" ref="M13:M44" si="2">+K13-L13</f>
        <v>-348415.33000000007</v>
      </c>
      <c r="N13" s="91">
        <f t="shared" ref="N13:N44" si="3">IF(L13&lt;0,IF(M13=0,0,IF(OR(L13=0,K13=0),"N.M.",IF(ABS(M13/L13)&gt;=10,"N.M.",M13/(-L13)))),IF(M13=0,0,IF(OR(L13=0,K13=0),"N.M.",IF(ABS(M13/L13)&gt;=10,"N.M.",M13/L13))))</f>
        <v>-0.12710308687346492</v>
      </c>
      <c r="O13" s="258"/>
      <c r="P13" s="157"/>
      <c r="Q13" s="307">
        <v>1086377.3999999999</v>
      </c>
      <c r="R13" s="307">
        <v>1198349.69</v>
      </c>
      <c r="S13" s="142">
        <f t="shared" ref="S13:S44" si="4">+Q13-R13</f>
        <v>-111972.29000000004</v>
      </c>
      <c r="T13" s="91">
        <f t="shared" ref="T13:T44" si="5">IF(R13&lt;0,IF(S13=0,0,IF(OR(R13=0,Q13=0),"N.M.",IF(ABS(S13/R13)&gt;=10,"N.M.",S13/(-R13)))),IF(S13=0,0,IF(OR(R13=0,Q13=0),"N.M.",IF(ABS(S13/R13)&gt;=10,"N.M.",S13/R13))))</f>
        <v>-9.3438744078116337E-2</v>
      </c>
      <c r="U13" s="157"/>
      <c r="V13" s="307">
        <v>4078509.39</v>
      </c>
      <c r="W13" s="307">
        <v>4979442.82</v>
      </c>
      <c r="X13" s="142">
        <f t="shared" ref="X13:X44" si="6">+V13-W13</f>
        <v>-900933.43000000017</v>
      </c>
      <c r="Y13" s="91">
        <f t="shared" ref="Y13:Y44" si="7">IF(W13&lt;0,IF(X13=0,0,IF(OR(W13=0,V13=0),"N.M.",IF(ABS(X13/W13)&gt;=10,"N.M.",X13/(-W13)))),IF(X13=0,0,IF(OR(W13=0,V13=0),"N.M.",IF(ABS(X13/W13)&gt;=10,"N.M.",X13/W13))))</f>
        <v>-0.18093057046089348</v>
      </c>
      <c r="Z13" s="132"/>
    </row>
    <row r="14" spans="1:26" s="68" customFormat="1" hidden="1" outlineLevel="1" x14ac:dyDescent="0.25">
      <c r="A14" s="63" t="s">
        <v>1334</v>
      </c>
      <c r="B14" s="64" t="s">
        <v>1793</v>
      </c>
      <c r="C14" s="65" t="s">
        <v>2251</v>
      </c>
      <c r="D14" s="66"/>
      <c r="E14" s="67"/>
      <c r="F14" s="307">
        <v>0</v>
      </c>
      <c r="G14" s="307">
        <v>0</v>
      </c>
      <c r="H14" s="142">
        <f t="shared" si="0"/>
        <v>0</v>
      </c>
      <c r="I14" s="91">
        <f t="shared" si="1"/>
        <v>0</v>
      </c>
      <c r="J14" s="157"/>
      <c r="K14" s="307">
        <v>0</v>
      </c>
      <c r="L14" s="307">
        <v>0</v>
      </c>
      <c r="M14" s="142">
        <f t="shared" si="2"/>
        <v>0</v>
      </c>
      <c r="N14" s="91">
        <f t="shared" si="3"/>
        <v>0</v>
      </c>
      <c r="O14" s="258"/>
      <c r="P14" s="157"/>
      <c r="Q14" s="307">
        <v>0</v>
      </c>
      <c r="R14" s="307">
        <v>-17.080000000000002</v>
      </c>
      <c r="S14" s="142">
        <f t="shared" si="4"/>
        <v>17.080000000000002</v>
      </c>
      <c r="T14" s="91" t="str">
        <f t="shared" si="5"/>
        <v>N.M.</v>
      </c>
      <c r="U14" s="157"/>
      <c r="V14" s="307">
        <v>0</v>
      </c>
      <c r="W14" s="307">
        <v>0</v>
      </c>
      <c r="X14" s="142">
        <f t="shared" si="6"/>
        <v>0</v>
      </c>
      <c r="Y14" s="91">
        <f t="shared" si="7"/>
        <v>0</v>
      </c>
      <c r="Z14" s="132"/>
    </row>
    <row r="15" spans="1:26" collapsed="1" x14ac:dyDescent="0.25">
      <c r="A15" s="38" t="s">
        <v>588</v>
      </c>
      <c r="B15" s="83" t="s">
        <v>47</v>
      </c>
      <c r="C15" s="88" t="s">
        <v>452</v>
      </c>
      <c r="D15" s="38"/>
      <c r="E15" s="48"/>
      <c r="F15" s="100">
        <v>441077.5</v>
      </c>
      <c r="G15" s="100">
        <v>404117.81</v>
      </c>
      <c r="H15" s="98">
        <f t="shared" si="0"/>
        <v>36959.69</v>
      </c>
      <c r="I15" s="117">
        <f t="shared" si="1"/>
        <v>9.1457711304532716E-2</v>
      </c>
      <c r="J15" s="159"/>
      <c r="K15" s="100">
        <v>2392787.41</v>
      </c>
      <c r="L15" s="100">
        <v>2741202.74</v>
      </c>
      <c r="M15" s="98">
        <f t="shared" si="2"/>
        <v>-348415.33000000007</v>
      </c>
      <c r="N15" s="117">
        <f t="shared" si="3"/>
        <v>-0.12710308687346492</v>
      </c>
      <c r="O15" s="246"/>
      <c r="P15" s="159"/>
      <c r="Q15" s="100">
        <v>1086377.3999999999</v>
      </c>
      <c r="R15" s="100">
        <v>1198332.6099999999</v>
      </c>
      <c r="S15" s="98">
        <f t="shared" si="4"/>
        <v>-111955.20999999996</v>
      </c>
      <c r="T15" s="117">
        <f t="shared" si="5"/>
        <v>-9.3425822735475728E-2</v>
      </c>
      <c r="U15" s="159"/>
      <c r="V15" s="100">
        <v>4078509.39</v>
      </c>
      <c r="W15" s="100">
        <v>4979442.82</v>
      </c>
      <c r="X15" s="98">
        <f t="shared" si="6"/>
        <v>-900933.43000000017</v>
      </c>
      <c r="Y15" s="117">
        <f t="shared" si="7"/>
        <v>-0.18093057046089348</v>
      </c>
    </row>
    <row r="16" spans="1:26" s="68" customFormat="1" hidden="1" outlineLevel="1" x14ac:dyDescent="0.25">
      <c r="A16" s="63" t="s">
        <v>1320</v>
      </c>
      <c r="B16" s="64" t="s">
        <v>1779</v>
      </c>
      <c r="C16" s="65" t="s">
        <v>2237</v>
      </c>
      <c r="D16" s="66"/>
      <c r="E16" s="67"/>
      <c r="F16" s="307">
        <v>671120.34</v>
      </c>
      <c r="G16" s="307">
        <v>473977.3</v>
      </c>
      <c r="H16" s="142">
        <f t="shared" si="0"/>
        <v>197143.03999999998</v>
      </c>
      <c r="I16" s="91">
        <f t="shared" si="1"/>
        <v>0.41593350567632664</v>
      </c>
      <c r="J16" s="157"/>
      <c r="K16" s="307">
        <v>4770804.21</v>
      </c>
      <c r="L16" s="307">
        <v>3549213.05</v>
      </c>
      <c r="M16" s="142">
        <f t="shared" si="2"/>
        <v>1221591.1600000001</v>
      </c>
      <c r="N16" s="91">
        <f t="shared" si="3"/>
        <v>0.34418648381787059</v>
      </c>
      <c r="O16" s="258"/>
      <c r="P16" s="157"/>
      <c r="Q16" s="307">
        <v>1646297.01</v>
      </c>
      <c r="R16" s="307">
        <v>1358673.82</v>
      </c>
      <c r="S16" s="142">
        <f t="shared" si="4"/>
        <v>287623.18999999994</v>
      </c>
      <c r="T16" s="91">
        <f t="shared" si="5"/>
        <v>0.2116940694419209</v>
      </c>
      <c r="U16" s="157"/>
      <c r="V16" s="307">
        <v>7570431.1699999999</v>
      </c>
      <c r="W16" s="307">
        <v>7103320.96</v>
      </c>
      <c r="X16" s="142">
        <f t="shared" si="6"/>
        <v>467110.20999999996</v>
      </c>
      <c r="Y16" s="91">
        <f t="shared" si="7"/>
        <v>6.5759412059567132E-2</v>
      </c>
      <c r="Z16" s="132"/>
    </row>
    <row r="17" spans="1:26" s="68" customFormat="1" hidden="1" outlineLevel="1" x14ac:dyDescent="0.25">
      <c r="A17" s="63" t="s">
        <v>1321</v>
      </c>
      <c r="B17" s="64" t="s">
        <v>1780</v>
      </c>
      <c r="C17" s="65" t="s">
        <v>2238</v>
      </c>
      <c r="D17" s="66"/>
      <c r="E17" s="67"/>
      <c r="F17" s="307">
        <v>9639698.9399999995</v>
      </c>
      <c r="G17" s="307">
        <v>10399040</v>
      </c>
      <c r="H17" s="142">
        <f t="shared" si="0"/>
        <v>-759341.06000000052</v>
      </c>
      <c r="I17" s="91">
        <f t="shared" si="1"/>
        <v>-7.3020303797273645E-2</v>
      </c>
      <c r="J17" s="157"/>
      <c r="K17" s="307">
        <v>38628656.909999996</v>
      </c>
      <c r="L17" s="307">
        <v>48686220.909999996</v>
      </c>
      <c r="M17" s="142">
        <f t="shared" si="2"/>
        <v>-10057564</v>
      </c>
      <c r="N17" s="91">
        <f t="shared" si="3"/>
        <v>-0.20657927052075237</v>
      </c>
      <c r="O17" s="258"/>
      <c r="P17" s="157"/>
      <c r="Q17" s="307">
        <v>16467427.58</v>
      </c>
      <c r="R17" s="307">
        <v>22306502.59</v>
      </c>
      <c r="S17" s="142">
        <f t="shared" si="4"/>
        <v>-5839075.0099999998</v>
      </c>
      <c r="T17" s="91">
        <f t="shared" si="5"/>
        <v>-0.26176559890736328</v>
      </c>
      <c r="U17" s="157"/>
      <c r="V17" s="307">
        <v>72139360.299999997</v>
      </c>
      <c r="W17" s="307">
        <v>69244510.629999995</v>
      </c>
      <c r="X17" s="142">
        <f t="shared" si="6"/>
        <v>2894849.6700000018</v>
      </c>
      <c r="Y17" s="91">
        <f t="shared" si="7"/>
        <v>4.1806197251769095E-2</v>
      </c>
      <c r="Z17" s="132"/>
    </row>
    <row r="18" spans="1:26" s="68" customFormat="1" hidden="1" outlineLevel="1" x14ac:dyDescent="0.25">
      <c r="A18" s="63" t="s">
        <v>1322</v>
      </c>
      <c r="B18" s="64" t="s">
        <v>1781</v>
      </c>
      <c r="C18" s="65" t="s">
        <v>2239</v>
      </c>
      <c r="D18" s="66"/>
      <c r="E18" s="67"/>
      <c r="F18" s="307">
        <v>519917.36</v>
      </c>
      <c r="G18" s="307">
        <v>448366.93</v>
      </c>
      <c r="H18" s="142">
        <f t="shared" si="0"/>
        <v>71550.429999999993</v>
      </c>
      <c r="I18" s="91">
        <f t="shared" si="1"/>
        <v>0.15958007875380104</v>
      </c>
      <c r="J18" s="157"/>
      <c r="K18" s="307">
        <v>2269117.4900000002</v>
      </c>
      <c r="L18" s="307">
        <v>1943694.6800000002</v>
      </c>
      <c r="M18" s="142">
        <f t="shared" si="2"/>
        <v>325422.81000000006</v>
      </c>
      <c r="N18" s="91">
        <f t="shared" si="3"/>
        <v>0.16742486016373725</v>
      </c>
      <c r="O18" s="258"/>
      <c r="P18" s="157"/>
      <c r="Q18" s="307">
        <v>1101238.8999999999</v>
      </c>
      <c r="R18" s="307">
        <v>1000866.61</v>
      </c>
      <c r="S18" s="142">
        <f t="shared" si="4"/>
        <v>100372.28999999992</v>
      </c>
      <c r="T18" s="91">
        <f t="shared" si="5"/>
        <v>0.10028538168537755</v>
      </c>
      <c r="U18" s="157"/>
      <c r="V18" s="307">
        <v>3876212.89</v>
      </c>
      <c r="W18" s="307">
        <v>2635293.56</v>
      </c>
      <c r="X18" s="142">
        <f t="shared" si="6"/>
        <v>1240919.33</v>
      </c>
      <c r="Y18" s="91">
        <f t="shared" si="7"/>
        <v>0.47088466683005897</v>
      </c>
      <c r="Z18" s="132"/>
    </row>
    <row r="19" spans="1:26" s="68" customFormat="1" hidden="1" outlineLevel="1" x14ac:dyDescent="0.25">
      <c r="A19" s="63" t="s">
        <v>1323</v>
      </c>
      <c r="B19" s="64" t="s">
        <v>1782</v>
      </c>
      <c r="C19" s="65" t="s">
        <v>2240</v>
      </c>
      <c r="D19" s="66"/>
      <c r="E19" s="67"/>
      <c r="F19" s="307">
        <v>-1315935.06</v>
      </c>
      <c r="G19" s="307">
        <v>-3400719.02</v>
      </c>
      <c r="H19" s="142">
        <f t="shared" si="0"/>
        <v>2084783.96</v>
      </c>
      <c r="I19" s="91">
        <f t="shared" si="1"/>
        <v>0.61304210895965172</v>
      </c>
      <c r="J19" s="157"/>
      <c r="K19" s="307">
        <v>239419.24</v>
      </c>
      <c r="L19" s="307">
        <v>475218.31</v>
      </c>
      <c r="M19" s="142">
        <f t="shared" si="2"/>
        <v>-235799.07</v>
      </c>
      <c r="N19" s="91">
        <f t="shared" si="3"/>
        <v>-0.49619104533240732</v>
      </c>
      <c r="O19" s="258"/>
      <c r="P19" s="157"/>
      <c r="Q19" s="307">
        <v>-238646.47500000001</v>
      </c>
      <c r="R19" s="307">
        <v>-2977742</v>
      </c>
      <c r="S19" s="142">
        <f t="shared" si="4"/>
        <v>2739095.5249999999</v>
      </c>
      <c r="T19" s="91">
        <f t="shared" si="5"/>
        <v>0.91985656413483774</v>
      </c>
      <c r="U19" s="157"/>
      <c r="V19" s="307">
        <v>1817425</v>
      </c>
      <c r="W19" s="307">
        <v>-4337801.0000000009</v>
      </c>
      <c r="X19" s="142">
        <f t="shared" si="6"/>
        <v>6155226.0000000009</v>
      </c>
      <c r="Y19" s="91">
        <f t="shared" si="7"/>
        <v>1.4189738072355094</v>
      </c>
      <c r="Z19" s="132"/>
    </row>
    <row r="20" spans="1:26" s="68" customFormat="1" hidden="1" outlineLevel="1" x14ac:dyDescent="0.25">
      <c r="A20" s="63" t="s">
        <v>1324</v>
      </c>
      <c r="B20" s="64" t="s">
        <v>1783</v>
      </c>
      <c r="C20" s="65" t="s">
        <v>2241</v>
      </c>
      <c r="D20" s="66"/>
      <c r="E20" s="67"/>
      <c r="F20" s="307">
        <v>1061.0899999999999</v>
      </c>
      <c r="G20" s="307">
        <v>2129.9</v>
      </c>
      <c r="H20" s="142">
        <f t="shared" si="0"/>
        <v>-1068.8100000000002</v>
      </c>
      <c r="I20" s="91">
        <f t="shared" si="1"/>
        <v>-0.50181229165688535</v>
      </c>
      <c r="J20" s="157"/>
      <c r="K20" s="307">
        <v>3019.55</v>
      </c>
      <c r="L20" s="307">
        <v>10673.84</v>
      </c>
      <c r="M20" s="142">
        <f t="shared" si="2"/>
        <v>-7654.29</v>
      </c>
      <c r="N20" s="91">
        <f t="shared" si="3"/>
        <v>-0.71710743275147459</v>
      </c>
      <c r="O20" s="258"/>
      <c r="P20" s="157"/>
      <c r="Q20" s="307">
        <v>1041.57</v>
      </c>
      <c r="R20" s="307">
        <v>8178.3600000000006</v>
      </c>
      <c r="S20" s="142">
        <f t="shared" si="4"/>
        <v>-7136.7900000000009</v>
      </c>
      <c r="T20" s="91">
        <f t="shared" si="5"/>
        <v>-0.87264317051340368</v>
      </c>
      <c r="U20" s="157"/>
      <c r="V20" s="307">
        <v>11199.76</v>
      </c>
      <c r="W20" s="307">
        <v>10673.84</v>
      </c>
      <c r="X20" s="142">
        <f t="shared" si="6"/>
        <v>525.92000000000007</v>
      </c>
      <c r="Y20" s="91">
        <f t="shared" si="7"/>
        <v>4.9271864671008754E-2</v>
      </c>
      <c r="Z20" s="132"/>
    </row>
    <row r="21" spans="1:26" s="68" customFormat="1" hidden="1" outlineLevel="1" x14ac:dyDescent="0.25">
      <c r="A21" s="63" t="s">
        <v>1325</v>
      </c>
      <c r="B21" s="64" t="s">
        <v>1784</v>
      </c>
      <c r="C21" s="65" t="s">
        <v>2242</v>
      </c>
      <c r="D21" s="66"/>
      <c r="E21" s="67"/>
      <c r="F21" s="307">
        <v>0</v>
      </c>
      <c r="G21" s="307">
        <v>0</v>
      </c>
      <c r="H21" s="142">
        <f t="shared" si="0"/>
        <v>0</v>
      </c>
      <c r="I21" s="91">
        <f t="shared" si="1"/>
        <v>0</v>
      </c>
      <c r="J21" s="157"/>
      <c r="K21" s="307">
        <v>4136038.43</v>
      </c>
      <c r="L21" s="307">
        <v>49281.130000000005</v>
      </c>
      <c r="M21" s="142">
        <f t="shared" si="2"/>
        <v>4086757.3000000003</v>
      </c>
      <c r="N21" s="91" t="str">
        <f t="shared" si="3"/>
        <v>N.M.</v>
      </c>
      <c r="O21" s="258"/>
      <c r="P21" s="157"/>
      <c r="Q21" s="307">
        <v>4136038.43</v>
      </c>
      <c r="R21" s="307">
        <v>49281.130000000005</v>
      </c>
      <c r="S21" s="142">
        <f t="shared" si="4"/>
        <v>4086757.3000000003</v>
      </c>
      <c r="T21" s="91" t="str">
        <f t="shared" si="5"/>
        <v>N.M.</v>
      </c>
      <c r="U21" s="157"/>
      <c r="V21" s="307">
        <v>4136038.43</v>
      </c>
      <c r="W21" s="307">
        <v>49281.130000000005</v>
      </c>
      <c r="X21" s="142">
        <f t="shared" si="6"/>
        <v>4086757.3000000003</v>
      </c>
      <c r="Y21" s="91" t="str">
        <f t="shared" si="7"/>
        <v>N.M.</v>
      </c>
      <c r="Z21" s="132"/>
    </row>
    <row r="22" spans="1:26" s="68" customFormat="1" hidden="1" outlineLevel="1" x14ac:dyDescent="0.25">
      <c r="A22" s="63" t="s">
        <v>1326</v>
      </c>
      <c r="B22" s="64" t="s">
        <v>1785</v>
      </c>
      <c r="C22" s="65" t="s">
        <v>2243</v>
      </c>
      <c r="D22" s="66"/>
      <c r="E22" s="67"/>
      <c r="F22" s="307">
        <v>310596.72000000003</v>
      </c>
      <c r="G22" s="307">
        <v>348934.23</v>
      </c>
      <c r="H22" s="142">
        <f t="shared" si="0"/>
        <v>-38337.509999999951</v>
      </c>
      <c r="I22" s="91">
        <f t="shared" si="1"/>
        <v>-0.10987030421177066</v>
      </c>
      <c r="J22" s="157"/>
      <c r="K22" s="307">
        <v>2700152.3</v>
      </c>
      <c r="L22" s="307">
        <v>2161387.63</v>
      </c>
      <c r="M22" s="142">
        <f t="shared" si="2"/>
        <v>538764.66999999993</v>
      </c>
      <c r="N22" s="91">
        <f t="shared" si="3"/>
        <v>0.24926795292152198</v>
      </c>
      <c r="O22" s="258"/>
      <c r="P22" s="157"/>
      <c r="Q22" s="307">
        <v>1497506.75</v>
      </c>
      <c r="R22" s="307">
        <v>1038928.38</v>
      </c>
      <c r="S22" s="142">
        <f t="shared" si="4"/>
        <v>458578.37</v>
      </c>
      <c r="T22" s="91">
        <f t="shared" si="5"/>
        <v>0.4413955560632582</v>
      </c>
      <c r="U22" s="157"/>
      <c r="V22" s="307">
        <v>4268095.99</v>
      </c>
      <c r="W22" s="307">
        <v>3212651.17</v>
      </c>
      <c r="X22" s="142">
        <f t="shared" si="6"/>
        <v>1055444.8200000003</v>
      </c>
      <c r="Y22" s="91">
        <f t="shared" si="7"/>
        <v>0.32852767516617759</v>
      </c>
      <c r="Z22" s="132"/>
    </row>
    <row r="23" spans="1:26" s="68" customFormat="1" hidden="1" outlineLevel="1" x14ac:dyDescent="0.25">
      <c r="A23" s="63" t="s">
        <v>1327</v>
      </c>
      <c r="B23" s="64" t="s">
        <v>1786</v>
      </c>
      <c r="C23" s="65" t="s">
        <v>2244</v>
      </c>
      <c r="D23" s="66"/>
      <c r="E23" s="67"/>
      <c r="F23" s="307">
        <v>4467847.34</v>
      </c>
      <c r="G23" s="307">
        <v>3132492.51</v>
      </c>
      <c r="H23" s="142">
        <f t="shared" si="0"/>
        <v>1335354.83</v>
      </c>
      <c r="I23" s="91">
        <f t="shared" si="1"/>
        <v>0.42629146781263977</v>
      </c>
      <c r="J23" s="157"/>
      <c r="K23" s="307">
        <v>25416774.620000001</v>
      </c>
      <c r="L23" s="307">
        <v>20263773.100000001</v>
      </c>
      <c r="M23" s="142">
        <f t="shared" si="2"/>
        <v>5153001.5199999996</v>
      </c>
      <c r="N23" s="91">
        <f t="shared" si="3"/>
        <v>0.25429625048456544</v>
      </c>
      <c r="O23" s="258"/>
      <c r="P23" s="157"/>
      <c r="Q23" s="307">
        <v>10547386.01</v>
      </c>
      <c r="R23" s="307">
        <v>8230529.9400000004</v>
      </c>
      <c r="S23" s="142">
        <f t="shared" si="4"/>
        <v>2316856.0699999994</v>
      </c>
      <c r="T23" s="91">
        <f t="shared" si="5"/>
        <v>0.28149536990810087</v>
      </c>
      <c r="U23" s="157"/>
      <c r="V23" s="307">
        <v>32918128.289999999</v>
      </c>
      <c r="W23" s="307">
        <v>29157576.75</v>
      </c>
      <c r="X23" s="142">
        <f t="shared" si="6"/>
        <v>3760551.5399999991</v>
      </c>
      <c r="Y23" s="91">
        <f t="shared" si="7"/>
        <v>0.1289733907671185</v>
      </c>
      <c r="Z23" s="132"/>
    </row>
    <row r="24" spans="1:26" s="68" customFormat="1" hidden="1" outlineLevel="1" x14ac:dyDescent="0.25">
      <c r="A24" s="63" t="s">
        <v>1328</v>
      </c>
      <c r="B24" s="64" t="s">
        <v>1787</v>
      </c>
      <c r="C24" s="65" t="s">
        <v>2245</v>
      </c>
      <c r="D24" s="66"/>
      <c r="E24" s="67"/>
      <c r="F24" s="307">
        <v>34941.629999999997</v>
      </c>
      <c r="G24" s="307">
        <v>57813.520000000004</v>
      </c>
      <c r="H24" s="142">
        <f t="shared" si="0"/>
        <v>-22871.890000000007</v>
      </c>
      <c r="I24" s="91">
        <f t="shared" si="1"/>
        <v>-0.3956149011511495</v>
      </c>
      <c r="J24" s="157"/>
      <c r="K24" s="307">
        <v>315132.94</v>
      </c>
      <c r="L24" s="307">
        <v>575078.07000000007</v>
      </c>
      <c r="M24" s="142">
        <f t="shared" si="2"/>
        <v>-259945.13000000006</v>
      </c>
      <c r="N24" s="91">
        <f t="shared" si="3"/>
        <v>-0.45201711482407952</v>
      </c>
      <c r="O24" s="258"/>
      <c r="P24" s="157"/>
      <c r="Q24" s="307">
        <v>161635.01</v>
      </c>
      <c r="R24" s="307">
        <v>84440.790000000008</v>
      </c>
      <c r="S24" s="142">
        <f t="shared" si="4"/>
        <v>77194.22</v>
      </c>
      <c r="T24" s="91">
        <f t="shared" si="5"/>
        <v>0.91418164136076885</v>
      </c>
      <c r="U24" s="157"/>
      <c r="V24" s="307">
        <v>364550.78</v>
      </c>
      <c r="W24" s="307">
        <v>666994.34000000008</v>
      </c>
      <c r="X24" s="142">
        <f t="shared" si="6"/>
        <v>-302443.56000000006</v>
      </c>
      <c r="Y24" s="91">
        <f t="shared" si="7"/>
        <v>-0.45344246849231135</v>
      </c>
      <c r="Z24" s="132"/>
    </row>
    <row r="25" spans="1:26" s="68" customFormat="1" hidden="1" outlineLevel="1" x14ac:dyDescent="0.25">
      <c r="A25" s="63" t="s">
        <v>1329</v>
      </c>
      <c r="B25" s="64" t="s">
        <v>1788</v>
      </c>
      <c r="C25" s="65" t="s">
        <v>2246</v>
      </c>
      <c r="D25" s="66"/>
      <c r="E25" s="67"/>
      <c r="F25" s="307">
        <v>123628.91</v>
      </c>
      <c r="G25" s="307">
        <v>111889.49</v>
      </c>
      <c r="H25" s="142">
        <f t="shared" si="0"/>
        <v>11739.419999999998</v>
      </c>
      <c r="I25" s="91">
        <f t="shared" si="1"/>
        <v>0.10491977396625901</v>
      </c>
      <c r="J25" s="157"/>
      <c r="K25" s="307">
        <v>769602.9</v>
      </c>
      <c r="L25" s="307">
        <v>792955.66</v>
      </c>
      <c r="M25" s="142">
        <f t="shared" si="2"/>
        <v>-23352.760000000009</v>
      </c>
      <c r="N25" s="91">
        <f t="shared" si="3"/>
        <v>-2.9450272162758771E-2</v>
      </c>
      <c r="O25" s="258"/>
      <c r="P25" s="157"/>
      <c r="Q25" s="307">
        <v>295677.47000000003</v>
      </c>
      <c r="R25" s="307">
        <v>491025.9</v>
      </c>
      <c r="S25" s="142">
        <f t="shared" si="4"/>
        <v>-195348.43</v>
      </c>
      <c r="T25" s="91">
        <f t="shared" si="5"/>
        <v>-0.39783732385603282</v>
      </c>
      <c r="U25" s="157"/>
      <c r="V25" s="307">
        <v>1366918.92</v>
      </c>
      <c r="W25" s="307">
        <v>1393510.86</v>
      </c>
      <c r="X25" s="142">
        <f t="shared" si="6"/>
        <v>-26591.940000000177</v>
      </c>
      <c r="Y25" s="91">
        <f t="shared" si="7"/>
        <v>-1.9082693047688323E-2</v>
      </c>
      <c r="Z25" s="132"/>
    </row>
    <row r="26" spans="1:26" s="68" customFormat="1" hidden="1" outlineLevel="1" x14ac:dyDescent="0.25">
      <c r="A26" s="63" t="s">
        <v>1330</v>
      </c>
      <c r="B26" s="64" t="s">
        <v>1789</v>
      </c>
      <c r="C26" s="65" t="s">
        <v>2247</v>
      </c>
      <c r="D26" s="66"/>
      <c r="E26" s="67"/>
      <c r="F26" s="307">
        <v>-90539.53</v>
      </c>
      <c r="G26" s="307">
        <v>-120542.53</v>
      </c>
      <c r="H26" s="142">
        <f t="shared" si="0"/>
        <v>30003</v>
      </c>
      <c r="I26" s="91">
        <f t="shared" si="1"/>
        <v>0.24889970369793965</v>
      </c>
      <c r="J26" s="157"/>
      <c r="K26" s="307">
        <v>-699746.25</v>
      </c>
      <c r="L26" s="307">
        <v>-790065.81</v>
      </c>
      <c r="M26" s="142">
        <f t="shared" si="2"/>
        <v>90319.560000000056</v>
      </c>
      <c r="N26" s="91">
        <f t="shared" si="3"/>
        <v>0.11431903375239089</v>
      </c>
      <c r="O26" s="258"/>
      <c r="P26" s="157"/>
      <c r="Q26" s="307">
        <v>-245050.13</v>
      </c>
      <c r="R26" s="307">
        <v>-249793.91</v>
      </c>
      <c r="S26" s="142">
        <f t="shared" si="4"/>
        <v>4743.7799999999988</v>
      </c>
      <c r="T26" s="91">
        <f t="shared" si="5"/>
        <v>1.8990775235473111E-2</v>
      </c>
      <c r="U26" s="157"/>
      <c r="V26" s="307">
        <v>-1195357.95</v>
      </c>
      <c r="W26" s="307">
        <v>-1285073.7200000002</v>
      </c>
      <c r="X26" s="142">
        <f t="shared" si="6"/>
        <v>89715.770000000251</v>
      </c>
      <c r="Y26" s="91">
        <f t="shared" si="7"/>
        <v>6.9813714655996728E-2</v>
      </c>
      <c r="Z26" s="132"/>
    </row>
    <row r="27" spans="1:26" s="68" customFormat="1" hidden="1" outlineLevel="1" x14ac:dyDescent="0.25">
      <c r="A27" s="63" t="s">
        <v>1331</v>
      </c>
      <c r="B27" s="64" t="s">
        <v>1790</v>
      </c>
      <c r="C27" s="65" t="s">
        <v>2248</v>
      </c>
      <c r="D27" s="66"/>
      <c r="E27" s="67"/>
      <c r="F27" s="307">
        <v>503208</v>
      </c>
      <c r="G27" s="307">
        <v>547200</v>
      </c>
      <c r="H27" s="142">
        <f t="shared" si="0"/>
        <v>-43992</v>
      </c>
      <c r="I27" s="91">
        <f t="shared" si="1"/>
        <v>-8.0394736842105269E-2</v>
      </c>
      <c r="J27" s="157"/>
      <c r="K27" s="307">
        <v>3600456.48</v>
      </c>
      <c r="L27" s="307">
        <v>3696767.2800000003</v>
      </c>
      <c r="M27" s="142">
        <f t="shared" si="2"/>
        <v>-96310.800000000279</v>
      </c>
      <c r="N27" s="91">
        <f t="shared" si="3"/>
        <v>-2.6052708408520722E-2</v>
      </c>
      <c r="O27" s="258"/>
      <c r="P27" s="157"/>
      <c r="Q27" s="307">
        <v>1447117.2</v>
      </c>
      <c r="R27" s="307">
        <v>1674426.96</v>
      </c>
      <c r="S27" s="142">
        <f t="shared" si="4"/>
        <v>-227309.76</v>
      </c>
      <c r="T27" s="91">
        <f t="shared" si="5"/>
        <v>-0.13575376258872468</v>
      </c>
      <c r="U27" s="157"/>
      <c r="V27" s="307">
        <v>6141848.5999999996</v>
      </c>
      <c r="W27" s="307">
        <v>6248779.9199999999</v>
      </c>
      <c r="X27" s="142">
        <f t="shared" si="6"/>
        <v>-106931.3200000003</v>
      </c>
      <c r="Y27" s="91">
        <f t="shared" si="7"/>
        <v>-1.7112351750099768E-2</v>
      </c>
      <c r="Z27" s="132"/>
    </row>
    <row r="28" spans="1:26" s="68" customFormat="1" hidden="1" outlineLevel="1" x14ac:dyDescent="0.25">
      <c r="A28" s="63" t="s">
        <v>1332</v>
      </c>
      <c r="B28" s="64" t="s">
        <v>1791</v>
      </c>
      <c r="C28" s="65" t="s">
        <v>2249</v>
      </c>
      <c r="D28" s="66"/>
      <c r="E28" s="67"/>
      <c r="F28" s="307">
        <v>7.4999999999999997E-2</v>
      </c>
      <c r="G28" s="307">
        <v>-0.22</v>
      </c>
      <c r="H28" s="142">
        <f t="shared" si="0"/>
        <v>0.29499999999999998</v>
      </c>
      <c r="I28" s="91">
        <f t="shared" si="1"/>
        <v>1.3409090909090908</v>
      </c>
      <c r="J28" s="157"/>
      <c r="K28" s="307">
        <v>237983.75</v>
      </c>
      <c r="L28" s="307">
        <v>1140696.8600000001</v>
      </c>
      <c r="M28" s="142">
        <f t="shared" si="2"/>
        <v>-902713.1100000001</v>
      </c>
      <c r="N28" s="91">
        <f t="shared" si="3"/>
        <v>-0.79136985614214805</v>
      </c>
      <c r="O28" s="258"/>
      <c r="P28" s="157"/>
      <c r="Q28" s="307">
        <v>4182.57</v>
      </c>
      <c r="R28" s="307">
        <v>81387.19</v>
      </c>
      <c r="S28" s="142">
        <f t="shared" si="4"/>
        <v>-77204.62</v>
      </c>
      <c r="T28" s="91">
        <f t="shared" si="5"/>
        <v>-0.94860898871185984</v>
      </c>
      <c r="U28" s="157"/>
      <c r="V28" s="307">
        <v>1796089.5899999999</v>
      </c>
      <c r="W28" s="307">
        <v>1226591.5</v>
      </c>
      <c r="X28" s="142">
        <f t="shared" si="6"/>
        <v>569498.08999999985</v>
      </c>
      <c r="Y28" s="91">
        <f t="shared" si="7"/>
        <v>0.46429319785764034</v>
      </c>
      <c r="Z28" s="132"/>
    </row>
    <row r="29" spans="1:26" collapsed="1" x14ac:dyDescent="0.25">
      <c r="A29" s="38" t="s">
        <v>589</v>
      </c>
      <c r="B29" s="83" t="s">
        <v>48</v>
      </c>
      <c r="C29" s="88" t="s">
        <v>451</v>
      </c>
      <c r="D29" s="38"/>
      <c r="E29" s="48"/>
      <c r="F29" s="100">
        <v>14865545.814999999</v>
      </c>
      <c r="G29" s="100">
        <v>12000582.110000001</v>
      </c>
      <c r="H29" s="98">
        <f t="shared" si="0"/>
        <v>2864963.7049999982</v>
      </c>
      <c r="I29" s="117">
        <f t="shared" si="1"/>
        <v>0.23873539456162246</v>
      </c>
      <c r="J29" s="159"/>
      <c r="K29" s="100">
        <v>82387412.570000008</v>
      </c>
      <c r="L29" s="100">
        <v>82554894.709999993</v>
      </c>
      <c r="M29" s="98">
        <f t="shared" si="2"/>
        <v>-167482.13999998569</v>
      </c>
      <c r="N29" s="117">
        <f t="shared" si="3"/>
        <v>-2.0287366435184652E-3</v>
      </c>
      <c r="O29" s="246"/>
      <c r="P29" s="159"/>
      <c r="Q29" s="100">
        <v>36821851.894999996</v>
      </c>
      <c r="R29" s="100">
        <v>33096705.759999998</v>
      </c>
      <c r="S29" s="98">
        <f t="shared" si="4"/>
        <v>3725146.1349999979</v>
      </c>
      <c r="T29" s="117">
        <f t="shared" si="5"/>
        <v>0.11255338105287002</v>
      </c>
      <c r="U29" s="159"/>
      <c r="V29" s="100">
        <v>135210941.76999998</v>
      </c>
      <c r="W29" s="100">
        <v>115326309.93999998</v>
      </c>
      <c r="X29" s="98">
        <f t="shared" si="6"/>
        <v>19884631.829999998</v>
      </c>
      <c r="Y29" s="117">
        <f t="shared" si="7"/>
        <v>0.17242060237898219</v>
      </c>
    </row>
    <row r="30" spans="1:26" s="68" customFormat="1" hidden="1" outlineLevel="1" x14ac:dyDescent="0.25">
      <c r="A30" s="63" t="s">
        <v>1335</v>
      </c>
      <c r="B30" s="64" t="s">
        <v>1794</v>
      </c>
      <c r="C30" s="65" t="s">
        <v>2252</v>
      </c>
      <c r="D30" s="66"/>
      <c r="E30" s="67"/>
      <c r="F30" s="307">
        <v>202681.56</v>
      </c>
      <c r="G30" s="307">
        <v>116043.45</v>
      </c>
      <c r="H30" s="142">
        <f t="shared" si="0"/>
        <v>86638.11</v>
      </c>
      <c r="I30" s="91">
        <f t="shared" si="1"/>
        <v>0.74660060520434379</v>
      </c>
      <c r="J30" s="157"/>
      <c r="K30" s="307">
        <v>1190267.3500000001</v>
      </c>
      <c r="L30" s="307">
        <v>906231.25</v>
      </c>
      <c r="M30" s="142">
        <f t="shared" si="2"/>
        <v>284036.10000000009</v>
      </c>
      <c r="N30" s="91">
        <f t="shared" si="3"/>
        <v>0.31342562949578279</v>
      </c>
      <c r="O30" s="258"/>
      <c r="P30" s="157"/>
      <c r="Q30" s="307">
        <v>511211.42</v>
      </c>
      <c r="R30" s="307">
        <v>412780.96</v>
      </c>
      <c r="S30" s="142">
        <f t="shared" si="4"/>
        <v>98430.459999999963</v>
      </c>
      <c r="T30" s="91">
        <f t="shared" si="5"/>
        <v>0.23845688037549009</v>
      </c>
      <c r="U30" s="157"/>
      <c r="V30" s="307">
        <v>1783767.75</v>
      </c>
      <c r="W30" s="307">
        <v>1504891.48</v>
      </c>
      <c r="X30" s="142">
        <f t="shared" si="6"/>
        <v>278876.27</v>
      </c>
      <c r="Y30" s="91">
        <f t="shared" si="7"/>
        <v>0.18531320942823068</v>
      </c>
      <c r="Z30" s="132"/>
    </row>
    <row r="31" spans="1:26" s="68" customFormat="1" hidden="1" outlineLevel="1" x14ac:dyDescent="0.25">
      <c r="A31" s="63" t="s">
        <v>1336</v>
      </c>
      <c r="B31" s="64" t="s">
        <v>1795</v>
      </c>
      <c r="C31" s="65" t="s">
        <v>2253</v>
      </c>
      <c r="D31" s="66"/>
      <c r="E31" s="67"/>
      <c r="F31" s="307">
        <v>89646.41</v>
      </c>
      <c r="G31" s="307">
        <v>107599.58</v>
      </c>
      <c r="H31" s="142">
        <f t="shared" si="0"/>
        <v>-17953.169999999998</v>
      </c>
      <c r="I31" s="91">
        <f t="shared" si="1"/>
        <v>-0.16685167358459949</v>
      </c>
      <c r="J31" s="157"/>
      <c r="K31" s="307">
        <v>480627.09</v>
      </c>
      <c r="L31" s="307">
        <v>773606.58</v>
      </c>
      <c r="M31" s="142">
        <f t="shared" si="2"/>
        <v>-292979.48999999993</v>
      </c>
      <c r="N31" s="91">
        <f t="shared" si="3"/>
        <v>-0.37871897366746798</v>
      </c>
      <c r="O31" s="258"/>
      <c r="P31" s="157"/>
      <c r="Q31" s="307">
        <v>174361.82</v>
      </c>
      <c r="R31" s="307">
        <v>327049.19</v>
      </c>
      <c r="S31" s="142">
        <f t="shared" si="4"/>
        <v>-152687.37</v>
      </c>
      <c r="T31" s="91">
        <f t="shared" si="5"/>
        <v>-0.46686362378699053</v>
      </c>
      <c r="U31" s="157"/>
      <c r="V31" s="307">
        <v>984815.06</v>
      </c>
      <c r="W31" s="307">
        <v>1257895.73</v>
      </c>
      <c r="X31" s="142">
        <f t="shared" si="6"/>
        <v>-273080.66999999993</v>
      </c>
      <c r="Y31" s="91">
        <f t="shared" si="7"/>
        <v>-0.21709324826152318</v>
      </c>
      <c r="Z31" s="132"/>
    </row>
    <row r="32" spans="1:26" s="68" customFormat="1" hidden="1" outlineLevel="1" x14ac:dyDescent="0.25">
      <c r="A32" s="63" t="s">
        <v>1337</v>
      </c>
      <c r="B32" s="64" t="s">
        <v>1796</v>
      </c>
      <c r="C32" s="65" t="s">
        <v>2254</v>
      </c>
      <c r="D32" s="66"/>
      <c r="E32" s="67"/>
      <c r="F32" s="307">
        <v>0</v>
      </c>
      <c r="G32" s="307">
        <v>0</v>
      </c>
      <c r="H32" s="142">
        <f t="shared" si="0"/>
        <v>0</v>
      </c>
      <c r="I32" s="91">
        <f t="shared" si="1"/>
        <v>0</v>
      </c>
      <c r="J32" s="157"/>
      <c r="K32" s="307">
        <v>0</v>
      </c>
      <c r="L32" s="307">
        <v>0</v>
      </c>
      <c r="M32" s="142">
        <f t="shared" si="2"/>
        <v>0</v>
      </c>
      <c r="N32" s="91">
        <f t="shared" si="3"/>
        <v>0</v>
      </c>
      <c r="O32" s="258"/>
      <c r="P32" s="157"/>
      <c r="Q32" s="307">
        <v>0</v>
      </c>
      <c r="R32" s="307">
        <v>0</v>
      </c>
      <c r="S32" s="142">
        <f t="shared" si="4"/>
        <v>0</v>
      </c>
      <c r="T32" s="91">
        <f t="shared" si="5"/>
        <v>0</v>
      </c>
      <c r="U32" s="157"/>
      <c r="V32" s="307">
        <v>0</v>
      </c>
      <c r="W32" s="307">
        <v>286.77</v>
      </c>
      <c r="X32" s="142">
        <f t="shared" si="6"/>
        <v>-286.77</v>
      </c>
      <c r="Y32" s="91" t="str">
        <f t="shared" si="7"/>
        <v>N.M.</v>
      </c>
      <c r="Z32" s="132"/>
    </row>
    <row r="33" spans="1:26" s="68" customFormat="1" hidden="1" outlineLevel="1" x14ac:dyDescent="0.25">
      <c r="A33" s="63" t="s">
        <v>1338</v>
      </c>
      <c r="B33" s="64" t="s">
        <v>1797</v>
      </c>
      <c r="C33" s="65" t="s">
        <v>2255</v>
      </c>
      <c r="D33" s="66"/>
      <c r="E33" s="67"/>
      <c r="F33" s="307">
        <v>379391.47000000003</v>
      </c>
      <c r="G33" s="307">
        <v>306248.52</v>
      </c>
      <c r="H33" s="142">
        <f t="shared" si="0"/>
        <v>73142.950000000012</v>
      </c>
      <c r="I33" s="91">
        <f t="shared" si="1"/>
        <v>0.23883527665701049</v>
      </c>
      <c r="J33" s="157"/>
      <c r="K33" s="307">
        <v>1160060.48</v>
      </c>
      <c r="L33" s="307">
        <v>1181700.99</v>
      </c>
      <c r="M33" s="142">
        <f t="shared" si="2"/>
        <v>-21640.510000000009</v>
      </c>
      <c r="N33" s="91">
        <f t="shared" si="3"/>
        <v>-1.8313016730230555E-2</v>
      </c>
      <c r="O33" s="258"/>
      <c r="P33" s="157"/>
      <c r="Q33" s="307">
        <v>528474.69000000006</v>
      </c>
      <c r="R33" s="307">
        <v>630232.55000000005</v>
      </c>
      <c r="S33" s="142">
        <f t="shared" si="4"/>
        <v>-101757.85999999999</v>
      </c>
      <c r="T33" s="91">
        <f t="shared" si="5"/>
        <v>-0.16146081315539793</v>
      </c>
      <c r="U33" s="157"/>
      <c r="V33" s="307">
        <v>2254076.38</v>
      </c>
      <c r="W33" s="307">
        <v>1796562.35</v>
      </c>
      <c r="X33" s="142">
        <f t="shared" si="6"/>
        <v>457514.0299999998</v>
      </c>
      <c r="Y33" s="91">
        <f t="shared" si="7"/>
        <v>0.25466081374798921</v>
      </c>
      <c r="Z33" s="132"/>
    </row>
    <row r="34" spans="1:26" s="68" customFormat="1" hidden="1" outlineLevel="1" x14ac:dyDescent="0.25">
      <c r="A34" s="63" t="s">
        <v>1339</v>
      </c>
      <c r="B34" s="64" t="s">
        <v>1798</v>
      </c>
      <c r="C34" s="65" t="s">
        <v>2256</v>
      </c>
      <c r="D34" s="66"/>
      <c r="E34" s="67"/>
      <c r="F34" s="307">
        <v>0</v>
      </c>
      <c r="G34" s="307">
        <v>0</v>
      </c>
      <c r="H34" s="142">
        <f t="shared" si="0"/>
        <v>0</v>
      </c>
      <c r="I34" s="91">
        <f t="shared" si="1"/>
        <v>0</v>
      </c>
      <c r="J34" s="157"/>
      <c r="K34" s="307">
        <v>0</v>
      </c>
      <c r="L34" s="307">
        <v>0</v>
      </c>
      <c r="M34" s="142">
        <f t="shared" si="2"/>
        <v>0</v>
      </c>
      <c r="N34" s="91">
        <f t="shared" si="3"/>
        <v>0</v>
      </c>
      <c r="O34" s="258"/>
      <c r="P34" s="157"/>
      <c r="Q34" s="307">
        <v>0</v>
      </c>
      <c r="R34" s="307">
        <v>0</v>
      </c>
      <c r="S34" s="142">
        <f t="shared" si="4"/>
        <v>0</v>
      </c>
      <c r="T34" s="91">
        <f t="shared" si="5"/>
        <v>0</v>
      </c>
      <c r="U34" s="157"/>
      <c r="V34" s="307">
        <v>0</v>
      </c>
      <c r="W34" s="307">
        <v>1679.3500000000001</v>
      </c>
      <c r="X34" s="142">
        <f t="shared" si="6"/>
        <v>-1679.3500000000001</v>
      </c>
      <c r="Y34" s="91" t="str">
        <f t="shared" si="7"/>
        <v>N.M.</v>
      </c>
      <c r="Z34" s="132"/>
    </row>
    <row r="35" spans="1:26" ht="12.75" customHeight="1" collapsed="1" x14ac:dyDescent="0.25">
      <c r="A35" s="38" t="s">
        <v>590</v>
      </c>
      <c r="B35" s="83" t="s">
        <v>50</v>
      </c>
      <c r="C35" s="88" t="s">
        <v>450</v>
      </c>
      <c r="D35" s="38"/>
      <c r="E35" s="48"/>
      <c r="F35" s="100">
        <v>671719.44</v>
      </c>
      <c r="G35" s="100">
        <v>529891.55000000005</v>
      </c>
      <c r="H35" s="98">
        <f t="shared" si="0"/>
        <v>141827.8899999999</v>
      </c>
      <c r="I35" s="117">
        <f t="shared" si="1"/>
        <v>0.26765456063603937</v>
      </c>
      <c r="J35" s="159"/>
      <c r="K35" s="100">
        <v>2830954.92</v>
      </c>
      <c r="L35" s="100">
        <v>2861538.8200000003</v>
      </c>
      <c r="M35" s="98">
        <f t="shared" si="2"/>
        <v>-30583.900000000373</v>
      </c>
      <c r="N35" s="117">
        <f t="shared" si="3"/>
        <v>-1.0687920704147697E-2</v>
      </c>
      <c r="O35" s="246"/>
      <c r="P35" s="159"/>
      <c r="Q35" s="100">
        <v>1214047.9300000002</v>
      </c>
      <c r="R35" s="100">
        <v>1370062.7000000002</v>
      </c>
      <c r="S35" s="98">
        <f t="shared" si="4"/>
        <v>-156014.77000000002</v>
      </c>
      <c r="T35" s="117">
        <f t="shared" si="5"/>
        <v>-0.113874182546536</v>
      </c>
      <c r="U35" s="159"/>
      <c r="V35" s="100">
        <v>5022659.1899999995</v>
      </c>
      <c r="W35" s="100">
        <v>4561315.68</v>
      </c>
      <c r="X35" s="98">
        <f t="shared" si="6"/>
        <v>461343.50999999978</v>
      </c>
      <c r="Y35" s="117">
        <f t="shared" si="7"/>
        <v>0.10114264005511668</v>
      </c>
    </row>
    <row r="36" spans="1:26" x14ac:dyDescent="0.25">
      <c r="A36" s="38" t="s">
        <v>591</v>
      </c>
      <c r="B36" s="83" t="s">
        <v>52</v>
      </c>
      <c r="C36" s="88" t="s">
        <v>449</v>
      </c>
      <c r="D36" s="38"/>
      <c r="E36" s="48"/>
      <c r="F36" s="100">
        <v>0</v>
      </c>
      <c r="G36" s="100">
        <v>0</v>
      </c>
      <c r="H36" s="98">
        <f t="shared" si="0"/>
        <v>0</v>
      </c>
      <c r="I36" s="117">
        <f t="shared" si="1"/>
        <v>0</v>
      </c>
      <c r="J36" s="159"/>
      <c r="K36" s="100">
        <v>0</v>
      </c>
      <c r="L36" s="100">
        <v>0</v>
      </c>
      <c r="M36" s="98">
        <f t="shared" si="2"/>
        <v>0</v>
      </c>
      <c r="N36" s="117">
        <f t="shared" si="3"/>
        <v>0</v>
      </c>
      <c r="O36" s="246"/>
      <c r="P36" s="159"/>
      <c r="Q36" s="100">
        <v>0</v>
      </c>
      <c r="R36" s="100">
        <v>0</v>
      </c>
      <c r="S36" s="98">
        <f t="shared" si="4"/>
        <v>0</v>
      </c>
      <c r="T36" s="117">
        <f t="shared" si="5"/>
        <v>0</v>
      </c>
      <c r="U36" s="159"/>
      <c r="V36" s="100">
        <v>0</v>
      </c>
      <c r="W36" s="100">
        <v>0</v>
      </c>
      <c r="X36" s="98">
        <f t="shared" si="6"/>
        <v>0</v>
      </c>
      <c r="Y36" s="117">
        <f t="shared" si="7"/>
        <v>0</v>
      </c>
    </row>
    <row r="37" spans="1:26" hidden="1" x14ac:dyDescent="0.25">
      <c r="A37" s="38" t="s">
        <v>592</v>
      </c>
      <c r="B37" s="122" t="s">
        <v>54</v>
      </c>
      <c r="C37" s="88" t="s">
        <v>448</v>
      </c>
      <c r="D37" s="38"/>
      <c r="E37" s="48"/>
      <c r="F37" s="100">
        <v>0</v>
      </c>
      <c r="G37" s="100">
        <v>0</v>
      </c>
      <c r="H37" s="98">
        <f t="shared" si="0"/>
        <v>0</v>
      </c>
      <c r="I37" s="117">
        <f t="shared" si="1"/>
        <v>0</v>
      </c>
      <c r="J37" s="159"/>
      <c r="K37" s="100">
        <v>0</v>
      </c>
      <c r="L37" s="100">
        <v>0</v>
      </c>
      <c r="M37" s="98">
        <f t="shared" si="2"/>
        <v>0</v>
      </c>
      <c r="N37" s="117">
        <f t="shared" si="3"/>
        <v>0</v>
      </c>
      <c r="O37" s="246"/>
      <c r="P37" s="159"/>
      <c r="Q37" s="100">
        <v>0</v>
      </c>
      <c r="R37" s="100">
        <v>0</v>
      </c>
      <c r="S37" s="98">
        <f t="shared" si="4"/>
        <v>0</v>
      </c>
      <c r="T37" s="117">
        <f t="shared" si="5"/>
        <v>0</v>
      </c>
      <c r="U37" s="159"/>
      <c r="V37" s="100">
        <v>0</v>
      </c>
      <c r="W37" s="100">
        <v>0</v>
      </c>
      <c r="X37" s="98">
        <f t="shared" si="6"/>
        <v>0</v>
      </c>
      <c r="Y37" s="117">
        <f t="shared" si="7"/>
        <v>0</v>
      </c>
    </row>
    <row r="38" spans="1:26" s="68" customFormat="1" hidden="1" outlineLevel="1" x14ac:dyDescent="0.25">
      <c r="A38" s="63" t="s">
        <v>1340</v>
      </c>
      <c r="B38" s="64" t="s">
        <v>1799</v>
      </c>
      <c r="C38" s="65" t="s">
        <v>2257</v>
      </c>
      <c r="D38" s="66"/>
      <c r="E38" s="67"/>
      <c r="F38" s="307">
        <v>6851.37</v>
      </c>
      <c r="G38" s="307">
        <v>6682.6900000000005</v>
      </c>
      <c r="H38" s="142">
        <f t="shared" si="0"/>
        <v>168.67999999999938</v>
      </c>
      <c r="I38" s="91">
        <f t="shared" si="1"/>
        <v>2.5241332457438453E-2</v>
      </c>
      <c r="J38" s="157"/>
      <c r="K38" s="307">
        <v>46438.41</v>
      </c>
      <c r="L38" s="307">
        <v>24963.73</v>
      </c>
      <c r="M38" s="142">
        <f t="shared" si="2"/>
        <v>21474.680000000004</v>
      </c>
      <c r="N38" s="91">
        <f t="shared" si="3"/>
        <v>0.86023522927062601</v>
      </c>
      <c r="O38" s="258"/>
      <c r="P38" s="157"/>
      <c r="Q38" s="307">
        <v>27047.59</v>
      </c>
      <c r="R38" s="307">
        <v>12967.95</v>
      </c>
      <c r="S38" s="142">
        <f t="shared" si="4"/>
        <v>14079.64</v>
      </c>
      <c r="T38" s="91">
        <f t="shared" si="5"/>
        <v>1.0857259628545759</v>
      </c>
      <c r="U38" s="157"/>
      <c r="V38" s="307">
        <v>65894.89</v>
      </c>
      <c r="W38" s="307">
        <v>38510.31</v>
      </c>
      <c r="X38" s="142">
        <f t="shared" si="6"/>
        <v>27384.58</v>
      </c>
      <c r="Y38" s="91">
        <f t="shared" si="7"/>
        <v>0.71109736587422956</v>
      </c>
      <c r="Z38" s="132"/>
    </row>
    <row r="39" spans="1:26" collapsed="1" x14ac:dyDescent="0.25">
      <c r="A39" s="38" t="s">
        <v>593</v>
      </c>
      <c r="B39" s="83" t="s">
        <v>56</v>
      </c>
      <c r="C39" s="88" t="s">
        <v>447</v>
      </c>
      <c r="D39" s="38"/>
      <c r="E39" s="48"/>
      <c r="F39" s="100">
        <v>6851.37</v>
      </c>
      <c r="G39" s="100">
        <v>6682.6900000000005</v>
      </c>
      <c r="H39" s="98">
        <f t="shared" si="0"/>
        <v>168.67999999999938</v>
      </c>
      <c r="I39" s="117">
        <f t="shared" si="1"/>
        <v>2.5241332457438453E-2</v>
      </c>
      <c r="J39" s="159"/>
      <c r="K39" s="100">
        <v>46438.41</v>
      </c>
      <c r="L39" s="100">
        <v>24963.73</v>
      </c>
      <c r="M39" s="98">
        <f t="shared" si="2"/>
        <v>21474.680000000004</v>
      </c>
      <c r="N39" s="117">
        <f t="shared" si="3"/>
        <v>0.86023522927062601</v>
      </c>
      <c r="O39" s="246"/>
      <c r="P39" s="159"/>
      <c r="Q39" s="100">
        <v>27047.59</v>
      </c>
      <c r="R39" s="100">
        <v>12967.95</v>
      </c>
      <c r="S39" s="98">
        <f t="shared" si="4"/>
        <v>14079.64</v>
      </c>
      <c r="T39" s="117">
        <f t="shared" si="5"/>
        <v>1.0857259628545759</v>
      </c>
      <c r="U39" s="159"/>
      <c r="V39" s="100">
        <v>65894.89</v>
      </c>
      <c r="W39" s="100">
        <v>38510.31</v>
      </c>
      <c r="X39" s="98">
        <f t="shared" si="6"/>
        <v>27384.58</v>
      </c>
      <c r="Y39" s="117">
        <f t="shared" si="7"/>
        <v>0.71109736587422956</v>
      </c>
    </row>
    <row r="40" spans="1:26" s="68" customFormat="1" hidden="1" outlineLevel="1" x14ac:dyDescent="0.25">
      <c r="A40" s="63" t="s">
        <v>1341</v>
      </c>
      <c r="B40" s="64" t="s">
        <v>1800</v>
      </c>
      <c r="C40" s="65" t="s">
        <v>2258</v>
      </c>
      <c r="D40" s="66"/>
      <c r="E40" s="67"/>
      <c r="F40" s="307">
        <v>448311.9</v>
      </c>
      <c r="G40" s="307">
        <v>348728.53</v>
      </c>
      <c r="H40" s="142">
        <f t="shared" si="0"/>
        <v>99583.37</v>
      </c>
      <c r="I40" s="91">
        <f t="shared" si="1"/>
        <v>0.28556129319273071</v>
      </c>
      <c r="J40" s="157"/>
      <c r="K40" s="307">
        <v>2841835.4959999998</v>
      </c>
      <c r="L40" s="307">
        <v>3987434.2</v>
      </c>
      <c r="M40" s="142">
        <f t="shared" si="2"/>
        <v>-1145598.7040000004</v>
      </c>
      <c r="N40" s="91">
        <f t="shared" si="3"/>
        <v>-0.28730222156393209</v>
      </c>
      <c r="O40" s="258"/>
      <c r="P40" s="157"/>
      <c r="Q40" s="307">
        <v>1315870.42</v>
      </c>
      <c r="R40" s="307">
        <v>2162710.81</v>
      </c>
      <c r="S40" s="142">
        <f t="shared" si="4"/>
        <v>-846840.39000000013</v>
      </c>
      <c r="T40" s="91">
        <f t="shared" si="5"/>
        <v>-0.39156432107536382</v>
      </c>
      <c r="U40" s="157"/>
      <c r="V40" s="307">
        <v>5057765.1260000002</v>
      </c>
      <c r="W40" s="307">
        <v>6678251.4900000002</v>
      </c>
      <c r="X40" s="142">
        <f t="shared" si="6"/>
        <v>-1620486.3640000001</v>
      </c>
      <c r="Y40" s="91">
        <f t="shared" si="7"/>
        <v>-0.24265129374455469</v>
      </c>
      <c r="Z40" s="132"/>
    </row>
    <row r="41" spans="1:26" s="68" customFormat="1" hidden="1" outlineLevel="1" x14ac:dyDescent="0.25">
      <c r="A41" s="63" t="s">
        <v>1342</v>
      </c>
      <c r="B41" s="64" t="s">
        <v>1801</v>
      </c>
      <c r="C41" s="65" t="s">
        <v>2259</v>
      </c>
      <c r="D41" s="66"/>
      <c r="E41" s="67"/>
      <c r="F41" s="307">
        <v>4032.86</v>
      </c>
      <c r="G41" s="307">
        <v>4125.12</v>
      </c>
      <c r="H41" s="142">
        <f t="shared" si="0"/>
        <v>-92.259999999999764</v>
      </c>
      <c r="I41" s="91">
        <f t="shared" si="1"/>
        <v>-2.2365409975952159E-2</v>
      </c>
      <c r="J41" s="157"/>
      <c r="K41" s="307">
        <v>29625.87</v>
      </c>
      <c r="L41" s="307">
        <v>30879.33</v>
      </c>
      <c r="M41" s="142">
        <f t="shared" si="2"/>
        <v>-1253.4600000000028</v>
      </c>
      <c r="N41" s="91">
        <f t="shared" si="3"/>
        <v>-4.0592201968112737E-2</v>
      </c>
      <c r="O41" s="258"/>
      <c r="P41" s="157"/>
      <c r="Q41" s="307">
        <v>10579.44</v>
      </c>
      <c r="R41" s="307">
        <v>13348.19</v>
      </c>
      <c r="S41" s="142">
        <f t="shared" si="4"/>
        <v>-2768.75</v>
      </c>
      <c r="T41" s="91">
        <f t="shared" si="5"/>
        <v>-0.20742512655273859</v>
      </c>
      <c r="U41" s="157"/>
      <c r="V41" s="307">
        <v>50739.89</v>
      </c>
      <c r="W41" s="307">
        <v>49870.16</v>
      </c>
      <c r="X41" s="142">
        <f t="shared" si="6"/>
        <v>869.72999999999593</v>
      </c>
      <c r="Y41" s="91">
        <f t="shared" si="7"/>
        <v>1.7439887900900976E-2</v>
      </c>
      <c r="Z41" s="132"/>
    </row>
    <row r="42" spans="1:26" s="68" customFormat="1" hidden="1" outlineLevel="1" x14ac:dyDescent="0.25">
      <c r="A42" s="63" t="s">
        <v>1343</v>
      </c>
      <c r="B42" s="64" t="s">
        <v>1802</v>
      </c>
      <c r="C42" s="65" t="s">
        <v>2260</v>
      </c>
      <c r="D42" s="66"/>
      <c r="E42" s="67"/>
      <c r="F42" s="307">
        <v>0</v>
      </c>
      <c r="G42" s="307">
        <v>0</v>
      </c>
      <c r="H42" s="142">
        <f t="shared" si="0"/>
        <v>0</v>
      </c>
      <c r="I42" s="91">
        <f t="shared" si="1"/>
        <v>0</v>
      </c>
      <c r="J42" s="157"/>
      <c r="K42" s="307">
        <v>0</v>
      </c>
      <c r="L42" s="307">
        <v>10130</v>
      </c>
      <c r="M42" s="142">
        <f t="shared" si="2"/>
        <v>-10130</v>
      </c>
      <c r="N42" s="91" t="str">
        <f t="shared" si="3"/>
        <v>N.M.</v>
      </c>
      <c r="O42" s="258"/>
      <c r="P42" s="157"/>
      <c r="Q42" s="307">
        <v>0</v>
      </c>
      <c r="R42" s="307">
        <v>0</v>
      </c>
      <c r="S42" s="142">
        <f t="shared" si="4"/>
        <v>0</v>
      </c>
      <c r="T42" s="91">
        <f t="shared" si="5"/>
        <v>0</v>
      </c>
      <c r="U42" s="157"/>
      <c r="V42" s="307">
        <v>0</v>
      </c>
      <c r="W42" s="307">
        <v>10130</v>
      </c>
      <c r="X42" s="142">
        <f t="shared" si="6"/>
        <v>-10130</v>
      </c>
      <c r="Y42" s="91" t="str">
        <f t="shared" si="7"/>
        <v>N.M.</v>
      </c>
      <c r="Z42" s="132"/>
    </row>
    <row r="43" spans="1:26" s="68" customFormat="1" hidden="1" outlineLevel="1" x14ac:dyDescent="0.25">
      <c r="A43" s="63" t="s">
        <v>1344</v>
      </c>
      <c r="B43" s="64" t="s">
        <v>1803</v>
      </c>
      <c r="C43" s="65" t="s">
        <v>2261</v>
      </c>
      <c r="D43" s="66"/>
      <c r="E43" s="67"/>
      <c r="F43" s="307">
        <v>0</v>
      </c>
      <c r="G43" s="307">
        <v>0</v>
      </c>
      <c r="H43" s="142">
        <f t="shared" si="0"/>
        <v>0</v>
      </c>
      <c r="I43" s="91">
        <f t="shared" si="1"/>
        <v>0</v>
      </c>
      <c r="J43" s="157"/>
      <c r="K43" s="307">
        <v>0</v>
      </c>
      <c r="L43" s="307">
        <v>367.46</v>
      </c>
      <c r="M43" s="142">
        <f t="shared" si="2"/>
        <v>-367.46</v>
      </c>
      <c r="N43" s="91" t="str">
        <f t="shared" si="3"/>
        <v>N.M.</v>
      </c>
      <c r="O43" s="258"/>
      <c r="P43" s="157"/>
      <c r="Q43" s="307">
        <v>0</v>
      </c>
      <c r="R43" s="307">
        <v>213.85</v>
      </c>
      <c r="S43" s="142">
        <f t="shared" si="4"/>
        <v>-213.85</v>
      </c>
      <c r="T43" s="91" t="str">
        <f t="shared" si="5"/>
        <v>N.M.</v>
      </c>
      <c r="U43" s="157"/>
      <c r="V43" s="307">
        <v>0</v>
      </c>
      <c r="W43" s="307">
        <v>489.34</v>
      </c>
      <c r="X43" s="142">
        <f t="shared" si="6"/>
        <v>-489.34</v>
      </c>
      <c r="Y43" s="91" t="str">
        <f t="shared" si="7"/>
        <v>N.M.</v>
      </c>
      <c r="Z43" s="132"/>
    </row>
    <row r="44" spans="1:26" s="68" customFormat="1" hidden="1" outlineLevel="1" x14ac:dyDescent="0.25">
      <c r="A44" s="63" t="s">
        <v>1346</v>
      </c>
      <c r="B44" s="64" t="s">
        <v>1805</v>
      </c>
      <c r="C44" s="65" t="s">
        <v>2263</v>
      </c>
      <c r="D44" s="66"/>
      <c r="E44" s="67"/>
      <c r="F44" s="307">
        <v>0</v>
      </c>
      <c r="G44" s="307">
        <v>0</v>
      </c>
      <c r="H44" s="142">
        <f t="shared" si="0"/>
        <v>0</v>
      </c>
      <c r="I44" s="91">
        <f t="shared" si="1"/>
        <v>0</v>
      </c>
      <c r="J44" s="157"/>
      <c r="K44" s="307">
        <v>0</v>
      </c>
      <c r="L44" s="307">
        <v>0</v>
      </c>
      <c r="M44" s="142">
        <f t="shared" si="2"/>
        <v>0</v>
      </c>
      <c r="N44" s="91">
        <f t="shared" si="3"/>
        <v>0</v>
      </c>
      <c r="O44" s="258"/>
      <c r="P44" s="157"/>
      <c r="Q44" s="307">
        <v>0</v>
      </c>
      <c r="R44" s="307">
        <v>0</v>
      </c>
      <c r="S44" s="142">
        <f t="shared" si="4"/>
        <v>0</v>
      </c>
      <c r="T44" s="91">
        <f t="shared" si="5"/>
        <v>0</v>
      </c>
      <c r="U44" s="157"/>
      <c r="V44" s="307">
        <v>0</v>
      </c>
      <c r="W44" s="307">
        <v>-0.02</v>
      </c>
      <c r="X44" s="142">
        <f t="shared" si="6"/>
        <v>0.02</v>
      </c>
      <c r="Y44" s="91" t="str">
        <f t="shared" si="7"/>
        <v>N.M.</v>
      </c>
      <c r="Z44" s="132"/>
    </row>
    <row r="45" spans="1:26" collapsed="1" x14ac:dyDescent="0.25">
      <c r="A45" s="38" t="s">
        <v>594</v>
      </c>
      <c r="B45" s="83" t="s">
        <v>58</v>
      </c>
      <c r="C45" s="88" t="s">
        <v>446</v>
      </c>
      <c r="D45" s="38"/>
      <c r="E45" s="48"/>
      <c r="F45" s="100">
        <v>452344.76</v>
      </c>
      <c r="G45" s="100">
        <v>352853.65</v>
      </c>
      <c r="H45" s="98">
        <f t="shared" ref="H45:H76" si="8">+F45-G45</f>
        <v>99491.109999999986</v>
      </c>
      <c r="I45" s="117">
        <f t="shared" ref="I45:I76" si="9">IF(G45&lt;0,IF(H45=0,0,IF(OR(G45=0,F45=0),"N.M.",IF(ABS(H45/G45)&gt;=10,"N.M.",H45/(-G45)))),IF(H45=0,0,IF(OR(G45=0,F45=0),"N.M.",IF(ABS(H45/G45)&gt;=10,"N.M.",H45/G45))))</f>
        <v>0.28196140241145295</v>
      </c>
      <c r="J45" s="159"/>
      <c r="K45" s="100">
        <v>2871461.3659999999</v>
      </c>
      <c r="L45" s="100">
        <v>4028810.99</v>
      </c>
      <c r="M45" s="98">
        <f t="shared" ref="M45:M76" si="10">+K45-L45</f>
        <v>-1157349.6240000003</v>
      </c>
      <c r="N45" s="117">
        <f t="shared" ref="N45:N76" si="11">IF(L45&lt;0,IF(M45=0,0,IF(OR(L45=0,K45=0),"N.M.",IF(ABS(M45/L45)&gt;=10,"N.M.",M45/(-L45)))),IF(M45=0,0,IF(OR(L45=0,K45=0),"N.M.",IF(ABS(M45/L45)&gt;=10,"N.M.",M45/L45))))</f>
        <v>-0.28726828507782648</v>
      </c>
      <c r="O45" s="246"/>
      <c r="P45" s="159"/>
      <c r="Q45" s="100">
        <v>1326449.8599999999</v>
      </c>
      <c r="R45" s="100">
        <v>2176272.85</v>
      </c>
      <c r="S45" s="98">
        <f t="shared" ref="S45:S76" si="12">+Q45-R45</f>
        <v>-849822.99000000022</v>
      </c>
      <c r="T45" s="117">
        <f t="shared" ref="T45:T76" si="13">IF(R45&lt;0,IF(S45=0,0,IF(OR(R45=0,Q45=0),"N.M.",IF(ABS(S45/R45)&gt;=10,"N.M.",S45/(-R45)))),IF(S45=0,0,IF(OR(R45=0,Q45=0),"N.M.",IF(ABS(S45/R45)&gt;=10,"N.M.",S45/R45))))</f>
        <v>-0.39049468911951929</v>
      </c>
      <c r="U45" s="159"/>
      <c r="V45" s="100">
        <v>5108505.0159999998</v>
      </c>
      <c r="W45" s="100">
        <v>6738740.9699999997</v>
      </c>
      <c r="X45" s="98">
        <f t="shared" ref="X45:X76" si="14">+V45-W45</f>
        <v>-1630235.9539999999</v>
      </c>
      <c r="Y45" s="117">
        <f t="shared" ref="Y45:Y76" si="15">IF(W45&lt;0,IF(X45=0,0,IF(OR(W45=0,V45=0),"N.M.",IF(ABS(X45/W45)&gt;=10,"N.M.",X45/(-W45)))),IF(X45=0,0,IF(OR(W45=0,V45=0),"N.M.",IF(ABS(X45/W45)&gt;=10,"N.M.",X45/W45))))</f>
        <v>-0.24191996120011125</v>
      </c>
    </row>
    <row r="46" spans="1:26" s="68" customFormat="1" hidden="1" outlineLevel="1" x14ac:dyDescent="0.25">
      <c r="A46" s="63" t="s">
        <v>1345</v>
      </c>
      <c r="B46" s="64" t="s">
        <v>1804</v>
      </c>
      <c r="C46" s="65" t="s">
        <v>2262</v>
      </c>
      <c r="D46" s="66"/>
      <c r="E46" s="67"/>
      <c r="F46" s="307">
        <v>193.17000000000002</v>
      </c>
      <c r="G46" s="307">
        <v>0</v>
      </c>
      <c r="H46" s="142">
        <f t="shared" si="8"/>
        <v>193.17000000000002</v>
      </c>
      <c r="I46" s="91" t="str">
        <f t="shared" si="9"/>
        <v>N.M.</v>
      </c>
      <c r="J46" s="157"/>
      <c r="K46" s="307">
        <v>1352.19</v>
      </c>
      <c r="L46" s="307">
        <v>0</v>
      </c>
      <c r="M46" s="142">
        <f t="shared" si="10"/>
        <v>1352.19</v>
      </c>
      <c r="N46" s="91" t="str">
        <f t="shared" si="11"/>
        <v>N.M.</v>
      </c>
      <c r="O46" s="258"/>
      <c r="P46" s="157"/>
      <c r="Q46" s="307">
        <v>579.51</v>
      </c>
      <c r="R46" s="307">
        <v>0</v>
      </c>
      <c r="S46" s="142">
        <f t="shared" si="12"/>
        <v>579.51</v>
      </c>
      <c r="T46" s="91" t="str">
        <f t="shared" si="13"/>
        <v>N.M.</v>
      </c>
      <c r="U46" s="157"/>
      <c r="V46" s="307">
        <v>1352.19</v>
      </c>
      <c r="W46" s="307">
        <v>0</v>
      </c>
      <c r="X46" s="142">
        <f t="shared" si="14"/>
        <v>1352.19</v>
      </c>
      <c r="Y46" s="91" t="str">
        <f t="shared" si="15"/>
        <v>N.M.</v>
      </c>
      <c r="Z46" s="132"/>
    </row>
    <row r="47" spans="1:26" collapsed="1" x14ac:dyDescent="0.25">
      <c r="A47" s="38" t="s">
        <v>595</v>
      </c>
      <c r="B47" s="83" t="s">
        <v>59</v>
      </c>
      <c r="C47" s="88" t="s">
        <v>445</v>
      </c>
      <c r="D47" s="38"/>
      <c r="E47" s="48"/>
      <c r="F47" s="100">
        <v>193.17000000000002</v>
      </c>
      <c r="G47" s="100">
        <v>0</v>
      </c>
      <c r="H47" s="98">
        <f t="shared" si="8"/>
        <v>193.17000000000002</v>
      </c>
      <c r="I47" s="117" t="str">
        <f t="shared" si="9"/>
        <v>N.M.</v>
      </c>
      <c r="J47" s="159"/>
      <c r="K47" s="100">
        <v>1352.19</v>
      </c>
      <c r="L47" s="100">
        <v>0</v>
      </c>
      <c r="M47" s="98">
        <f t="shared" si="10"/>
        <v>1352.19</v>
      </c>
      <c r="N47" s="117" t="str">
        <f t="shared" si="11"/>
        <v>N.M.</v>
      </c>
      <c r="O47" s="246"/>
      <c r="P47" s="159"/>
      <c r="Q47" s="100">
        <v>579.51</v>
      </c>
      <c r="R47" s="100">
        <v>0</v>
      </c>
      <c r="S47" s="98">
        <f t="shared" si="12"/>
        <v>579.51</v>
      </c>
      <c r="T47" s="117" t="str">
        <f t="shared" si="13"/>
        <v>N.M.</v>
      </c>
      <c r="U47" s="159"/>
      <c r="V47" s="100">
        <v>1352.19</v>
      </c>
      <c r="W47" s="100">
        <v>0</v>
      </c>
      <c r="X47" s="98">
        <f t="shared" si="14"/>
        <v>1352.19</v>
      </c>
      <c r="Y47" s="117" t="str">
        <f t="shared" si="15"/>
        <v>N.M.</v>
      </c>
    </row>
    <row r="48" spans="1:26" s="68" customFormat="1" hidden="1" outlineLevel="1" x14ac:dyDescent="0.25">
      <c r="A48" s="63" t="s">
        <v>1347</v>
      </c>
      <c r="B48" s="64" t="s">
        <v>1806</v>
      </c>
      <c r="C48" s="65" t="s">
        <v>2264</v>
      </c>
      <c r="D48" s="66"/>
      <c r="E48" s="67"/>
      <c r="F48" s="307">
        <v>2266.02</v>
      </c>
      <c r="G48" s="307">
        <v>6961.95</v>
      </c>
      <c r="H48" s="142">
        <f t="shared" si="8"/>
        <v>-4695.93</v>
      </c>
      <c r="I48" s="91">
        <f t="shared" si="9"/>
        <v>-0.67451360610173883</v>
      </c>
      <c r="J48" s="157"/>
      <c r="K48" s="307">
        <v>10126.950000000001</v>
      </c>
      <c r="L48" s="307">
        <v>19930</v>
      </c>
      <c r="M48" s="142">
        <f t="shared" si="10"/>
        <v>-9803.0499999999993</v>
      </c>
      <c r="N48" s="91">
        <f t="shared" si="11"/>
        <v>-0.49187405920722527</v>
      </c>
      <c r="O48" s="258"/>
      <c r="P48" s="157"/>
      <c r="Q48" s="307">
        <v>3927.76</v>
      </c>
      <c r="R48" s="307">
        <v>13195.33</v>
      </c>
      <c r="S48" s="142">
        <f t="shared" si="12"/>
        <v>-9267.57</v>
      </c>
      <c r="T48" s="91">
        <f t="shared" si="13"/>
        <v>-0.70233711472164773</v>
      </c>
      <c r="U48" s="157"/>
      <c r="V48" s="307">
        <v>28381.84</v>
      </c>
      <c r="W48" s="307">
        <v>26492.489999999998</v>
      </c>
      <c r="X48" s="142">
        <f t="shared" si="14"/>
        <v>1889.3500000000022</v>
      </c>
      <c r="Y48" s="91">
        <f t="shared" si="15"/>
        <v>7.1316437224285156E-2</v>
      </c>
      <c r="Z48" s="132"/>
    </row>
    <row r="49" spans="1:26" s="68" customFormat="1" hidden="1" outlineLevel="1" x14ac:dyDescent="0.25">
      <c r="A49" s="63" t="s">
        <v>1348</v>
      </c>
      <c r="B49" s="64" t="s">
        <v>1807</v>
      </c>
      <c r="C49" s="65" t="s">
        <v>2265</v>
      </c>
      <c r="D49" s="66"/>
      <c r="E49" s="67"/>
      <c r="F49" s="307">
        <v>0</v>
      </c>
      <c r="G49" s="307">
        <v>0</v>
      </c>
      <c r="H49" s="142">
        <f t="shared" si="8"/>
        <v>0</v>
      </c>
      <c r="I49" s="91">
        <f t="shared" si="9"/>
        <v>0</v>
      </c>
      <c r="J49" s="157"/>
      <c r="K49" s="307">
        <v>0</v>
      </c>
      <c r="L49" s="307">
        <v>0</v>
      </c>
      <c r="M49" s="142">
        <f t="shared" si="10"/>
        <v>0</v>
      </c>
      <c r="N49" s="91">
        <f t="shared" si="11"/>
        <v>0</v>
      </c>
      <c r="O49" s="258"/>
      <c r="P49" s="157"/>
      <c r="Q49" s="307">
        <v>0</v>
      </c>
      <c r="R49" s="307">
        <v>0</v>
      </c>
      <c r="S49" s="142">
        <f t="shared" si="12"/>
        <v>0</v>
      </c>
      <c r="T49" s="91">
        <f t="shared" si="13"/>
        <v>0</v>
      </c>
      <c r="U49" s="157"/>
      <c r="V49" s="307">
        <v>42857.15</v>
      </c>
      <c r="W49" s="307">
        <v>0</v>
      </c>
      <c r="X49" s="142">
        <f t="shared" si="14"/>
        <v>42857.15</v>
      </c>
      <c r="Y49" s="91" t="str">
        <f t="shared" si="15"/>
        <v>N.M.</v>
      </c>
      <c r="Z49" s="132"/>
    </row>
    <row r="50" spans="1:26" s="68" customFormat="1" hidden="1" outlineLevel="1" x14ac:dyDescent="0.25">
      <c r="A50" s="63" t="s">
        <v>1349</v>
      </c>
      <c r="B50" s="64" t="s">
        <v>1808</v>
      </c>
      <c r="C50" s="65" t="s">
        <v>2266</v>
      </c>
      <c r="D50" s="66"/>
      <c r="E50" s="67"/>
      <c r="F50" s="307">
        <v>10.93</v>
      </c>
      <c r="G50" s="307">
        <v>33.380000000000003</v>
      </c>
      <c r="H50" s="142">
        <f t="shared" si="8"/>
        <v>-22.450000000000003</v>
      </c>
      <c r="I50" s="91">
        <f t="shared" si="9"/>
        <v>-0.67255841821449969</v>
      </c>
      <c r="J50" s="157"/>
      <c r="K50" s="307">
        <v>49.33</v>
      </c>
      <c r="L50" s="307">
        <v>95.56</v>
      </c>
      <c r="M50" s="142">
        <f t="shared" si="10"/>
        <v>-46.230000000000004</v>
      </c>
      <c r="N50" s="91">
        <f t="shared" si="11"/>
        <v>-0.48377982419422355</v>
      </c>
      <c r="O50" s="258"/>
      <c r="P50" s="157"/>
      <c r="Q50" s="307">
        <v>19.05</v>
      </c>
      <c r="R50" s="307">
        <v>63.25</v>
      </c>
      <c r="S50" s="142">
        <f t="shared" si="12"/>
        <v>-44.2</v>
      </c>
      <c r="T50" s="91">
        <f t="shared" si="13"/>
        <v>-0.69881422924901193</v>
      </c>
      <c r="U50" s="157"/>
      <c r="V50" s="307">
        <v>136.81</v>
      </c>
      <c r="W50" s="307">
        <v>133.01</v>
      </c>
      <c r="X50" s="142">
        <f t="shared" si="14"/>
        <v>3.8000000000000114</v>
      </c>
      <c r="Y50" s="91">
        <f t="shared" si="15"/>
        <v>2.856928050522526E-2</v>
      </c>
      <c r="Z50" s="132"/>
    </row>
    <row r="51" spans="1:26" collapsed="1" x14ac:dyDescent="0.25">
      <c r="A51" s="38" t="s">
        <v>596</v>
      </c>
      <c r="B51" s="83" t="s">
        <v>61</v>
      </c>
      <c r="C51" s="88" t="s">
        <v>444</v>
      </c>
      <c r="D51" s="38"/>
      <c r="E51" s="48"/>
      <c r="F51" s="100">
        <v>2276.9499999999998</v>
      </c>
      <c r="G51" s="100">
        <v>6995.33</v>
      </c>
      <c r="H51" s="98">
        <f t="shared" si="8"/>
        <v>-4718.38</v>
      </c>
      <c r="I51" s="117">
        <f t="shared" si="9"/>
        <v>-0.67450427642441457</v>
      </c>
      <c r="J51" s="159"/>
      <c r="K51" s="100">
        <v>10176.280000000001</v>
      </c>
      <c r="L51" s="100">
        <v>20025.560000000001</v>
      </c>
      <c r="M51" s="98">
        <f t="shared" si="10"/>
        <v>-9849.2800000000007</v>
      </c>
      <c r="N51" s="117">
        <f t="shared" si="11"/>
        <v>-0.49183543431494547</v>
      </c>
      <c r="O51" s="246"/>
      <c r="P51" s="159"/>
      <c r="Q51" s="100">
        <v>3946.8100000000004</v>
      </c>
      <c r="R51" s="100">
        <v>13258.58</v>
      </c>
      <c r="S51" s="98">
        <f t="shared" si="12"/>
        <v>-9311.77</v>
      </c>
      <c r="T51" s="117">
        <f t="shared" si="13"/>
        <v>-0.70232030881135088</v>
      </c>
      <c r="U51" s="159"/>
      <c r="V51" s="100">
        <v>71375.8</v>
      </c>
      <c r="W51" s="100">
        <v>26625.5</v>
      </c>
      <c r="X51" s="98">
        <f t="shared" si="14"/>
        <v>44750.3</v>
      </c>
      <c r="Y51" s="117">
        <f t="shared" si="15"/>
        <v>1.6807308782933654</v>
      </c>
    </row>
    <row r="52" spans="1:26" s="68" customFormat="1" hidden="1" outlineLevel="1" x14ac:dyDescent="0.25">
      <c r="A52" s="63" t="s">
        <v>1333</v>
      </c>
      <c r="B52" s="64" t="s">
        <v>1792</v>
      </c>
      <c r="C52" s="65" t="s">
        <v>2250</v>
      </c>
      <c r="D52" s="66"/>
      <c r="E52" s="67"/>
      <c r="F52" s="307">
        <v>441077.5</v>
      </c>
      <c r="G52" s="307">
        <v>404117.81</v>
      </c>
      <c r="H52" s="142">
        <f t="shared" si="8"/>
        <v>36959.69</v>
      </c>
      <c r="I52" s="91">
        <f t="shared" si="9"/>
        <v>9.1457711304532716E-2</v>
      </c>
      <c r="J52" s="157"/>
      <c r="K52" s="307">
        <v>2392787.41</v>
      </c>
      <c r="L52" s="307">
        <v>2741202.74</v>
      </c>
      <c r="M52" s="142">
        <f t="shared" si="10"/>
        <v>-348415.33000000007</v>
      </c>
      <c r="N52" s="91">
        <f t="shared" si="11"/>
        <v>-0.12710308687346492</v>
      </c>
      <c r="O52" s="258"/>
      <c r="P52" s="157"/>
      <c r="Q52" s="307">
        <v>1086377.3999999999</v>
      </c>
      <c r="R52" s="307">
        <v>1198349.69</v>
      </c>
      <c r="S52" s="142">
        <f t="shared" si="12"/>
        <v>-111972.29000000004</v>
      </c>
      <c r="T52" s="91">
        <f t="shared" si="13"/>
        <v>-9.3438744078116337E-2</v>
      </c>
      <c r="U52" s="157"/>
      <c r="V52" s="307">
        <v>4078509.39</v>
      </c>
      <c r="W52" s="307">
        <v>4979442.82</v>
      </c>
      <c r="X52" s="142">
        <f t="shared" si="14"/>
        <v>-900933.43000000017</v>
      </c>
      <c r="Y52" s="91">
        <f t="shared" si="15"/>
        <v>-0.18093057046089348</v>
      </c>
      <c r="Z52" s="132"/>
    </row>
    <row r="53" spans="1:26" s="68" customFormat="1" hidden="1" outlineLevel="1" x14ac:dyDescent="0.25">
      <c r="A53" s="63" t="s">
        <v>1334</v>
      </c>
      <c r="B53" s="64" t="s">
        <v>1793</v>
      </c>
      <c r="C53" s="65" t="s">
        <v>2251</v>
      </c>
      <c r="D53" s="66"/>
      <c r="E53" s="67"/>
      <c r="F53" s="307">
        <v>0</v>
      </c>
      <c r="G53" s="307">
        <v>0</v>
      </c>
      <c r="H53" s="142">
        <f t="shared" si="8"/>
        <v>0</v>
      </c>
      <c r="I53" s="91">
        <f t="shared" si="9"/>
        <v>0</v>
      </c>
      <c r="J53" s="157"/>
      <c r="K53" s="307">
        <v>0</v>
      </c>
      <c r="L53" s="307">
        <v>0</v>
      </c>
      <c r="M53" s="142">
        <f t="shared" si="10"/>
        <v>0</v>
      </c>
      <c r="N53" s="91">
        <f t="shared" si="11"/>
        <v>0</v>
      </c>
      <c r="O53" s="258"/>
      <c r="P53" s="157"/>
      <c r="Q53" s="307">
        <v>0</v>
      </c>
      <c r="R53" s="307">
        <v>-17.080000000000002</v>
      </c>
      <c r="S53" s="142">
        <f t="shared" si="12"/>
        <v>17.080000000000002</v>
      </c>
      <c r="T53" s="91" t="str">
        <f t="shared" si="13"/>
        <v>N.M.</v>
      </c>
      <c r="U53" s="157"/>
      <c r="V53" s="307">
        <v>0</v>
      </c>
      <c r="W53" s="307">
        <v>0</v>
      </c>
      <c r="X53" s="142">
        <f t="shared" si="14"/>
        <v>0</v>
      </c>
      <c r="Y53" s="91">
        <f t="shared" si="15"/>
        <v>0</v>
      </c>
      <c r="Z53" s="132"/>
    </row>
    <row r="54" spans="1:26" s="68" customFormat="1" hidden="1" outlineLevel="1" x14ac:dyDescent="0.25">
      <c r="A54" s="63" t="s">
        <v>1320</v>
      </c>
      <c r="B54" s="64" t="s">
        <v>1779</v>
      </c>
      <c r="C54" s="65" t="s">
        <v>2237</v>
      </c>
      <c r="D54" s="66"/>
      <c r="E54" s="67"/>
      <c r="F54" s="307">
        <v>671120.34</v>
      </c>
      <c r="G54" s="307">
        <v>473977.3</v>
      </c>
      <c r="H54" s="142">
        <f t="shared" si="8"/>
        <v>197143.03999999998</v>
      </c>
      <c r="I54" s="91">
        <f t="shared" si="9"/>
        <v>0.41593350567632664</v>
      </c>
      <c r="J54" s="157"/>
      <c r="K54" s="307">
        <v>4770804.21</v>
      </c>
      <c r="L54" s="307">
        <v>3549213.05</v>
      </c>
      <c r="M54" s="142">
        <f t="shared" si="10"/>
        <v>1221591.1600000001</v>
      </c>
      <c r="N54" s="91">
        <f t="shared" si="11"/>
        <v>0.34418648381787059</v>
      </c>
      <c r="O54" s="258"/>
      <c r="P54" s="157"/>
      <c r="Q54" s="307">
        <v>1646297.01</v>
      </c>
      <c r="R54" s="307">
        <v>1358673.82</v>
      </c>
      <c r="S54" s="142">
        <f t="shared" si="12"/>
        <v>287623.18999999994</v>
      </c>
      <c r="T54" s="91">
        <f t="shared" si="13"/>
        <v>0.2116940694419209</v>
      </c>
      <c r="U54" s="157"/>
      <c r="V54" s="307">
        <v>7570431.1699999999</v>
      </c>
      <c r="W54" s="307">
        <v>7103320.96</v>
      </c>
      <c r="X54" s="142">
        <f t="shared" si="14"/>
        <v>467110.20999999996</v>
      </c>
      <c r="Y54" s="91">
        <f t="shared" si="15"/>
        <v>6.5759412059567132E-2</v>
      </c>
      <c r="Z54" s="132"/>
    </row>
    <row r="55" spans="1:26" s="68" customFormat="1" hidden="1" outlineLevel="1" x14ac:dyDescent="0.25">
      <c r="A55" s="63" t="s">
        <v>1321</v>
      </c>
      <c r="B55" s="64" t="s">
        <v>1780</v>
      </c>
      <c r="C55" s="65" t="s">
        <v>2238</v>
      </c>
      <c r="D55" s="66"/>
      <c r="E55" s="67"/>
      <c r="F55" s="307">
        <v>9639698.9399999995</v>
      </c>
      <c r="G55" s="307">
        <v>10399040</v>
      </c>
      <c r="H55" s="142">
        <f t="shared" si="8"/>
        <v>-759341.06000000052</v>
      </c>
      <c r="I55" s="91">
        <f t="shared" si="9"/>
        <v>-7.3020303797273645E-2</v>
      </c>
      <c r="J55" s="157"/>
      <c r="K55" s="307">
        <v>38628656.909999996</v>
      </c>
      <c r="L55" s="307">
        <v>48686220.909999996</v>
      </c>
      <c r="M55" s="142">
        <f t="shared" si="10"/>
        <v>-10057564</v>
      </c>
      <c r="N55" s="91">
        <f t="shared" si="11"/>
        <v>-0.20657927052075237</v>
      </c>
      <c r="O55" s="258"/>
      <c r="P55" s="157"/>
      <c r="Q55" s="307">
        <v>16467427.58</v>
      </c>
      <c r="R55" s="307">
        <v>22306502.59</v>
      </c>
      <c r="S55" s="142">
        <f t="shared" si="12"/>
        <v>-5839075.0099999998</v>
      </c>
      <c r="T55" s="91">
        <f t="shared" si="13"/>
        <v>-0.26176559890736328</v>
      </c>
      <c r="U55" s="157"/>
      <c r="V55" s="307">
        <v>72139360.299999997</v>
      </c>
      <c r="W55" s="307">
        <v>69244510.629999995</v>
      </c>
      <c r="X55" s="142">
        <f t="shared" si="14"/>
        <v>2894849.6700000018</v>
      </c>
      <c r="Y55" s="91">
        <f t="shared" si="15"/>
        <v>4.1806197251769095E-2</v>
      </c>
      <c r="Z55" s="132"/>
    </row>
    <row r="56" spans="1:26" s="68" customFormat="1" hidden="1" outlineLevel="1" x14ac:dyDescent="0.25">
      <c r="A56" s="63" t="s">
        <v>1322</v>
      </c>
      <c r="B56" s="64" t="s">
        <v>1781</v>
      </c>
      <c r="C56" s="65" t="s">
        <v>2239</v>
      </c>
      <c r="D56" s="66"/>
      <c r="E56" s="67"/>
      <c r="F56" s="307">
        <v>519917.36</v>
      </c>
      <c r="G56" s="307">
        <v>448366.93</v>
      </c>
      <c r="H56" s="142">
        <f t="shared" si="8"/>
        <v>71550.429999999993</v>
      </c>
      <c r="I56" s="91">
        <f t="shared" si="9"/>
        <v>0.15958007875380104</v>
      </c>
      <c r="J56" s="157"/>
      <c r="K56" s="307">
        <v>2269117.4900000002</v>
      </c>
      <c r="L56" s="307">
        <v>1943694.6800000002</v>
      </c>
      <c r="M56" s="142">
        <f t="shared" si="10"/>
        <v>325422.81000000006</v>
      </c>
      <c r="N56" s="91">
        <f t="shared" si="11"/>
        <v>0.16742486016373725</v>
      </c>
      <c r="O56" s="258"/>
      <c r="P56" s="157"/>
      <c r="Q56" s="307">
        <v>1101238.8999999999</v>
      </c>
      <c r="R56" s="307">
        <v>1000866.61</v>
      </c>
      <c r="S56" s="142">
        <f t="shared" si="12"/>
        <v>100372.28999999992</v>
      </c>
      <c r="T56" s="91">
        <f t="shared" si="13"/>
        <v>0.10028538168537755</v>
      </c>
      <c r="U56" s="157"/>
      <c r="V56" s="307">
        <v>3876212.89</v>
      </c>
      <c r="W56" s="307">
        <v>2635293.56</v>
      </c>
      <c r="X56" s="142">
        <f t="shared" si="14"/>
        <v>1240919.33</v>
      </c>
      <c r="Y56" s="91">
        <f t="shared" si="15"/>
        <v>0.47088466683005897</v>
      </c>
      <c r="Z56" s="132"/>
    </row>
    <row r="57" spans="1:26" s="68" customFormat="1" hidden="1" outlineLevel="1" x14ac:dyDescent="0.25">
      <c r="A57" s="63" t="s">
        <v>1323</v>
      </c>
      <c r="B57" s="64" t="s">
        <v>1782</v>
      </c>
      <c r="C57" s="65" t="s">
        <v>2240</v>
      </c>
      <c r="D57" s="66"/>
      <c r="E57" s="67"/>
      <c r="F57" s="307">
        <v>-1315935.06</v>
      </c>
      <c r="G57" s="307">
        <v>-3400719.02</v>
      </c>
      <c r="H57" s="142">
        <f t="shared" si="8"/>
        <v>2084783.96</v>
      </c>
      <c r="I57" s="91">
        <f t="shared" si="9"/>
        <v>0.61304210895965172</v>
      </c>
      <c r="J57" s="157"/>
      <c r="K57" s="307">
        <v>239419.24</v>
      </c>
      <c r="L57" s="307">
        <v>475218.31</v>
      </c>
      <c r="M57" s="142">
        <f t="shared" si="10"/>
        <v>-235799.07</v>
      </c>
      <c r="N57" s="91">
        <f t="shared" si="11"/>
        <v>-0.49619104533240732</v>
      </c>
      <c r="O57" s="258"/>
      <c r="P57" s="157"/>
      <c r="Q57" s="307">
        <v>-238646.47500000001</v>
      </c>
      <c r="R57" s="307">
        <v>-2977742</v>
      </c>
      <c r="S57" s="142">
        <f t="shared" si="12"/>
        <v>2739095.5249999999</v>
      </c>
      <c r="T57" s="91">
        <f t="shared" si="13"/>
        <v>0.91985656413483774</v>
      </c>
      <c r="U57" s="157"/>
      <c r="V57" s="307">
        <v>1817425</v>
      </c>
      <c r="W57" s="307">
        <v>-4337801.0000000009</v>
      </c>
      <c r="X57" s="142">
        <f t="shared" si="14"/>
        <v>6155226.0000000009</v>
      </c>
      <c r="Y57" s="91">
        <f t="shared" si="15"/>
        <v>1.4189738072355094</v>
      </c>
      <c r="Z57" s="132"/>
    </row>
    <row r="58" spans="1:26" s="68" customFormat="1" hidden="1" outlineLevel="1" x14ac:dyDescent="0.25">
      <c r="A58" s="63" t="s">
        <v>1324</v>
      </c>
      <c r="B58" s="64" t="s">
        <v>1783</v>
      </c>
      <c r="C58" s="65" t="s">
        <v>2241</v>
      </c>
      <c r="D58" s="66"/>
      <c r="E58" s="67"/>
      <c r="F58" s="307">
        <v>1061.0899999999999</v>
      </c>
      <c r="G58" s="307">
        <v>2129.9</v>
      </c>
      <c r="H58" s="142">
        <f t="shared" si="8"/>
        <v>-1068.8100000000002</v>
      </c>
      <c r="I58" s="91">
        <f t="shared" si="9"/>
        <v>-0.50181229165688535</v>
      </c>
      <c r="J58" s="157"/>
      <c r="K58" s="307">
        <v>3019.55</v>
      </c>
      <c r="L58" s="307">
        <v>10673.84</v>
      </c>
      <c r="M58" s="142">
        <f t="shared" si="10"/>
        <v>-7654.29</v>
      </c>
      <c r="N58" s="91">
        <f t="shared" si="11"/>
        <v>-0.71710743275147459</v>
      </c>
      <c r="O58" s="258"/>
      <c r="P58" s="157"/>
      <c r="Q58" s="307">
        <v>1041.57</v>
      </c>
      <c r="R58" s="307">
        <v>8178.3600000000006</v>
      </c>
      <c r="S58" s="142">
        <f t="shared" si="12"/>
        <v>-7136.7900000000009</v>
      </c>
      <c r="T58" s="91">
        <f t="shared" si="13"/>
        <v>-0.87264317051340368</v>
      </c>
      <c r="U58" s="157"/>
      <c r="V58" s="307">
        <v>11199.76</v>
      </c>
      <c r="W58" s="307">
        <v>10673.84</v>
      </c>
      <c r="X58" s="142">
        <f t="shared" si="14"/>
        <v>525.92000000000007</v>
      </c>
      <c r="Y58" s="91">
        <f t="shared" si="15"/>
        <v>4.9271864671008754E-2</v>
      </c>
      <c r="Z58" s="132"/>
    </row>
    <row r="59" spans="1:26" s="68" customFormat="1" hidden="1" outlineLevel="1" x14ac:dyDescent="0.25">
      <c r="A59" s="63" t="s">
        <v>1325</v>
      </c>
      <c r="B59" s="64" t="s">
        <v>1784</v>
      </c>
      <c r="C59" s="65" t="s">
        <v>2242</v>
      </c>
      <c r="D59" s="66"/>
      <c r="E59" s="67"/>
      <c r="F59" s="307">
        <v>0</v>
      </c>
      <c r="G59" s="307">
        <v>0</v>
      </c>
      <c r="H59" s="142">
        <f t="shared" si="8"/>
        <v>0</v>
      </c>
      <c r="I59" s="91">
        <f t="shared" si="9"/>
        <v>0</v>
      </c>
      <c r="J59" s="157"/>
      <c r="K59" s="307">
        <v>4136038.43</v>
      </c>
      <c r="L59" s="307">
        <v>49281.130000000005</v>
      </c>
      <c r="M59" s="142">
        <f t="shared" si="10"/>
        <v>4086757.3000000003</v>
      </c>
      <c r="N59" s="91" t="str">
        <f t="shared" si="11"/>
        <v>N.M.</v>
      </c>
      <c r="O59" s="258"/>
      <c r="P59" s="157"/>
      <c r="Q59" s="307">
        <v>4136038.43</v>
      </c>
      <c r="R59" s="307">
        <v>49281.130000000005</v>
      </c>
      <c r="S59" s="142">
        <f t="shared" si="12"/>
        <v>4086757.3000000003</v>
      </c>
      <c r="T59" s="91" t="str">
        <f t="shared" si="13"/>
        <v>N.M.</v>
      </c>
      <c r="U59" s="157"/>
      <c r="V59" s="307">
        <v>4136038.43</v>
      </c>
      <c r="W59" s="307">
        <v>49281.130000000005</v>
      </c>
      <c r="X59" s="142">
        <f t="shared" si="14"/>
        <v>4086757.3000000003</v>
      </c>
      <c r="Y59" s="91" t="str">
        <f t="shared" si="15"/>
        <v>N.M.</v>
      </c>
      <c r="Z59" s="132"/>
    </row>
    <row r="60" spans="1:26" s="68" customFormat="1" hidden="1" outlineLevel="1" x14ac:dyDescent="0.25">
      <c r="A60" s="63" t="s">
        <v>1326</v>
      </c>
      <c r="B60" s="64" t="s">
        <v>1785</v>
      </c>
      <c r="C60" s="65" t="s">
        <v>2243</v>
      </c>
      <c r="D60" s="66"/>
      <c r="E60" s="67"/>
      <c r="F60" s="307">
        <v>310596.72000000003</v>
      </c>
      <c r="G60" s="307">
        <v>348934.23</v>
      </c>
      <c r="H60" s="142">
        <f t="shared" si="8"/>
        <v>-38337.509999999951</v>
      </c>
      <c r="I60" s="91">
        <f t="shared" si="9"/>
        <v>-0.10987030421177066</v>
      </c>
      <c r="J60" s="157"/>
      <c r="K60" s="307">
        <v>2700152.3</v>
      </c>
      <c r="L60" s="307">
        <v>2161387.63</v>
      </c>
      <c r="M60" s="142">
        <f t="shared" si="10"/>
        <v>538764.66999999993</v>
      </c>
      <c r="N60" s="91">
        <f t="shared" si="11"/>
        <v>0.24926795292152198</v>
      </c>
      <c r="O60" s="258"/>
      <c r="P60" s="157"/>
      <c r="Q60" s="307">
        <v>1497506.75</v>
      </c>
      <c r="R60" s="307">
        <v>1038928.38</v>
      </c>
      <c r="S60" s="142">
        <f t="shared" si="12"/>
        <v>458578.37</v>
      </c>
      <c r="T60" s="91">
        <f t="shared" si="13"/>
        <v>0.4413955560632582</v>
      </c>
      <c r="U60" s="157"/>
      <c r="V60" s="307">
        <v>4268095.99</v>
      </c>
      <c r="W60" s="307">
        <v>3212651.17</v>
      </c>
      <c r="X60" s="142">
        <f t="shared" si="14"/>
        <v>1055444.8200000003</v>
      </c>
      <c r="Y60" s="91">
        <f t="shared" si="15"/>
        <v>0.32852767516617759</v>
      </c>
      <c r="Z60" s="132"/>
    </row>
    <row r="61" spans="1:26" s="68" customFormat="1" hidden="1" outlineLevel="1" x14ac:dyDescent="0.25">
      <c r="A61" s="63" t="s">
        <v>1327</v>
      </c>
      <c r="B61" s="64" t="s">
        <v>1786</v>
      </c>
      <c r="C61" s="65" t="s">
        <v>2244</v>
      </c>
      <c r="D61" s="66"/>
      <c r="E61" s="67"/>
      <c r="F61" s="307">
        <v>4467847.34</v>
      </c>
      <c r="G61" s="307">
        <v>3132492.51</v>
      </c>
      <c r="H61" s="142">
        <f t="shared" si="8"/>
        <v>1335354.83</v>
      </c>
      <c r="I61" s="91">
        <f t="shared" si="9"/>
        <v>0.42629146781263977</v>
      </c>
      <c r="J61" s="157"/>
      <c r="K61" s="307">
        <v>25416774.620000001</v>
      </c>
      <c r="L61" s="307">
        <v>20263773.100000001</v>
      </c>
      <c r="M61" s="142">
        <f t="shared" si="10"/>
        <v>5153001.5199999996</v>
      </c>
      <c r="N61" s="91">
        <f t="shared" si="11"/>
        <v>0.25429625048456544</v>
      </c>
      <c r="O61" s="258"/>
      <c r="P61" s="157"/>
      <c r="Q61" s="307">
        <v>10547386.01</v>
      </c>
      <c r="R61" s="307">
        <v>8230529.9400000004</v>
      </c>
      <c r="S61" s="142">
        <f t="shared" si="12"/>
        <v>2316856.0699999994</v>
      </c>
      <c r="T61" s="91">
        <f t="shared" si="13"/>
        <v>0.28149536990810087</v>
      </c>
      <c r="U61" s="157"/>
      <c r="V61" s="307">
        <v>32918128.289999999</v>
      </c>
      <c r="W61" s="307">
        <v>29157576.75</v>
      </c>
      <c r="X61" s="142">
        <f t="shared" si="14"/>
        <v>3760551.5399999991</v>
      </c>
      <c r="Y61" s="91">
        <f t="shared" si="15"/>
        <v>0.1289733907671185</v>
      </c>
      <c r="Z61" s="132"/>
    </row>
    <row r="62" spans="1:26" s="68" customFormat="1" hidden="1" outlineLevel="1" x14ac:dyDescent="0.25">
      <c r="A62" s="63" t="s">
        <v>1328</v>
      </c>
      <c r="B62" s="64" t="s">
        <v>1787</v>
      </c>
      <c r="C62" s="65" t="s">
        <v>2245</v>
      </c>
      <c r="D62" s="66"/>
      <c r="E62" s="67"/>
      <c r="F62" s="307">
        <v>34941.629999999997</v>
      </c>
      <c r="G62" s="307">
        <v>57813.520000000004</v>
      </c>
      <c r="H62" s="142">
        <f t="shared" si="8"/>
        <v>-22871.890000000007</v>
      </c>
      <c r="I62" s="91">
        <f t="shared" si="9"/>
        <v>-0.3956149011511495</v>
      </c>
      <c r="J62" s="157"/>
      <c r="K62" s="307">
        <v>315132.94</v>
      </c>
      <c r="L62" s="307">
        <v>575078.07000000007</v>
      </c>
      <c r="M62" s="142">
        <f t="shared" si="10"/>
        <v>-259945.13000000006</v>
      </c>
      <c r="N62" s="91">
        <f t="shared" si="11"/>
        <v>-0.45201711482407952</v>
      </c>
      <c r="O62" s="258"/>
      <c r="P62" s="157"/>
      <c r="Q62" s="307">
        <v>161635.01</v>
      </c>
      <c r="R62" s="307">
        <v>84440.790000000008</v>
      </c>
      <c r="S62" s="142">
        <f t="shared" si="12"/>
        <v>77194.22</v>
      </c>
      <c r="T62" s="91">
        <f t="shared" si="13"/>
        <v>0.91418164136076885</v>
      </c>
      <c r="U62" s="157"/>
      <c r="V62" s="307">
        <v>364550.78</v>
      </c>
      <c r="W62" s="307">
        <v>666994.34000000008</v>
      </c>
      <c r="X62" s="142">
        <f t="shared" si="14"/>
        <v>-302443.56000000006</v>
      </c>
      <c r="Y62" s="91">
        <f t="shared" si="15"/>
        <v>-0.45344246849231135</v>
      </c>
      <c r="Z62" s="132"/>
    </row>
    <row r="63" spans="1:26" s="68" customFormat="1" hidden="1" outlineLevel="1" x14ac:dyDescent="0.25">
      <c r="A63" s="63" t="s">
        <v>1329</v>
      </c>
      <c r="B63" s="64" t="s">
        <v>1788</v>
      </c>
      <c r="C63" s="65" t="s">
        <v>2246</v>
      </c>
      <c r="D63" s="66"/>
      <c r="E63" s="67"/>
      <c r="F63" s="307">
        <v>123628.91</v>
      </c>
      <c r="G63" s="307">
        <v>111889.49</v>
      </c>
      <c r="H63" s="142">
        <f t="shared" si="8"/>
        <v>11739.419999999998</v>
      </c>
      <c r="I63" s="91">
        <f t="shared" si="9"/>
        <v>0.10491977396625901</v>
      </c>
      <c r="J63" s="157"/>
      <c r="K63" s="307">
        <v>769602.9</v>
      </c>
      <c r="L63" s="307">
        <v>792955.66</v>
      </c>
      <c r="M63" s="142">
        <f t="shared" si="10"/>
        <v>-23352.760000000009</v>
      </c>
      <c r="N63" s="91">
        <f t="shared" si="11"/>
        <v>-2.9450272162758771E-2</v>
      </c>
      <c r="O63" s="258"/>
      <c r="P63" s="157"/>
      <c r="Q63" s="307">
        <v>295677.47000000003</v>
      </c>
      <c r="R63" s="307">
        <v>491025.9</v>
      </c>
      <c r="S63" s="142">
        <f t="shared" si="12"/>
        <v>-195348.43</v>
      </c>
      <c r="T63" s="91">
        <f t="shared" si="13"/>
        <v>-0.39783732385603282</v>
      </c>
      <c r="U63" s="157"/>
      <c r="V63" s="307">
        <v>1366918.92</v>
      </c>
      <c r="W63" s="307">
        <v>1393510.86</v>
      </c>
      <c r="X63" s="142">
        <f t="shared" si="14"/>
        <v>-26591.940000000177</v>
      </c>
      <c r="Y63" s="91">
        <f t="shared" si="15"/>
        <v>-1.9082693047688323E-2</v>
      </c>
      <c r="Z63" s="132"/>
    </row>
    <row r="64" spans="1:26" s="68" customFormat="1" hidden="1" outlineLevel="1" x14ac:dyDescent="0.25">
      <c r="A64" s="63" t="s">
        <v>1330</v>
      </c>
      <c r="B64" s="64" t="s">
        <v>1789</v>
      </c>
      <c r="C64" s="65" t="s">
        <v>2247</v>
      </c>
      <c r="D64" s="66"/>
      <c r="E64" s="67"/>
      <c r="F64" s="307">
        <v>-90539.53</v>
      </c>
      <c r="G64" s="307">
        <v>-120542.53</v>
      </c>
      <c r="H64" s="142">
        <f t="shared" si="8"/>
        <v>30003</v>
      </c>
      <c r="I64" s="91">
        <f t="shared" si="9"/>
        <v>0.24889970369793965</v>
      </c>
      <c r="J64" s="157"/>
      <c r="K64" s="307">
        <v>-699746.25</v>
      </c>
      <c r="L64" s="307">
        <v>-790065.81</v>
      </c>
      <c r="M64" s="142">
        <f t="shared" si="10"/>
        <v>90319.560000000056</v>
      </c>
      <c r="N64" s="91">
        <f t="shared" si="11"/>
        <v>0.11431903375239089</v>
      </c>
      <c r="O64" s="258"/>
      <c r="P64" s="157"/>
      <c r="Q64" s="307">
        <v>-245050.13</v>
      </c>
      <c r="R64" s="307">
        <v>-249793.91</v>
      </c>
      <c r="S64" s="142">
        <f t="shared" si="12"/>
        <v>4743.7799999999988</v>
      </c>
      <c r="T64" s="91">
        <f t="shared" si="13"/>
        <v>1.8990775235473111E-2</v>
      </c>
      <c r="U64" s="157"/>
      <c r="V64" s="307">
        <v>-1195357.95</v>
      </c>
      <c r="W64" s="307">
        <v>-1285073.7200000002</v>
      </c>
      <c r="X64" s="142">
        <f t="shared" si="14"/>
        <v>89715.770000000251</v>
      </c>
      <c r="Y64" s="91">
        <f t="shared" si="15"/>
        <v>6.9813714655996728E-2</v>
      </c>
      <c r="Z64" s="132"/>
    </row>
    <row r="65" spans="1:26" s="68" customFormat="1" hidden="1" outlineLevel="1" x14ac:dyDescent="0.25">
      <c r="A65" s="63" t="s">
        <v>1331</v>
      </c>
      <c r="B65" s="64" t="s">
        <v>1790</v>
      </c>
      <c r="C65" s="65" t="s">
        <v>2248</v>
      </c>
      <c r="D65" s="66"/>
      <c r="E65" s="67"/>
      <c r="F65" s="307">
        <v>503208</v>
      </c>
      <c r="G65" s="307">
        <v>547200</v>
      </c>
      <c r="H65" s="142">
        <f t="shared" si="8"/>
        <v>-43992</v>
      </c>
      <c r="I65" s="91">
        <f t="shared" si="9"/>
        <v>-8.0394736842105269E-2</v>
      </c>
      <c r="J65" s="157"/>
      <c r="K65" s="307">
        <v>3600456.48</v>
      </c>
      <c r="L65" s="307">
        <v>3696767.2800000003</v>
      </c>
      <c r="M65" s="142">
        <f t="shared" si="10"/>
        <v>-96310.800000000279</v>
      </c>
      <c r="N65" s="91">
        <f t="shared" si="11"/>
        <v>-2.6052708408520722E-2</v>
      </c>
      <c r="O65" s="258"/>
      <c r="P65" s="157"/>
      <c r="Q65" s="307">
        <v>1447117.2</v>
      </c>
      <c r="R65" s="307">
        <v>1674426.96</v>
      </c>
      <c r="S65" s="142">
        <f t="shared" si="12"/>
        <v>-227309.76</v>
      </c>
      <c r="T65" s="91">
        <f t="shared" si="13"/>
        <v>-0.13575376258872468</v>
      </c>
      <c r="U65" s="157"/>
      <c r="V65" s="307">
        <v>6141848.5999999996</v>
      </c>
      <c r="W65" s="307">
        <v>6248779.9199999999</v>
      </c>
      <c r="X65" s="142">
        <f t="shared" si="14"/>
        <v>-106931.3200000003</v>
      </c>
      <c r="Y65" s="91">
        <f t="shared" si="15"/>
        <v>-1.7112351750099768E-2</v>
      </c>
      <c r="Z65" s="132"/>
    </row>
    <row r="66" spans="1:26" s="68" customFormat="1" hidden="1" outlineLevel="1" x14ac:dyDescent="0.25">
      <c r="A66" s="63" t="s">
        <v>1332</v>
      </c>
      <c r="B66" s="64" t="s">
        <v>1791</v>
      </c>
      <c r="C66" s="65" t="s">
        <v>2249</v>
      </c>
      <c r="D66" s="66"/>
      <c r="E66" s="67"/>
      <c r="F66" s="307">
        <v>7.4999999999999997E-2</v>
      </c>
      <c r="G66" s="307">
        <v>-0.22</v>
      </c>
      <c r="H66" s="142">
        <f t="shared" si="8"/>
        <v>0.29499999999999998</v>
      </c>
      <c r="I66" s="91">
        <f t="shared" si="9"/>
        <v>1.3409090909090908</v>
      </c>
      <c r="J66" s="157"/>
      <c r="K66" s="307">
        <v>237983.75</v>
      </c>
      <c r="L66" s="307">
        <v>1140696.8600000001</v>
      </c>
      <c r="M66" s="142">
        <f t="shared" si="10"/>
        <v>-902713.1100000001</v>
      </c>
      <c r="N66" s="91">
        <f t="shared" si="11"/>
        <v>-0.79136985614214805</v>
      </c>
      <c r="O66" s="258"/>
      <c r="P66" s="157"/>
      <c r="Q66" s="307">
        <v>4182.57</v>
      </c>
      <c r="R66" s="307">
        <v>81387.19</v>
      </c>
      <c r="S66" s="142">
        <f t="shared" si="12"/>
        <v>-77204.62</v>
      </c>
      <c r="T66" s="91">
        <f t="shared" si="13"/>
        <v>-0.94860898871185984</v>
      </c>
      <c r="U66" s="157"/>
      <c r="V66" s="307">
        <v>1796089.5899999999</v>
      </c>
      <c r="W66" s="307">
        <v>1226591.5</v>
      </c>
      <c r="X66" s="142">
        <f t="shared" si="14"/>
        <v>569498.08999999985</v>
      </c>
      <c r="Y66" s="91">
        <f t="shared" si="15"/>
        <v>0.46429319785764034</v>
      </c>
      <c r="Z66" s="132"/>
    </row>
    <row r="67" spans="1:26" s="68" customFormat="1" hidden="1" outlineLevel="1" x14ac:dyDescent="0.25">
      <c r="A67" s="63" t="s">
        <v>1335</v>
      </c>
      <c r="B67" s="64" t="s">
        <v>1794</v>
      </c>
      <c r="C67" s="65" t="s">
        <v>2252</v>
      </c>
      <c r="D67" s="66"/>
      <c r="E67" s="67"/>
      <c r="F67" s="307">
        <v>202681.56</v>
      </c>
      <c r="G67" s="307">
        <v>116043.45</v>
      </c>
      <c r="H67" s="142">
        <f t="shared" si="8"/>
        <v>86638.11</v>
      </c>
      <c r="I67" s="91">
        <f t="shared" si="9"/>
        <v>0.74660060520434379</v>
      </c>
      <c r="J67" s="157"/>
      <c r="K67" s="307">
        <v>1190267.3500000001</v>
      </c>
      <c r="L67" s="307">
        <v>906231.25</v>
      </c>
      <c r="M67" s="142">
        <f t="shared" si="10"/>
        <v>284036.10000000009</v>
      </c>
      <c r="N67" s="91">
        <f t="shared" si="11"/>
        <v>0.31342562949578279</v>
      </c>
      <c r="O67" s="258"/>
      <c r="P67" s="157"/>
      <c r="Q67" s="307">
        <v>511211.42</v>
      </c>
      <c r="R67" s="307">
        <v>412780.96</v>
      </c>
      <c r="S67" s="142">
        <f t="shared" si="12"/>
        <v>98430.459999999963</v>
      </c>
      <c r="T67" s="91">
        <f t="shared" si="13"/>
        <v>0.23845688037549009</v>
      </c>
      <c r="U67" s="157"/>
      <c r="V67" s="307">
        <v>1783767.75</v>
      </c>
      <c r="W67" s="307">
        <v>1504891.48</v>
      </c>
      <c r="X67" s="142">
        <f t="shared" si="14"/>
        <v>278876.27</v>
      </c>
      <c r="Y67" s="91">
        <f t="shared" si="15"/>
        <v>0.18531320942823068</v>
      </c>
      <c r="Z67" s="132"/>
    </row>
    <row r="68" spans="1:26" s="68" customFormat="1" hidden="1" outlineLevel="1" x14ac:dyDescent="0.25">
      <c r="A68" s="63" t="s">
        <v>1336</v>
      </c>
      <c r="B68" s="64" t="s">
        <v>1795</v>
      </c>
      <c r="C68" s="65" t="s">
        <v>2253</v>
      </c>
      <c r="D68" s="66"/>
      <c r="E68" s="67"/>
      <c r="F68" s="307">
        <v>89646.41</v>
      </c>
      <c r="G68" s="307">
        <v>107599.58</v>
      </c>
      <c r="H68" s="142">
        <f t="shared" si="8"/>
        <v>-17953.169999999998</v>
      </c>
      <c r="I68" s="91">
        <f t="shared" si="9"/>
        <v>-0.16685167358459949</v>
      </c>
      <c r="J68" s="157"/>
      <c r="K68" s="307">
        <v>480627.09</v>
      </c>
      <c r="L68" s="307">
        <v>773606.58</v>
      </c>
      <c r="M68" s="142">
        <f t="shared" si="10"/>
        <v>-292979.48999999993</v>
      </c>
      <c r="N68" s="91">
        <f t="shared" si="11"/>
        <v>-0.37871897366746798</v>
      </c>
      <c r="O68" s="258"/>
      <c r="P68" s="157"/>
      <c r="Q68" s="307">
        <v>174361.82</v>
      </c>
      <c r="R68" s="307">
        <v>327049.19</v>
      </c>
      <c r="S68" s="142">
        <f t="shared" si="12"/>
        <v>-152687.37</v>
      </c>
      <c r="T68" s="91">
        <f t="shared" si="13"/>
        <v>-0.46686362378699053</v>
      </c>
      <c r="U68" s="157"/>
      <c r="V68" s="307">
        <v>984815.06</v>
      </c>
      <c r="W68" s="307">
        <v>1257895.73</v>
      </c>
      <c r="X68" s="142">
        <f t="shared" si="14"/>
        <v>-273080.66999999993</v>
      </c>
      <c r="Y68" s="91">
        <f t="shared" si="15"/>
        <v>-0.21709324826152318</v>
      </c>
      <c r="Z68" s="132"/>
    </row>
    <row r="69" spans="1:26" s="68" customFormat="1" hidden="1" outlineLevel="1" x14ac:dyDescent="0.25">
      <c r="A69" s="63" t="s">
        <v>1337</v>
      </c>
      <c r="B69" s="64" t="s">
        <v>1796</v>
      </c>
      <c r="C69" s="65" t="s">
        <v>2254</v>
      </c>
      <c r="D69" s="66"/>
      <c r="E69" s="67"/>
      <c r="F69" s="307">
        <v>0</v>
      </c>
      <c r="G69" s="307">
        <v>0</v>
      </c>
      <c r="H69" s="142">
        <f t="shared" si="8"/>
        <v>0</v>
      </c>
      <c r="I69" s="91">
        <f t="shared" si="9"/>
        <v>0</v>
      </c>
      <c r="J69" s="157"/>
      <c r="K69" s="307">
        <v>0</v>
      </c>
      <c r="L69" s="307">
        <v>0</v>
      </c>
      <c r="M69" s="142">
        <f t="shared" si="10"/>
        <v>0</v>
      </c>
      <c r="N69" s="91">
        <f t="shared" si="11"/>
        <v>0</v>
      </c>
      <c r="O69" s="258"/>
      <c r="P69" s="157"/>
      <c r="Q69" s="307">
        <v>0</v>
      </c>
      <c r="R69" s="307">
        <v>0</v>
      </c>
      <c r="S69" s="142">
        <f t="shared" si="12"/>
        <v>0</v>
      </c>
      <c r="T69" s="91">
        <f t="shared" si="13"/>
        <v>0</v>
      </c>
      <c r="U69" s="157"/>
      <c r="V69" s="307">
        <v>0</v>
      </c>
      <c r="W69" s="307">
        <v>286.77</v>
      </c>
      <c r="X69" s="142">
        <f t="shared" si="14"/>
        <v>-286.77</v>
      </c>
      <c r="Y69" s="91" t="str">
        <f t="shared" si="15"/>
        <v>N.M.</v>
      </c>
      <c r="Z69" s="132"/>
    </row>
    <row r="70" spans="1:26" s="68" customFormat="1" hidden="1" outlineLevel="1" x14ac:dyDescent="0.25">
      <c r="A70" s="63" t="s">
        <v>1338</v>
      </c>
      <c r="B70" s="64" t="s">
        <v>1797</v>
      </c>
      <c r="C70" s="65" t="s">
        <v>2255</v>
      </c>
      <c r="D70" s="66"/>
      <c r="E70" s="67"/>
      <c r="F70" s="307">
        <v>379391.47000000003</v>
      </c>
      <c r="G70" s="307">
        <v>306248.52</v>
      </c>
      <c r="H70" s="142">
        <f t="shared" si="8"/>
        <v>73142.950000000012</v>
      </c>
      <c r="I70" s="91">
        <f t="shared" si="9"/>
        <v>0.23883527665701049</v>
      </c>
      <c r="J70" s="157"/>
      <c r="K70" s="307">
        <v>1160060.48</v>
      </c>
      <c r="L70" s="307">
        <v>1181700.99</v>
      </c>
      <c r="M70" s="142">
        <f t="shared" si="10"/>
        <v>-21640.510000000009</v>
      </c>
      <c r="N70" s="91">
        <f t="shared" si="11"/>
        <v>-1.8313016730230555E-2</v>
      </c>
      <c r="O70" s="258"/>
      <c r="P70" s="157"/>
      <c r="Q70" s="307">
        <v>528474.69000000006</v>
      </c>
      <c r="R70" s="307">
        <v>630232.55000000005</v>
      </c>
      <c r="S70" s="142">
        <f t="shared" si="12"/>
        <v>-101757.85999999999</v>
      </c>
      <c r="T70" s="91">
        <f t="shared" si="13"/>
        <v>-0.16146081315539793</v>
      </c>
      <c r="U70" s="157"/>
      <c r="V70" s="307">
        <v>2254076.38</v>
      </c>
      <c r="W70" s="307">
        <v>1796562.35</v>
      </c>
      <c r="X70" s="142">
        <f t="shared" si="14"/>
        <v>457514.0299999998</v>
      </c>
      <c r="Y70" s="91">
        <f t="shared" si="15"/>
        <v>0.25466081374798921</v>
      </c>
      <c r="Z70" s="132"/>
    </row>
    <row r="71" spans="1:26" s="68" customFormat="1" hidden="1" outlineLevel="1" x14ac:dyDescent="0.25">
      <c r="A71" s="63" t="s">
        <v>1339</v>
      </c>
      <c r="B71" s="64" t="s">
        <v>1798</v>
      </c>
      <c r="C71" s="65" t="s">
        <v>2256</v>
      </c>
      <c r="D71" s="66"/>
      <c r="E71" s="67"/>
      <c r="F71" s="307">
        <v>0</v>
      </c>
      <c r="G71" s="307">
        <v>0</v>
      </c>
      <c r="H71" s="142">
        <f t="shared" si="8"/>
        <v>0</v>
      </c>
      <c r="I71" s="91">
        <f t="shared" si="9"/>
        <v>0</v>
      </c>
      <c r="J71" s="157"/>
      <c r="K71" s="307">
        <v>0</v>
      </c>
      <c r="L71" s="307">
        <v>0</v>
      </c>
      <c r="M71" s="142">
        <f t="shared" si="10"/>
        <v>0</v>
      </c>
      <c r="N71" s="91">
        <f t="shared" si="11"/>
        <v>0</v>
      </c>
      <c r="O71" s="258"/>
      <c r="P71" s="157"/>
      <c r="Q71" s="307">
        <v>0</v>
      </c>
      <c r="R71" s="307">
        <v>0</v>
      </c>
      <c r="S71" s="142">
        <f t="shared" si="12"/>
        <v>0</v>
      </c>
      <c r="T71" s="91">
        <f t="shared" si="13"/>
        <v>0</v>
      </c>
      <c r="U71" s="157"/>
      <c r="V71" s="307">
        <v>0</v>
      </c>
      <c r="W71" s="307">
        <v>1679.3500000000001</v>
      </c>
      <c r="X71" s="142">
        <f t="shared" si="14"/>
        <v>-1679.3500000000001</v>
      </c>
      <c r="Y71" s="91" t="str">
        <f t="shared" si="15"/>
        <v>N.M.</v>
      </c>
      <c r="Z71" s="132"/>
    </row>
    <row r="72" spans="1:26" s="68" customFormat="1" hidden="1" outlineLevel="1" x14ac:dyDescent="0.25">
      <c r="A72" s="63" t="s">
        <v>1340</v>
      </c>
      <c r="B72" s="64" t="s">
        <v>1799</v>
      </c>
      <c r="C72" s="65" t="s">
        <v>2257</v>
      </c>
      <c r="D72" s="66"/>
      <c r="E72" s="67"/>
      <c r="F72" s="307">
        <v>6851.37</v>
      </c>
      <c r="G72" s="307">
        <v>6682.6900000000005</v>
      </c>
      <c r="H72" s="142">
        <f t="shared" si="8"/>
        <v>168.67999999999938</v>
      </c>
      <c r="I72" s="91">
        <f t="shared" si="9"/>
        <v>2.5241332457438453E-2</v>
      </c>
      <c r="J72" s="157"/>
      <c r="K72" s="307">
        <v>46438.41</v>
      </c>
      <c r="L72" s="307">
        <v>24963.73</v>
      </c>
      <c r="M72" s="142">
        <f t="shared" si="10"/>
        <v>21474.680000000004</v>
      </c>
      <c r="N72" s="91">
        <f t="shared" si="11"/>
        <v>0.86023522927062601</v>
      </c>
      <c r="O72" s="258"/>
      <c r="P72" s="157"/>
      <c r="Q72" s="307">
        <v>27047.59</v>
      </c>
      <c r="R72" s="307">
        <v>12967.95</v>
      </c>
      <c r="S72" s="142">
        <f t="shared" si="12"/>
        <v>14079.64</v>
      </c>
      <c r="T72" s="91">
        <f t="shared" si="13"/>
        <v>1.0857259628545759</v>
      </c>
      <c r="U72" s="157"/>
      <c r="V72" s="307">
        <v>65894.89</v>
      </c>
      <c r="W72" s="307">
        <v>38510.31</v>
      </c>
      <c r="X72" s="142">
        <f t="shared" si="14"/>
        <v>27384.58</v>
      </c>
      <c r="Y72" s="91">
        <f t="shared" si="15"/>
        <v>0.71109736587422956</v>
      </c>
      <c r="Z72" s="132"/>
    </row>
    <row r="73" spans="1:26" s="68" customFormat="1" hidden="1" outlineLevel="1" x14ac:dyDescent="0.25">
      <c r="A73" s="63" t="s">
        <v>1341</v>
      </c>
      <c r="B73" s="64" t="s">
        <v>1800</v>
      </c>
      <c r="C73" s="65" t="s">
        <v>2258</v>
      </c>
      <c r="D73" s="66"/>
      <c r="E73" s="67"/>
      <c r="F73" s="307">
        <v>448311.9</v>
      </c>
      <c r="G73" s="307">
        <v>348728.53</v>
      </c>
      <c r="H73" s="142">
        <f t="shared" si="8"/>
        <v>99583.37</v>
      </c>
      <c r="I73" s="91">
        <f t="shared" si="9"/>
        <v>0.28556129319273071</v>
      </c>
      <c r="J73" s="157"/>
      <c r="K73" s="307">
        <v>2841835.4959999998</v>
      </c>
      <c r="L73" s="307">
        <v>3987434.2</v>
      </c>
      <c r="M73" s="142">
        <f t="shared" si="10"/>
        <v>-1145598.7040000004</v>
      </c>
      <c r="N73" s="91">
        <f t="shared" si="11"/>
        <v>-0.28730222156393209</v>
      </c>
      <c r="O73" s="258"/>
      <c r="P73" s="157"/>
      <c r="Q73" s="307">
        <v>1315870.42</v>
      </c>
      <c r="R73" s="307">
        <v>2162710.81</v>
      </c>
      <c r="S73" s="142">
        <f t="shared" si="12"/>
        <v>-846840.39000000013</v>
      </c>
      <c r="T73" s="91">
        <f t="shared" si="13"/>
        <v>-0.39156432107536382</v>
      </c>
      <c r="U73" s="157"/>
      <c r="V73" s="307">
        <v>5057765.1260000002</v>
      </c>
      <c r="W73" s="307">
        <v>6678251.4900000002</v>
      </c>
      <c r="X73" s="142">
        <f t="shared" si="14"/>
        <v>-1620486.3640000001</v>
      </c>
      <c r="Y73" s="91">
        <f t="shared" si="15"/>
        <v>-0.24265129374455469</v>
      </c>
      <c r="Z73" s="132"/>
    </row>
    <row r="74" spans="1:26" s="68" customFormat="1" hidden="1" outlineLevel="1" x14ac:dyDescent="0.25">
      <c r="A74" s="63" t="s">
        <v>1342</v>
      </c>
      <c r="B74" s="64" t="s">
        <v>1801</v>
      </c>
      <c r="C74" s="65" t="s">
        <v>2259</v>
      </c>
      <c r="D74" s="66"/>
      <c r="E74" s="67"/>
      <c r="F74" s="307">
        <v>4032.86</v>
      </c>
      <c r="G74" s="307">
        <v>4125.12</v>
      </c>
      <c r="H74" s="142">
        <f t="shared" si="8"/>
        <v>-92.259999999999764</v>
      </c>
      <c r="I74" s="91">
        <f t="shared" si="9"/>
        <v>-2.2365409975952159E-2</v>
      </c>
      <c r="J74" s="157"/>
      <c r="K74" s="307">
        <v>29625.87</v>
      </c>
      <c r="L74" s="307">
        <v>30879.33</v>
      </c>
      <c r="M74" s="142">
        <f t="shared" si="10"/>
        <v>-1253.4600000000028</v>
      </c>
      <c r="N74" s="91">
        <f t="shared" si="11"/>
        <v>-4.0592201968112737E-2</v>
      </c>
      <c r="O74" s="258"/>
      <c r="P74" s="157"/>
      <c r="Q74" s="307">
        <v>10579.44</v>
      </c>
      <c r="R74" s="307">
        <v>13348.19</v>
      </c>
      <c r="S74" s="142">
        <f t="shared" si="12"/>
        <v>-2768.75</v>
      </c>
      <c r="T74" s="91">
        <f t="shared" si="13"/>
        <v>-0.20742512655273859</v>
      </c>
      <c r="U74" s="157"/>
      <c r="V74" s="307">
        <v>50739.89</v>
      </c>
      <c r="W74" s="307">
        <v>49870.16</v>
      </c>
      <c r="X74" s="142">
        <f t="shared" si="14"/>
        <v>869.72999999999593</v>
      </c>
      <c r="Y74" s="91">
        <f t="shared" si="15"/>
        <v>1.7439887900900976E-2</v>
      </c>
      <c r="Z74" s="132"/>
    </row>
    <row r="75" spans="1:26" s="68" customFormat="1" hidden="1" outlineLevel="1" x14ac:dyDescent="0.25">
      <c r="A75" s="63" t="s">
        <v>1343</v>
      </c>
      <c r="B75" s="64" t="s">
        <v>1802</v>
      </c>
      <c r="C75" s="65" t="s">
        <v>2260</v>
      </c>
      <c r="D75" s="66"/>
      <c r="E75" s="67"/>
      <c r="F75" s="307">
        <v>0</v>
      </c>
      <c r="G75" s="307">
        <v>0</v>
      </c>
      <c r="H75" s="142">
        <f t="shared" si="8"/>
        <v>0</v>
      </c>
      <c r="I75" s="91">
        <f t="shared" si="9"/>
        <v>0</v>
      </c>
      <c r="J75" s="157"/>
      <c r="K75" s="307">
        <v>0</v>
      </c>
      <c r="L75" s="307">
        <v>10130</v>
      </c>
      <c r="M75" s="142">
        <f t="shared" si="10"/>
        <v>-10130</v>
      </c>
      <c r="N75" s="91" t="str">
        <f t="shared" si="11"/>
        <v>N.M.</v>
      </c>
      <c r="O75" s="258"/>
      <c r="P75" s="157"/>
      <c r="Q75" s="307">
        <v>0</v>
      </c>
      <c r="R75" s="307">
        <v>0</v>
      </c>
      <c r="S75" s="142">
        <f t="shared" si="12"/>
        <v>0</v>
      </c>
      <c r="T75" s="91">
        <f t="shared" si="13"/>
        <v>0</v>
      </c>
      <c r="U75" s="157"/>
      <c r="V75" s="307">
        <v>0</v>
      </c>
      <c r="W75" s="307">
        <v>10130</v>
      </c>
      <c r="X75" s="142">
        <f t="shared" si="14"/>
        <v>-10130</v>
      </c>
      <c r="Y75" s="91" t="str">
        <f t="shared" si="15"/>
        <v>N.M.</v>
      </c>
      <c r="Z75" s="132"/>
    </row>
    <row r="76" spans="1:26" s="68" customFormat="1" hidden="1" outlineLevel="1" x14ac:dyDescent="0.25">
      <c r="A76" s="63" t="s">
        <v>1344</v>
      </c>
      <c r="B76" s="64" t="s">
        <v>1803</v>
      </c>
      <c r="C76" s="65" t="s">
        <v>2261</v>
      </c>
      <c r="D76" s="66"/>
      <c r="E76" s="67"/>
      <c r="F76" s="307">
        <v>0</v>
      </c>
      <c r="G76" s="307">
        <v>0</v>
      </c>
      <c r="H76" s="142">
        <f t="shared" si="8"/>
        <v>0</v>
      </c>
      <c r="I76" s="91">
        <f t="shared" si="9"/>
        <v>0</v>
      </c>
      <c r="J76" s="157"/>
      <c r="K76" s="307">
        <v>0</v>
      </c>
      <c r="L76" s="307">
        <v>367.46</v>
      </c>
      <c r="M76" s="142">
        <f t="shared" si="10"/>
        <v>-367.46</v>
      </c>
      <c r="N76" s="91" t="str">
        <f t="shared" si="11"/>
        <v>N.M.</v>
      </c>
      <c r="O76" s="258"/>
      <c r="P76" s="157"/>
      <c r="Q76" s="307">
        <v>0</v>
      </c>
      <c r="R76" s="307">
        <v>213.85</v>
      </c>
      <c r="S76" s="142">
        <f t="shared" si="12"/>
        <v>-213.85</v>
      </c>
      <c r="T76" s="91" t="str">
        <f t="shared" si="13"/>
        <v>N.M.</v>
      </c>
      <c r="U76" s="157"/>
      <c r="V76" s="307">
        <v>0</v>
      </c>
      <c r="W76" s="307">
        <v>489.34</v>
      </c>
      <c r="X76" s="142">
        <f t="shared" si="14"/>
        <v>-489.34</v>
      </c>
      <c r="Y76" s="91" t="str">
        <f t="shared" si="15"/>
        <v>N.M.</v>
      </c>
      <c r="Z76" s="132"/>
    </row>
    <row r="77" spans="1:26" s="68" customFormat="1" hidden="1" outlineLevel="1" x14ac:dyDescent="0.25">
      <c r="A77" s="63" t="s">
        <v>1345</v>
      </c>
      <c r="B77" s="64" t="s">
        <v>1804</v>
      </c>
      <c r="C77" s="65" t="s">
        <v>2262</v>
      </c>
      <c r="D77" s="66"/>
      <c r="E77" s="67"/>
      <c r="F77" s="307">
        <v>193.17000000000002</v>
      </c>
      <c r="G77" s="307">
        <v>0</v>
      </c>
      <c r="H77" s="142">
        <f t="shared" ref="H77:H82" si="16">+F77-G77</f>
        <v>193.17000000000002</v>
      </c>
      <c r="I77" s="91" t="str">
        <f t="shared" ref="I77:I82" si="17">IF(G77&lt;0,IF(H77=0,0,IF(OR(G77=0,F77=0),"N.M.",IF(ABS(H77/G77)&gt;=10,"N.M.",H77/(-G77)))),IF(H77=0,0,IF(OR(G77=0,F77=0),"N.M.",IF(ABS(H77/G77)&gt;=10,"N.M.",H77/G77))))</f>
        <v>N.M.</v>
      </c>
      <c r="J77" s="157"/>
      <c r="K77" s="307">
        <v>1352.19</v>
      </c>
      <c r="L77" s="307">
        <v>0</v>
      </c>
      <c r="M77" s="142">
        <f t="shared" ref="M77:M82" si="18">+K77-L77</f>
        <v>1352.19</v>
      </c>
      <c r="N77" s="91" t="str">
        <f t="shared" ref="N77:N82" si="19">IF(L77&lt;0,IF(M77=0,0,IF(OR(L77=0,K77=0),"N.M.",IF(ABS(M77/L77)&gt;=10,"N.M.",M77/(-L77)))),IF(M77=0,0,IF(OR(L77=0,K77=0),"N.M.",IF(ABS(M77/L77)&gt;=10,"N.M.",M77/L77))))</f>
        <v>N.M.</v>
      </c>
      <c r="O77" s="258"/>
      <c r="P77" s="157"/>
      <c r="Q77" s="307">
        <v>579.51</v>
      </c>
      <c r="R77" s="307">
        <v>0</v>
      </c>
      <c r="S77" s="142">
        <f t="shared" ref="S77:S82" si="20">+Q77-R77</f>
        <v>579.51</v>
      </c>
      <c r="T77" s="91" t="str">
        <f t="shared" ref="T77:T82" si="21">IF(R77&lt;0,IF(S77=0,0,IF(OR(R77=0,Q77=0),"N.M.",IF(ABS(S77/R77)&gt;=10,"N.M.",S77/(-R77)))),IF(S77=0,0,IF(OR(R77=0,Q77=0),"N.M.",IF(ABS(S77/R77)&gt;=10,"N.M.",S77/R77))))</f>
        <v>N.M.</v>
      </c>
      <c r="U77" s="157"/>
      <c r="V77" s="307">
        <v>1352.19</v>
      </c>
      <c r="W77" s="307">
        <v>0</v>
      </c>
      <c r="X77" s="142">
        <f t="shared" ref="X77:X82" si="22">+V77-W77</f>
        <v>1352.19</v>
      </c>
      <c r="Y77" s="91" t="str">
        <f t="shared" ref="Y77:Y82" si="23">IF(W77&lt;0,IF(X77=0,0,IF(OR(W77=0,V77=0),"N.M.",IF(ABS(X77/W77)&gt;=10,"N.M.",X77/(-W77)))),IF(X77=0,0,IF(OR(W77=0,V77=0),"N.M.",IF(ABS(X77/W77)&gt;=10,"N.M.",X77/W77))))</f>
        <v>N.M.</v>
      </c>
      <c r="Z77" s="132"/>
    </row>
    <row r="78" spans="1:26" s="68" customFormat="1" hidden="1" outlineLevel="1" x14ac:dyDescent="0.25">
      <c r="A78" s="63" t="s">
        <v>1346</v>
      </c>
      <c r="B78" s="64" t="s">
        <v>1805</v>
      </c>
      <c r="C78" s="65" t="s">
        <v>2263</v>
      </c>
      <c r="D78" s="66"/>
      <c r="E78" s="67"/>
      <c r="F78" s="307">
        <v>0</v>
      </c>
      <c r="G78" s="307">
        <v>0</v>
      </c>
      <c r="H78" s="142">
        <f t="shared" si="16"/>
        <v>0</v>
      </c>
      <c r="I78" s="91">
        <f t="shared" si="17"/>
        <v>0</v>
      </c>
      <c r="J78" s="157"/>
      <c r="K78" s="307">
        <v>0</v>
      </c>
      <c r="L78" s="307">
        <v>0</v>
      </c>
      <c r="M78" s="142">
        <f t="shared" si="18"/>
        <v>0</v>
      </c>
      <c r="N78" s="91">
        <f t="shared" si="19"/>
        <v>0</v>
      </c>
      <c r="O78" s="258"/>
      <c r="P78" s="157"/>
      <c r="Q78" s="307">
        <v>0</v>
      </c>
      <c r="R78" s="307">
        <v>0</v>
      </c>
      <c r="S78" s="142">
        <f t="shared" si="20"/>
        <v>0</v>
      </c>
      <c r="T78" s="91">
        <f t="shared" si="21"/>
        <v>0</v>
      </c>
      <c r="U78" s="157"/>
      <c r="V78" s="307">
        <v>0</v>
      </c>
      <c r="W78" s="307">
        <v>-0.02</v>
      </c>
      <c r="X78" s="142">
        <f t="shared" si="22"/>
        <v>0.02</v>
      </c>
      <c r="Y78" s="91" t="str">
        <f t="shared" si="23"/>
        <v>N.M.</v>
      </c>
      <c r="Z78" s="132"/>
    </row>
    <row r="79" spans="1:26" s="68" customFormat="1" hidden="1" outlineLevel="1" x14ac:dyDescent="0.25">
      <c r="A79" s="63" t="s">
        <v>1347</v>
      </c>
      <c r="B79" s="64" t="s">
        <v>1806</v>
      </c>
      <c r="C79" s="65" t="s">
        <v>2264</v>
      </c>
      <c r="D79" s="66"/>
      <c r="E79" s="67"/>
      <c r="F79" s="307">
        <v>2266.02</v>
      </c>
      <c r="G79" s="307">
        <v>6961.95</v>
      </c>
      <c r="H79" s="142">
        <f t="shared" si="16"/>
        <v>-4695.93</v>
      </c>
      <c r="I79" s="91">
        <f t="shared" si="17"/>
        <v>-0.67451360610173883</v>
      </c>
      <c r="J79" s="157"/>
      <c r="K79" s="307">
        <v>10126.950000000001</v>
      </c>
      <c r="L79" s="307">
        <v>19930</v>
      </c>
      <c r="M79" s="142">
        <f t="shared" si="18"/>
        <v>-9803.0499999999993</v>
      </c>
      <c r="N79" s="91">
        <f t="shared" si="19"/>
        <v>-0.49187405920722527</v>
      </c>
      <c r="O79" s="258"/>
      <c r="P79" s="157"/>
      <c r="Q79" s="307">
        <v>3927.76</v>
      </c>
      <c r="R79" s="307">
        <v>13195.33</v>
      </c>
      <c r="S79" s="142">
        <f t="shared" si="20"/>
        <v>-9267.57</v>
      </c>
      <c r="T79" s="91">
        <f t="shared" si="21"/>
        <v>-0.70233711472164773</v>
      </c>
      <c r="U79" s="157"/>
      <c r="V79" s="307">
        <v>28381.84</v>
      </c>
      <c r="W79" s="307">
        <v>26492.489999999998</v>
      </c>
      <c r="X79" s="142">
        <f t="shared" si="22"/>
        <v>1889.3500000000022</v>
      </c>
      <c r="Y79" s="91">
        <f t="shared" si="23"/>
        <v>7.1316437224285156E-2</v>
      </c>
      <c r="Z79" s="132"/>
    </row>
    <row r="80" spans="1:26" s="68" customFormat="1" hidden="1" outlineLevel="1" x14ac:dyDescent="0.25">
      <c r="A80" s="63" t="s">
        <v>1348</v>
      </c>
      <c r="B80" s="64" t="s">
        <v>1807</v>
      </c>
      <c r="C80" s="65" t="s">
        <v>2265</v>
      </c>
      <c r="D80" s="66"/>
      <c r="E80" s="67"/>
      <c r="F80" s="307">
        <v>0</v>
      </c>
      <c r="G80" s="307">
        <v>0</v>
      </c>
      <c r="H80" s="142">
        <f t="shared" si="16"/>
        <v>0</v>
      </c>
      <c r="I80" s="91">
        <f t="shared" si="17"/>
        <v>0</v>
      </c>
      <c r="J80" s="157"/>
      <c r="K80" s="307">
        <v>0</v>
      </c>
      <c r="L80" s="307">
        <v>0</v>
      </c>
      <c r="M80" s="142">
        <f t="shared" si="18"/>
        <v>0</v>
      </c>
      <c r="N80" s="91">
        <f t="shared" si="19"/>
        <v>0</v>
      </c>
      <c r="O80" s="258"/>
      <c r="P80" s="157"/>
      <c r="Q80" s="307">
        <v>0</v>
      </c>
      <c r="R80" s="307">
        <v>0</v>
      </c>
      <c r="S80" s="142">
        <f t="shared" si="20"/>
        <v>0</v>
      </c>
      <c r="T80" s="91">
        <f t="shared" si="21"/>
        <v>0</v>
      </c>
      <c r="U80" s="157"/>
      <c r="V80" s="307">
        <v>42857.15</v>
      </c>
      <c r="W80" s="307">
        <v>0</v>
      </c>
      <c r="X80" s="142">
        <f t="shared" si="22"/>
        <v>42857.15</v>
      </c>
      <c r="Y80" s="91" t="str">
        <f t="shared" si="23"/>
        <v>N.M.</v>
      </c>
      <c r="Z80" s="132"/>
    </row>
    <row r="81" spans="1:26" s="68" customFormat="1" hidden="1" outlineLevel="1" x14ac:dyDescent="0.25">
      <c r="A81" s="63" t="s">
        <v>1349</v>
      </c>
      <c r="B81" s="64" t="s">
        <v>1808</v>
      </c>
      <c r="C81" s="65" t="s">
        <v>2266</v>
      </c>
      <c r="D81" s="66"/>
      <c r="E81" s="67"/>
      <c r="F81" s="307">
        <v>10.93</v>
      </c>
      <c r="G81" s="307">
        <v>33.380000000000003</v>
      </c>
      <c r="H81" s="142">
        <f t="shared" si="16"/>
        <v>-22.450000000000003</v>
      </c>
      <c r="I81" s="91">
        <f t="shared" si="17"/>
        <v>-0.67255841821449969</v>
      </c>
      <c r="J81" s="157"/>
      <c r="K81" s="307">
        <v>49.33</v>
      </c>
      <c r="L81" s="307">
        <v>95.56</v>
      </c>
      <c r="M81" s="142">
        <f t="shared" si="18"/>
        <v>-46.230000000000004</v>
      </c>
      <c r="N81" s="91">
        <f t="shared" si="19"/>
        <v>-0.48377982419422355</v>
      </c>
      <c r="O81" s="258"/>
      <c r="P81" s="157"/>
      <c r="Q81" s="307">
        <v>19.05</v>
      </c>
      <c r="R81" s="307">
        <v>63.25</v>
      </c>
      <c r="S81" s="142">
        <f t="shared" si="20"/>
        <v>-44.2</v>
      </c>
      <c r="T81" s="91">
        <f t="shared" si="21"/>
        <v>-0.69881422924901193</v>
      </c>
      <c r="U81" s="157"/>
      <c r="V81" s="307">
        <v>136.81</v>
      </c>
      <c r="W81" s="307">
        <v>133.01</v>
      </c>
      <c r="X81" s="142">
        <f t="shared" si="22"/>
        <v>3.8000000000000114</v>
      </c>
      <c r="Y81" s="91">
        <f t="shared" si="23"/>
        <v>2.856928050522526E-2</v>
      </c>
      <c r="Z81" s="132"/>
    </row>
    <row r="82" spans="1:26" collapsed="1" x14ac:dyDescent="0.25">
      <c r="A82" s="38" t="s">
        <v>597</v>
      </c>
      <c r="B82" s="83" t="s">
        <v>63</v>
      </c>
      <c r="C82" s="89" t="s">
        <v>443</v>
      </c>
      <c r="D82" s="38" t="s">
        <v>276</v>
      </c>
      <c r="E82" s="48"/>
      <c r="F82" s="100">
        <v>16440009.004999999</v>
      </c>
      <c r="G82" s="100">
        <v>13301123.139999997</v>
      </c>
      <c r="H82" s="98">
        <f t="shared" si="16"/>
        <v>3138885.8650000021</v>
      </c>
      <c r="I82" s="117">
        <f t="shared" si="17"/>
        <v>0.23598652775121987</v>
      </c>
      <c r="J82" s="159"/>
      <c r="K82" s="100">
        <v>90540583.146000013</v>
      </c>
      <c r="L82" s="100">
        <v>92231436.549999997</v>
      </c>
      <c r="M82" s="98">
        <f t="shared" si="18"/>
        <v>-1690853.4039999843</v>
      </c>
      <c r="N82" s="117">
        <f t="shared" si="19"/>
        <v>-1.8332723280129633E-2</v>
      </c>
      <c r="O82" s="246"/>
      <c r="P82" s="159"/>
      <c r="Q82" s="100">
        <v>40480300.99499999</v>
      </c>
      <c r="R82" s="100">
        <v>37867600.449999988</v>
      </c>
      <c r="S82" s="98">
        <f t="shared" si="20"/>
        <v>2612700.5450000018</v>
      </c>
      <c r="T82" s="117">
        <f t="shared" si="21"/>
        <v>6.8995672130051811E-2</v>
      </c>
      <c r="U82" s="159"/>
      <c r="V82" s="100">
        <v>149559238.24599996</v>
      </c>
      <c r="W82" s="100">
        <v>131670945.21999998</v>
      </c>
      <c r="X82" s="98">
        <f t="shared" si="22"/>
        <v>17888293.025999978</v>
      </c>
      <c r="Y82" s="117">
        <f t="shared" si="23"/>
        <v>0.13585603867361665</v>
      </c>
    </row>
    <row r="83" spans="1:26" s="108" customFormat="1" x14ac:dyDescent="0.25">
      <c r="A83" s="103"/>
      <c r="B83" s="104" t="s">
        <v>65</v>
      </c>
      <c r="C83" s="105" t="s">
        <v>281</v>
      </c>
      <c r="D83" s="103"/>
      <c r="E83" s="109"/>
      <c r="F83" s="302"/>
      <c r="G83" s="302"/>
      <c r="H83" s="303"/>
      <c r="I83" s="119"/>
      <c r="J83" s="166"/>
      <c r="K83" s="302"/>
      <c r="L83" s="302"/>
      <c r="M83" s="303"/>
      <c r="N83" s="119"/>
      <c r="O83" s="247"/>
      <c r="P83" s="166"/>
      <c r="Q83" s="302"/>
      <c r="R83" s="302"/>
      <c r="S83" s="303"/>
      <c r="T83" s="119"/>
      <c r="U83" s="166"/>
      <c r="V83" s="302"/>
      <c r="W83" s="302"/>
      <c r="X83" s="303"/>
      <c r="Y83" s="119"/>
      <c r="Z83" s="132"/>
    </row>
    <row r="84" spans="1:26" s="68" customFormat="1" hidden="1" outlineLevel="1" x14ac:dyDescent="0.25">
      <c r="A84" s="63" t="s">
        <v>1545</v>
      </c>
      <c r="B84" s="64" t="s">
        <v>2004</v>
      </c>
      <c r="C84" s="65" t="s">
        <v>2452</v>
      </c>
      <c r="D84" s="66"/>
      <c r="E84" s="67"/>
      <c r="F84" s="307">
        <v>81535.05</v>
      </c>
      <c r="G84" s="307">
        <v>134856.17000000001</v>
      </c>
      <c r="H84" s="142">
        <f t="shared" ref="H84:H147" si="24">+F84-G84</f>
        <v>-53321.12000000001</v>
      </c>
      <c r="I84" s="91">
        <f t="shared" ref="I84:I147" si="25">IF(G84&lt;0,IF(H84=0,0,IF(OR(G84=0,F84=0),"N.M.",IF(ABS(H84/G84)&gt;=10,"N.M.",H84/(-G84)))),IF(H84=0,0,IF(OR(G84=0,F84=0),"N.M.",IF(ABS(H84/G84)&gt;=10,"N.M.",H84/G84))))</f>
        <v>-0.39539251337183906</v>
      </c>
      <c r="J84" s="157"/>
      <c r="K84" s="307">
        <v>606142.36</v>
      </c>
      <c r="L84" s="307">
        <v>1047166.49</v>
      </c>
      <c r="M84" s="142">
        <f t="shared" ref="M84:M115" si="26">+K84-L84</f>
        <v>-441024.13</v>
      </c>
      <c r="N84" s="91">
        <f t="shared" ref="N84:N94" si="27">IF(L84&lt;0,IF(M84=0,0,IF(OR(L84=0,K84=0),"N.M.",IF(ABS(M84/L84)&gt;=10,"N.M.",M84/(-L84)))),IF(M84=0,0,IF(OR(L84=0,K84=0),"N.M.",IF(ABS(M84/L84)&gt;=10,"N.M.",M84/L84))))</f>
        <v>-0.42115951399476126</v>
      </c>
      <c r="O84" s="258"/>
      <c r="P84" s="157"/>
      <c r="Q84" s="307">
        <v>244733.07</v>
      </c>
      <c r="R84" s="307">
        <v>431638.10000000003</v>
      </c>
      <c r="S84" s="142">
        <f t="shared" ref="S84:S115" si="28">+Q84-R84</f>
        <v>-186905.03000000003</v>
      </c>
      <c r="T84" s="91">
        <f t="shared" ref="T84:T94" si="29">IF(R84&lt;0,IF(S84=0,0,IF(OR(R84=0,Q84=0),"N.M.",IF(ABS(S84/R84)&gt;=10,"N.M.",S84/(-R84)))),IF(S84=0,0,IF(OR(R84=0,Q84=0),"N.M.",IF(ABS(S84/R84)&gt;=10,"N.M.",S84/R84))))</f>
        <v>-0.43301328126502275</v>
      </c>
      <c r="U84" s="157"/>
      <c r="V84" s="307">
        <v>1236406.08</v>
      </c>
      <c r="W84" s="307">
        <v>1676270.6800000002</v>
      </c>
      <c r="X84" s="142">
        <f t="shared" ref="X84:X115" si="30">+V84-W84</f>
        <v>-439864.60000000009</v>
      </c>
      <c r="Y84" s="91">
        <f t="shared" ref="Y84:Y115" si="31">IF(W84&lt;0,IF(X84=0,0,IF(OR(W84=0,V84=0),"N.M.",IF(ABS(X84/W84)&gt;=10,"N.M.",X84/(-W84)))),IF(X84=0,0,IF(OR(W84=0,V84=0),"N.M.",IF(ABS(X84/W84)&gt;=10,"N.M.",X84/W84))))</f>
        <v>-0.26240666573014332</v>
      </c>
      <c r="Z84" s="132"/>
    </row>
    <row r="85" spans="1:26" collapsed="1" x14ac:dyDescent="0.25">
      <c r="A85" s="38" t="s">
        <v>598</v>
      </c>
      <c r="B85" s="83" t="s">
        <v>69</v>
      </c>
      <c r="C85" s="88" t="s">
        <v>442</v>
      </c>
      <c r="D85" s="38"/>
      <c r="E85" s="48"/>
      <c r="F85" s="100">
        <v>81535.05</v>
      </c>
      <c r="G85" s="100">
        <v>134856.17000000001</v>
      </c>
      <c r="H85" s="98">
        <f t="shared" si="24"/>
        <v>-53321.12000000001</v>
      </c>
      <c r="I85" s="117">
        <f t="shared" si="25"/>
        <v>-0.39539251337183906</v>
      </c>
      <c r="J85" s="159"/>
      <c r="K85" s="100">
        <v>606142.36</v>
      </c>
      <c r="L85" s="100">
        <v>1047166.49</v>
      </c>
      <c r="M85" s="98">
        <f t="shared" si="26"/>
        <v>-441024.13</v>
      </c>
      <c r="N85" s="117">
        <f t="shared" si="27"/>
        <v>-0.42115951399476126</v>
      </c>
      <c r="O85" s="246"/>
      <c r="P85" s="159"/>
      <c r="Q85" s="100">
        <v>244733.07</v>
      </c>
      <c r="R85" s="100">
        <v>431638.10000000003</v>
      </c>
      <c r="S85" s="98">
        <f t="shared" si="28"/>
        <v>-186905.03000000003</v>
      </c>
      <c r="T85" s="117">
        <f t="shared" si="29"/>
        <v>-0.43301328126502275</v>
      </c>
      <c r="U85" s="159"/>
      <c r="V85" s="100">
        <v>1236406.08</v>
      </c>
      <c r="W85" s="100">
        <v>1676270.6800000002</v>
      </c>
      <c r="X85" s="98">
        <f t="shared" si="30"/>
        <v>-439864.60000000009</v>
      </c>
      <c r="Y85" s="117">
        <f t="shared" si="31"/>
        <v>-0.26240666573014332</v>
      </c>
    </row>
    <row r="86" spans="1:26" s="68" customFormat="1" hidden="1" outlineLevel="1" x14ac:dyDescent="0.25">
      <c r="A86" s="63" t="s">
        <v>1546</v>
      </c>
      <c r="B86" s="64" t="s">
        <v>2005</v>
      </c>
      <c r="C86" s="65" t="s">
        <v>2453</v>
      </c>
      <c r="D86" s="66"/>
      <c r="E86" s="67"/>
      <c r="F86" s="307">
        <v>156066</v>
      </c>
      <c r="G86" s="307">
        <v>235893.72</v>
      </c>
      <c r="H86" s="142">
        <f t="shared" si="24"/>
        <v>-79827.72</v>
      </c>
      <c r="I86" s="91">
        <f t="shared" si="25"/>
        <v>-0.33840544801277456</v>
      </c>
      <c r="J86" s="157"/>
      <c r="K86" s="307">
        <v>1056702.81</v>
      </c>
      <c r="L86" s="307">
        <v>865036.76</v>
      </c>
      <c r="M86" s="142">
        <f t="shared" si="26"/>
        <v>191666.05000000005</v>
      </c>
      <c r="N86" s="91">
        <f t="shared" si="27"/>
        <v>0.2215698324774083</v>
      </c>
      <c r="O86" s="258"/>
      <c r="P86" s="157"/>
      <c r="Q86" s="307">
        <v>473478.93</v>
      </c>
      <c r="R86" s="307">
        <v>391959.61</v>
      </c>
      <c r="S86" s="142">
        <f t="shared" si="28"/>
        <v>81519.320000000007</v>
      </c>
      <c r="T86" s="91">
        <f t="shared" si="29"/>
        <v>0.20797887823186684</v>
      </c>
      <c r="U86" s="157"/>
      <c r="V86" s="307">
        <v>1986129.84</v>
      </c>
      <c r="W86" s="307">
        <v>1469445.44</v>
      </c>
      <c r="X86" s="142">
        <f t="shared" si="30"/>
        <v>516684.40000000014</v>
      </c>
      <c r="Y86" s="91">
        <f t="shared" si="31"/>
        <v>0.35161863512264885</v>
      </c>
      <c r="Z86" s="132"/>
    </row>
    <row r="87" spans="1:26" collapsed="1" x14ac:dyDescent="0.25">
      <c r="A87" s="38" t="s">
        <v>599</v>
      </c>
      <c r="B87" s="83" t="s">
        <v>71</v>
      </c>
      <c r="C87" s="88" t="s">
        <v>441</v>
      </c>
      <c r="D87" s="38"/>
      <c r="E87" s="48"/>
      <c r="F87" s="100">
        <v>156066</v>
      </c>
      <c r="G87" s="100">
        <v>235893.72</v>
      </c>
      <c r="H87" s="98">
        <f t="shared" si="24"/>
        <v>-79827.72</v>
      </c>
      <c r="I87" s="117">
        <f t="shared" si="25"/>
        <v>-0.33840544801277456</v>
      </c>
      <c r="J87" s="159"/>
      <c r="K87" s="100">
        <v>1056702.81</v>
      </c>
      <c r="L87" s="100">
        <v>865036.76</v>
      </c>
      <c r="M87" s="98">
        <f t="shared" si="26"/>
        <v>191666.05000000005</v>
      </c>
      <c r="N87" s="117">
        <f t="shared" si="27"/>
        <v>0.2215698324774083</v>
      </c>
      <c r="O87" s="246"/>
      <c r="P87" s="159"/>
      <c r="Q87" s="100">
        <v>473478.93</v>
      </c>
      <c r="R87" s="100">
        <v>391959.61</v>
      </c>
      <c r="S87" s="98">
        <f t="shared" si="28"/>
        <v>81519.320000000007</v>
      </c>
      <c r="T87" s="117">
        <f t="shared" si="29"/>
        <v>0.20797887823186684</v>
      </c>
      <c r="U87" s="159"/>
      <c r="V87" s="100">
        <v>1986129.84</v>
      </c>
      <c r="W87" s="100">
        <v>1469445.44</v>
      </c>
      <c r="X87" s="98">
        <f t="shared" si="30"/>
        <v>516684.40000000014</v>
      </c>
      <c r="Y87" s="117">
        <f t="shared" si="31"/>
        <v>0.35161863512264885</v>
      </c>
    </row>
    <row r="88" spans="1:26" s="68" customFormat="1" hidden="1" outlineLevel="1" x14ac:dyDescent="0.25">
      <c r="A88" s="63" t="s">
        <v>1547</v>
      </c>
      <c r="B88" s="64" t="s">
        <v>2006</v>
      </c>
      <c r="C88" s="65" t="s">
        <v>2454</v>
      </c>
      <c r="D88" s="66"/>
      <c r="E88" s="67"/>
      <c r="F88" s="307">
        <v>761094.59</v>
      </c>
      <c r="G88" s="307">
        <v>728173.8</v>
      </c>
      <c r="H88" s="142">
        <f t="shared" si="24"/>
        <v>32920.789999999921</v>
      </c>
      <c r="I88" s="91">
        <f t="shared" si="25"/>
        <v>4.5210072100918652E-2</v>
      </c>
      <c r="J88" s="157"/>
      <c r="K88" s="307">
        <v>8355633.2199999997</v>
      </c>
      <c r="L88" s="307">
        <v>7268456.7400000002</v>
      </c>
      <c r="M88" s="142">
        <f t="shared" si="26"/>
        <v>1087176.4799999995</v>
      </c>
      <c r="N88" s="91">
        <f t="shared" si="27"/>
        <v>0.14957459594098094</v>
      </c>
      <c r="O88" s="258"/>
      <c r="P88" s="157"/>
      <c r="Q88" s="307">
        <v>2221209.9700000002</v>
      </c>
      <c r="R88" s="307">
        <v>3308734.82</v>
      </c>
      <c r="S88" s="142">
        <f t="shared" si="28"/>
        <v>-1087524.8499999996</v>
      </c>
      <c r="T88" s="91">
        <f t="shared" si="29"/>
        <v>-0.32868298886521213</v>
      </c>
      <c r="U88" s="157"/>
      <c r="V88" s="307">
        <v>15242097.629999999</v>
      </c>
      <c r="W88" s="307">
        <v>13299273.703000002</v>
      </c>
      <c r="X88" s="142">
        <f t="shared" si="30"/>
        <v>1942823.9269999973</v>
      </c>
      <c r="Y88" s="91">
        <f t="shared" si="31"/>
        <v>0.14608496451665193</v>
      </c>
      <c r="Z88" s="132"/>
    </row>
    <row r="89" spans="1:26" s="68" customFormat="1" hidden="1" outlineLevel="1" x14ac:dyDescent="0.25">
      <c r="A89" s="63" t="s">
        <v>1548</v>
      </c>
      <c r="B89" s="64" t="s">
        <v>2007</v>
      </c>
      <c r="C89" s="65" t="s">
        <v>2455</v>
      </c>
      <c r="D89" s="66"/>
      <c r="E89" s="67"/>
      <c r="F89" s="307">
        <v>0</v>
      </c>
      <c r="G89" s="307">
        <v>0</v>
      </c>
      <c r="H89" s="142">
        <f t="shared" si="24"/>
        <v>0</v>
      </c>
      <c r="I89" s="91">
        <f t="shared" si="25"/>
        <v>0</v>
      </c>
      <c r="J89" s="157"/>
      <c r="K89" s="307">
        <v>0</v>
      </c>
      <c r="L89" s="307">
        <v>0</v>
      </c>
      <c r="M89" s="142">
        <f t="shared" si="26"/>
        <v>0</v>
      </c>
      <c r="N89" s="91">
        <f t="shared" si="27"/>
        <v>0</v>
      </c>
      <c r="O89" s="258"/>
      <c r="P89" s="157"/>
      <c r="Q89" s="307">
        <v>0</v>
      </c>
      <c r="R89" s="307">
        <v>0</v>
      </c>
      <c r="S89" s="142">
        <f t="shared" si="28"/>
        <v>0</v>
      </c>
      <c r="T89" s="91">
        <f t="shared" si="29"/>
        <v>0</v>
      </c>
      <c r="U89" s="157"/>
      <c r="V89" s="307">
        <v>0</v>
      </c>
      <c r="W89" s="307">
        <v>-28.46</v>
      </c>
      <c r="X89" s="142">
        <f t="shared" si="30"/>
        <v>28.46</v>
      </c>
      <c r="Y89" s="91" t="str">
        <f t="shared" si="31"/>
        <v>N.M.</v>
      </c>
      <c r="Z89" s="132"/>
    </row>
    <row r="90" spans="1:26" s="68" customFormat="1" hidden="1" outlineLevel="1" x14ac:dyDescent="0.25">
      <c r="A90" s="63" t="s">
        <v>1549</v>
      </c>
      <c r="B90" s="64" t="s">
        <v>2008</v>
      </c>
      <c r="C90" s="65" t="s">
        <v>2456</v>
      </c>
      <c r="D90" s="66"/>
      <c r="E90" s="67"/>
      <c r="F90" s="307">
        <v>-191.79</v>
      </c>
      <c r="G90" s="307">
        <v>-352.25</v>
      </c>
      <c r="H90" s="142">
        <f t="shared" si="24"/>
        <v>160.46</v>
      </c>
      <c r="I90" s="91">
        <f t="shared" si="25"/>
        <v>0.45552874378992197</v>
      </c>
      <c r="J90" s="157"/>
      <c r="K90" s="307">
        <v>-3413.61</v>
      </c>
      <c r="L90" s="307">
        <v>-6349.32</v>
      </c>
      <c r="M90" s="142">
        <f t="shared" si="26"/>
        <v>2935.7099999999996</v>
      </c>
      <c r="N90" s="91">
        <f t="shared" si="27"/>
        <v>0.46236604864772918</v>
      </c>
      <c r="O90" s="258"/>
      <c r="P90" s="157"/>
      <c r="Q90" s="307">
        <v>-1017.8000000000001</v>
      </c>
      <c r="R90" s="307">
        <v>-2937.7000000000003</v>
      </c>
      <c r="S90" s="142">
        <f t="shared" si="28"/>
        <v>1919.9</v>
      </c>
      <c r="T90" s="91">
        <f t="shared" si="29"/>
        <v>0.65353848248629876</v>
      </c>
      <c r="U90" s="157"/>
      <c r="V90" s="307">
        <v>-7559.0400000000009</v>
      </c>
      <c r="W90" s="307">
        <v>-11334.04</v>
      </c>
      <c r="X90" s="142">
        <f t="shared" si="30"/>
        <v>3775</v>
      </c>
      <c r="Y90" s="91">
        <f t="shared" si="31"/>
        <v>0.33306746755790517</v>
      </c>
      <c r="Z90" s="132"/>
    </row>
    <row r="91" spans="1:26" s="68" customFormat="1" hidden="1" outlineLevel="1" x14ac:dyDescent="0.25">
      <c r="A91" s="63" t="s">
        <v>1550</v>
      </c>
      <c r="B91" s="64" t="s">
        <v>2009</v>
      </c>
      <c r="C91" s="65" t="s">
        <v>2457</v>
      </c>
      <c r="D91" s="66"/>
      <c r="E91" s="67"/>
      <c r="F91" s="307">
        <v>-58271.11</v>
      </c>
      <c r="G91" s="307">
        <v>-58271.11</v>
      </c>
      <c r="H91" s="142">
        <f t="shared" si="24"/>
        <v>0</v>
      </c>
      <c r="I91" s="91">
        <f t="shared" si="25"/>
        <v>0</v>
      </c>
      <c r="J91" s="157"/>
      <c r="K91" s="307">
        <v>-407897.77</v>
      </c>
      <c r="L91" s="307">
        <v>-371592.09</v>
      </c>
      <c r="M91" s="142">
        <f t="shared" si="26"/>
        <v>-36305.679999999993</v>
      </c>
      <c r="N91" s="91">
        <f t="shared" si="27"/>
        <v>-9.7703048522911215E-2</v>
      </c>
      <c r="O91" s="258"/>
      <c r="P91" s="157"/>
      <c r="Q91" s="307">
        <v>-174813.33000000002</v>
      </c>
      <c r="R91" s="307">
        <v>-174813.33000000002</v>
      </c>
      <c r="S91" s="142">
        <f t="shared" si="28"/>
        <v>0</v>
      </c>
      <c r="T91" s="91">
        <f t="shared" si="29"/>
        <v>0</v>
      </c>
      <c r="U91" s="157"/>
      <c r="V91" s="307">
        <v>-699253.32000000007</v>
      </c>
      <c r="W91" s="307">
        <v>-274898.49</v>
      </c>
      <c r="X91" s="142">
        <f t="shared" si="30"/>
        <v>-424354.83000000007</v>
      </c>
      <c r="Y91" s="91">
        <f t="shared" si="31"/>
        <v>-1.5436782864831309</v>
      </c>
      <c r="Z91" s="132"/>
    </row>
    <row r="92" spans="1:26" collapsed="1" x14ac:dyDescent="0.25">
      <c r="A92" s="38" t="s">
        <v>600</v>
      </c>
      <c r="B92" s="83" t="s">
        <v>73</v>
      </c>
      <c r="C92" s="88" t="s">
        <v>440</v>
      </c>
      <c r="D92" s="38"/>
      <c r="E92" s="48"/>
      <c r="F92" s="100">
        <v>702631.69</v>
      </c>
      <c r="G92" s="100">
        <v>669550.44000000006</v>
      </c>
      <c r="H92" s="98">
        <f t="shared" si="24"/>
        <v>33081.249999999884</v>
      </c>
      <c r="I92" s="117">
        <f t="shared" si="25"/>
        <v>4.9408152132645718E-2</v>
      </c>
      <c r="J92" s="159"/>
      <c r="K92" s="100">
        <v>7944321.8399999999</v>
      </c>
      <c r="L92" s="100">
        <v>6890515.3300000001</v>
      </c>
      <c r="M92" s="98">
        <f t="shared" si="26"/>
        <v>1053806.5099999998</v>
      </c>
      <c r="N92" s="117">
        <f t="shared" si="27"/>
        <v>0.15293580516567834</v>
      </c>
      <c r="O92" s="246"/>
      <c r="P92" s="159"/>
      <c r="Q92" s="100">
        <v>2045378.8400000003</v>
      </c>
      <c r="R92" s="100">
        <v>3130983.7899999996</v>
      </c>
      <c r="S92" s="98">
        <f t="shared" si="28"/>
        <v>-1085604.9499999993</v>
      </c>
      <c r="T92" s="117">
        <f t="shared" si="29"/>
        <v>-0.34672966160581731</v>
      </c>
      <c r="U92" s="159"/>
      <c r="V92" s="100">
        <v>14535285.270000001</v>
      </c>
      <c r="W92" s="100">
        <v>13013012.713</v>
      </c>
      <c r="X92" s="98">
        <f t="shared" si="30"/>
        <v>1522272.5570000019</v>
      </c>
      <c r="Y92" s="117">
        <f t="shared" si="31"/>
        <v>0.11698079380797435</v>
      </c>
    </row>
    <row r="93" spans="1:26" s="68" customFormat="1" hidden="1" outlineLevel="1" x14ac:dyDescent="0.25">
      <c r="A93" s="63" t="s">
        <v>1551</v>
      </c>
      <c r="B93" s="64" t="s">
        <v>2010</v>
      </c>
      <c r="C93" s="65" t="s">
        <v>2458</v>
      </c>
      <c r="D93" s="66"/>
      <c r="E93" s="67"/>
      <c r="F93" s="307">
        <v>376730.46</v>
      </c>
      <c r="G93" s="307">
        <v>177400.46</v>
      </c>
      <c r="H93" s="142">
        <f t="shared" si="24"/>
        <v>199330.00000000003</v>
      </c>
      <c r="I93" s="91">
        <f t="shared" si="25"/>
        <v>1.1236160267002693</v>
      </c>
      <c r="J93" s="157"/>
      <c r="K93" s="307">
        <v>3005135.58</v>
      </c>
      <c r="L93" s="307">
        <v>2265817.73</v>
      </c>
      <c r="M93" s="142">
        <f t="shared" si="26"/>
        <v>739317.85000000009</v>
      </c>
      <c r="N93" s="91">
        <f t="shared" si="27"/>
        <v>0.32629184607889888</v>
      </c>
      <c r="O93" s="258"/>
      <c r="P93" s="157"/>
      <c r="Q93" s="307">
        <v>904687.82000000007</v>
      </c>
      <c r="R93" s="307">
        <v>793415.06</v>
      </c>
      <c r="S93" s="142">
        <f t="shared" si="28"/>
        <v>111272.76000000001</v>
      </c>
      <c r="T93" s="91">
        <f t="shared" si="29"/>
        <v>0.14024533388615035</v>
      </c>
      <c r="U93" s="157"/>
      <c r="V93" s="307">
        <v>4688470.33</v>
      </c>
      <c r="W93" s="307">
        <v>4523184.4800000004</v>
      </c>
      <c r="X93" s="142">
        <f t="shared" si="30"/>
        <v>165285.84999999963</v>
      </c>
      <c r="Y93" s="91">
        <f t="shared" si="31"/>
        <v>3.6541921014019665E-2</v>
      </c>
      <c r="Z93" s="132"/>
    </row>
    <row r="94" spans="1:26" collapsed="1" x14ac:dyDescent="0.25">
      <c r="A94" s="38" t="s">
        <v>601</v>
      </c>
      <c r="B94" s="83" t="s">
        <v>75</v>
      </c>
      <c r="C94" s="88" t="s">
        <v>439</v>
      </c>
      <c r="D94" s="38"/>
      <c r="E94" s="48"/>
      <c r="F94" s="100">
        <v>376730.46</v>
      </c>
      <c r="G94" s="100">
        <v>177400.46</v>
      </c>
      <c r="H94" s="98">
        <f t="shared" si="24"/>
        <v>199330.00000000003</v>
      </c>
      <c r="I94" s="117">
        <f t="shared" si="25"/>
        <v>1.1236160267002693</v>
      </c>
      <c r="J94" s="159"/>
      <c r="K94" s="100">
        <v>3005135.58</v>
      </c>
      <c r="L94" s="100">
        <v>2265817.73</v>
      </c>
      <c r="M94" s="98">
        <f t="shared" si="26"/>
        <v>739317.85000000009</v>
      </c>
      <c r="N94" s="117">
        <f t="shared" si="27"/>
        <v>0.32629184607889888</v>
      </c>
      <c r="O94" s="246"/>
      <c r="P94" s="159"/>
      <c r="Q94" s="100">
        <v>904687.82000000007</v>
      </c>
      <c r="R94" s="100">
        <v>793415.06</v>
      </c>
      <c r="S94" s="98">
        <f t="shared" si="28"/>
        <v>111272.76000000001</v>
      </c>
      <c r="T94" s="117">
        <f t="shared" si="29"/>
        <v>0.14024533388615035</v>
      </c>
      <c r="U94" s="159"/>
      <c r="V94" s="100">
        <v>4688470.33</v>
      </c>
      <c r="W94" s="100">
        <v>4523184.4800000004</v>
      </c>
      <c r="X94" s="98">
        <f t="shared" si="30"/>
        <v>165285.84999999963</v>
      </c>
      <c r="Y94" s="117">
        <f t="shared" si="31"/>
        <v>3.6541921014019665E-2</v>
      </c>
    </row>
    <row r="95" spans="1:26" x14ac:dyDescent="0.25">
      <c r="A95" s="38" t="s">
        <v>1033</v>
      </c>
      <c r="B95" s="83" t="s">
        <v>924</v>
      </c>
      <c r="C95" s="88" t="s">
        <v>921</v>
      </c>
      <c r="D95" s="41" t="s">
        <v>275</v>
      </c>
      <c r="E95" s="48"/>
      <c r="F95" s="100">
        <v>0</v>
      </c>
      <c r="G95" s="100">
        <v>0</v>
      </c>
      <c r="H95" s="98">
        <f t="shared" si="24"/>
        <v>0</v>
      </c>
      <c r="I95" s="117">
        <f t="shared" si="25"/>
        <v>0</v>
      </c>
      <c r="J95" s="159"/>
      <c r="K95" s="100">
        <v>0</v>
      </c>
      <c r="L95" s="100">
        <v>0</v>
      </c>
      <c r="M95" s="98">
        <f t="shared" si="26"/>
        <v>0</v>
      </c>
      <c r="N95" s="117"/>
      <c r="O95" s="246"/>
      <c r="P95" s="159"/>
      <c r="Q95" s="100">
        <v>0</v>
      </c>
      <c r="R95" s="100">
        <v>0</v>
      </c>
      <c r="S95" s="98">
        <f t="shared" si="28"/>
        <v>0</v>
      </c>
      <c r="T95" s="117"/>
      <c r="U95" s="159"/>
      <c r="V95" s="100">
        <v>0</v>
      </c>
      <c r="W95" s="100">
        <v>0</v>
      </c>
      <c r="X95" s="98">
        <f t="shared" si="30"/>
        <v>0</v>
      </c>
      <c r="Y95" s="117">
        <f t="shared" si="31"/>
        <v>0</v>
      </c>
    </row>
    <row r="96" spans="1:26" s="68" customFormat="1" hidden="1" outlineLevel="1" x14ac:dyDescent="0.25">
      <c r="A96" s="63" t="s">
        <v>1552</v>
      </c>
      <c r="B96" s="64" t="s">
        <v>2011</v>
      </c>
      <c r="C96" s="65" t="s">
        <v>2459</v>
      </c>
      <c r="D96" s="66"/>
      <c r="E96" s="67"/>
      <c r="F96" s="307">
        <v>5750.25</v>
      </c>
      <c r="G96" s="307">
        <v>0</v>
      </c>
      <c r="H96" s="142">
        <f t="shared" si="24"/>
        <v>5750.25</v>
      </c>
      <c r="I96" s="91" t="str">
        <f t="shared" si="25"/>
        <v>N.M.</v>
      </c>
      <c r="J96" s="157"/>
      <c r="K96" s="307">
        <v>35295.5</v>
      </c>
      <c r="L96" s="307">
        <v>0</v>
      </c>
      <c r="M96" s="142">
        <f t="shared" si="26"/>
        <v>35295.5</v>
      </c>
      <c r="N96" s="91"/>
      <c r="O96" s="258"/>
      <c r="P96" s="157"/>
      <c r="Q96" s="307">
        <v>12142.85</v>
      </c>
      <c r="R96" s="307">
        <v>0</v>
      </c>
      <c r="S96" s="142">
        <f t="shared" si="28"/>
        <v>12142.85</v>
      </c>
      <c r="T96" s="91"/>
      <c r="U96" s="157"/>
      <c r="V96" s="307">
        <v>35295.5</v>
      </c>
      <c r="W96" s="307">
        <v>0</v>
      </c>
      <c r="X96" s="142">
        <f t="shared" si="30"/>
        <v>35295.5</v>
      </c>
      <c r="Y96" s="91" t="str">
        <f t="shared" si="31"/>
        <v>N.M.</v>
      </c>
      <c r="Z96" s="132"/>
    </row>
    <row r="97" spans="1:26" collapsed="1" x14ac:dyDescent="0.25">
      <c r="A97" s="38" t="s">
        <v>1034</v>
      </c>
      <c r="B97" s="83" t="s">
        <v>925</v>
      </c>
      <c r="C97" s="88" t="s">
        <v>922</v>
      </c>
      <c r="D97" s="41" t="s">
        <v>275</v>
      </c>
      <c r="E97" s="48"/>
      <c r="F97" s="100">
        <v>5750.25</v>
      </c>
      <c r="G97" s="100">
        <v>0</v>
      </c>
      <c r="H97" s="98">
        <f t="shared" si="24"/>
        <v>5750.25</v>
      </c>
      <c r="I97" s="117" t="str">
        <f t="shared" si="25"/>
        <v>N.M.</v>
      </c>
      <c r="J97" s="159"/>
      <c r="K97" s="100">
        <v>35295.5</v>
      </c>
      <c r="L97" s="100">
        <v>0</v>
      </c>
      <c r="M97" s="98">
        <f t="shared" si="26"/>
        <v>35295.5</v>
      </c>
      <c r="N97" s="117"/>
      <c r="O97" s="246"/>
      <c r="P97" s="159"/>
      <c r="Q97" s="100">
        <v>12142.85</v>
      </c>
      <c r="R97" s="100">
        <v>0</v>
      </c>
      <c r="S97" s="98">
        <f t="shared" si="28"/>
        <v>12142.85</v>
      </c>
      <c r="T97" s="117"/>
      <c r="U97" s="159"/>
      <c r="V97" s="100">
        <v>35295.5</v>
      </c>
      <c r="W97" s="100">
        <v>0</v>
      </c>
      <c r="X97" s="98">
        <f t="shared" si="30"/>
        <v>35295.5</v>
      </c>
      <c r="Y97" s="117" t="str">
        <f t="shared" si="31"/>
        <v>N.M.</v>
      </c>
    </row>
    <row r="98" spans="1:26" s="68" customFormat="1" hidden="1" outlineLevel="1" x14ac:dyDescent="0.25">
      <c r="A98" s="63" t="s">
        <v>1553</v>
      </c>
      <c r="B98" s="64" t="s">
        <v>2012</v>
      </c>
      <c r="C98" s="65" t="s">
        <v>2460</v>
      </c>
      <c r="D98" s="66"/>
      <c r="E98" s="67"/>
      <c r="F98" s="307">
        <v>175.9</v>
      </c>
      <c r="G98" s="307">
        <v>0</v>
      </c>
      <c r="H98" s="142">
        <f t="shared" si="24"/>
        <v>175.9</v>
      </c>
      <c r="I98" s="91" t="str">
        <f t="shared" si="25"/>
        <v>N.M.</v>
      </c>
      <c r="J98" s="157"/>
      <c r="K98" s="307">
        <v>1548.81</v>
      </c>
      <c r="L98" s="307">
        <v>0</v>
      </c>
      <c r="M98" s="142">
        <f t="shared" si="26"/>
        <v>1548.81</v>
      </c>
      <c r="N98" s="91"/>
      <c r="O98" s="258"/>
      <c r="P98" s="157"/>
      <c r="Q98" s="307">
        <v>908.39</v>
      </c>
      <c r="R98" s="307">
        <v>0</v>
      </c>
      <c r="S98" s="142">
        <f t="shared" si="28"/>
        <v>908.39</v>
      </c>
      <c r="T98" s="91"/>
      <c r="U98" s="157"/>
      <c r="V98" s="307">
        <v>1548.81</v>
      </c>
      <c r="W98" s="307">
        <v>0</v>
      </c>
      <c r="X98" s="142">
        <f t="shared" si="30"/>
        <v>1548.81</v>
      </c>
      <c r="Y98" s="91" t="str">
        <f t="shared" si="31"/>
        <v>N.M.</v>
      </c>
      <c r="Z98" s="132"/>
    </row>
    <row r="99" spans="1:26" collapsed="1" x14ac:dyDescent="0.25">
      <c r="A99" s="38" t="s">
        <v>1035</v>
      </c>
      <c r="B99" s="83" t="s">
        <v>926</v>
      </c>
      <c r="C99" s="88" t="s">
        <v>923</v>
      </c>
      <c r="D99" s="41" t="s">
        <v>275</v>
      </c>
      <c r="E99" s="48"/>
      <c r="F99" s="100">
        <v>175.9</v>
      </c>
      <c r="G99" s="100">
        <v>0</v>
      </c>
      <c r="H99" s="98">
        <f t="shared" si="24"/>
        <v>175.9</v>
      </c>
      <c r="I99" s="117" t="str">
        <f t="shared" si="25"/>
        <v>N.M.</v>
      </c>
      <c r="J99" s="159"/>
      <c r="K99" s="100">
        <v>1548.81</v>
      </c>
      <c r="L99" s="100">
        <v>0</v>
      </c>
      <c r="M99" s="98">
        <f t="shared" si="26"/>
        <v>1548.81</v>
      </c>
      <c r="N99" s="117"/>
      <c r="O99" s="246"/>
      <c r="P99" s="159"/>
      <c r="Q99" s="100">
        <v>908.39</v>
      </c>
      <c r="R99" s="100">
        <v>0</v>
      </c>
      <c r="S99" s="98">
        <f t="shared" si="28"/>
        <v>908.39</v>
      </c>
      <c r="T99" s="117"/>
      <c r="U99" s="159"/>
      <c r="V99" s="100">
        <v>1548.81</v>
      </c>
      <c r="W99" s="100">
        <v>0</v>
      </c>
      <c r="X99" s="98">
        <f t="shared" si="30"/>
        <v>1548.81</v>
      </c>
      <c r="Y99" s="117" t="str">
        <f t="shared" si="31"/>
        <v>N.M.</v>
      </c>
    </row>
    <row r="100" spans="1:26" s="68" customFormat="1" hidden="1" outlineLevel="1" x14ac:dyDescent="0.25">
      <c r="A100" s="63" t="s">
        <v>1554</v>
      </c>
      <c r="B100" s="64" t="s">
        <v>2013</v>
      </c>
      <c r="C100" s="65" t="s">
        <v>2461</v>
      </c>
      <c r="D100" s="66"/>
      <c r="E100" s="67"/>
      <c r="F100" s="307">
        <v>108847.98</v>
      </c>
      <c r="G100" s="307">
        <v>171026.16</v>
      </c>
      <c r="H100" s="142">
        <f t="shared" si="24"/>
        <v>-62178.180000000008</v>
      </c>
      <c r="I100" s="91">
        <f t="shared" si="25"/>
        <v>-0.36355946949870127</v>
      </c>
      <c r="J100" s="157"/>
      <c r="K100" s="307">
        <v>857201.75</v>
      </c>
      <c r="L100" s="307">
        <v>988704.46</v>
      </c>
      <c r="M100" s="142">
        <f t="shared" si="26"/>
        <v>-131502.70999999996</v>
      </c>
      <c r="N100" s="91">
        <f t="shared" ref="N100:N131" si="32">IF(L100&lt;0,IF(M100=0,0,IF(OR(L100=0,K100=0),"N.M.",IF(ABS(M100/L100)&gt;=10,"N.M.",M100/(-L100)))),IF(M100=0,0,IF(OR(L100=0,K100=0),"N.M.",IF(ABS(M100/L100)&gt;=10,"N.M.",M100/L100))))</f>
        <v>-0.13300507413509591</v>
      </c>
      <c r="O100" s="258"/>
      <c r="P100" s="157"/>
      <c r="Q100" s="307">
        <v>270119.01</v>
      </c>
      <c r="R100" s="307">
        <v>455144.64</v>
      </c>
      <c r="S100" s="142">
        <f t="shared" si="28"/>
        <v>-185025.63</v>
      </c>
      <c r="T100" s="91">
        <f t="shared" ref="T100:T131" si="33">IF(R100&lt;0,IF(S100=0,0,IF(OR(R100=0,Q100=0),"N.M.",IF(ABS(S100/R100)&gt;=10,"N.M.",S100/(-R100)))),IF(S100=0,0,IF(OR(R100=0,Q100=0),"N.M.",IF(ABS(S100/R100)&gt;=10,"N.M.",S100/R100))))</f>
        <v>-0.40652050741496154</v>
      </c>
      <c r="U100" s="157"/>
      <c r="V100" s="307">
        <v>1403981.82</v>
      </c>
      <c r="W100" s="307">
        <v>1835472.35</v>
      </c>
      <c r="X100" s="142">
        <f t="shared" si="30"/>
        <v>-431490.53</v>
      </c>
      <c r="Y100" s="91">
        <f t="shared" si="31"/>
        <v>-0.235084189636526</v>
      </c>
      <c r="Z100" s="132"/>
    </row>
    <row r="101" spans="1:26" s="68" customFormat="1" hidden="1" outlineLevel="1" x14ac:dyDescent="0.25">
      <c r="A101" s="63" t="s">
        <v>1555</v>
      </c>
      <c r="B101" s="64" t="s">
        <v>2014</v>
      </c>
      <c r="C101" s="65" t="s">
        <v>2462</v>
      </c>
      <c r="D101" s="66"/>
      <c r="E101" s="67"/>
      <c r="F101" s="307">
        <v>0</v>
      </c>
      <c r="G101" s="307">
        <v>0</v>
      </c>
      <c r="H101" s="142">
        <f t="shared" si="24"/>
        <v>0</v>
      </c>
      <c r="I101" s="91">
        <f t="shared" si="25"/>
        <v>0</v>
      </c>
      <c r="J101" s="157"/>
      <c r="K101" s="307">
        <v>0</v>
      </c>
      <c r="L101" s="307">
        <v>-13.57</v>
      </c>
      <c r="M101" s="142">
        <f t="shared" si="26"/>
        <v>13.57</v>
      </c>
      <c r="N101" s="91" t="str">
        <f t="shared" si="32"/>
        <v>N.M.</v>
      </c>
      <c r="O101" s="258"/>
      <c r="P101" s="157"/>
      <c r="Q101" s="307">
        <v>0</v>
      </c>
      <c r="R101" s="307">
        <v>0</v>
      </c>
      <c r="S101" s="142">
        <f t="shared" si="28"/>
        <v>0</v>
      </c>
      <c r="T101" s="91">
        <f t="shared" si="33"/>
        <v>0</v>
      </c>
      <c r="U101" s="157"/>
      <c r="V101" s="307">
        <v>0</v>
      </c>
      <c r="W101" s="307">
        <v>0</v>
      </c>
      <c r="X101" s="142">
        <f t="shared" si="30"/>
        <v>0</v>
      </c>
      <c r="Y101" s="91">
        <f t="shared" si="31"/>
        <v>0</v>
      </c>
      <c r="Z101" s="132"/>
    </row>
    <row r="102" spans="1:26" collapsed="1" x14ac:dyDescent="0.25">
      <c r="A102" s="76" t="s">
        <v>602</v>
      </c>
      <c r="B102" s="83" t="s">
        <v>77</v>
      </c>
      <c r="C102" s="88" t="s">
        <v>438</v>
      </c>
      <c r="D102" s="76"/>
      <c r="E102" s="48"/>
      <c r="F102" s="100">
        <v>108847.98</v>
      </c>
      <c r="G102" s="100">
        <v>171026.16</v>
      </c>
      <c r="H102" s="98">
        <f t="shared" si="24"/>
        <v>-62178.180000000008</v>
      </c>
      <c r="I102" s="117">
        <f t="shared" si="25"/>
        <v>-0.36355946949870127</v>
      </c>
      <c r="J102" s="159"/>
      <c r="K102" s="100">
        <v>857201.75</v>
      </c>
      <c r="L102" s="100">
        <v>988690.89</v>
      </c>
      <c r="M102" s="98">
        <f t="shared" si="26"/>
        <v>-131489.14000000001</v>
      </c>
      <c r="N102" s="117">
        <f t="shared" si="32"/>
        <v>-0.13299317443897962</v>
      </c>
      <c r="O102" s="246"/>
      <c r="P102" s="159"/>
      <c r="Q102" s="100">
        <v>270119.01</v>
      </c>
      <c r="R102" s="100">
        <v>455144.64</v>
      </c>
      <c r="S102" s="98">
        <f t="shared" si="28"/>
        <v>-185025.63</v>
      </c>
      <c r="T102" s="117">
        <f t="shared" si="33"/>
        <v>-0.40652050741496154</v>
      </c>
      <c r="U102" s="159"/>
      <c r="V102" s="100">
        <v>1403981.82</v>
      </c>
      <c r="W102" s="100">
        <v>1835472.3499999999</v>
      </c>
      <c r="X102" s="98">
        <f t="shared" si="30"/>
        <v>-431490.5299999998</v>
      </c>
      <c r="Y102" s="117">
        <f t="shared" si="31"/>
        <v>-0.23508418963652589</v>
      </c>
    </row>
    <row r="103" spans="1:26" s="68" customFormat="1" hidden="1" outlineLevel="1" x14ac:dyDescent="0.25">
      <c r="A103" s="63" t="s">
        <v>1545</v>
      </c>
      <c r="B103" s="64" t="s">
        <v>2004</v>
      </c>
      <c r="C103" s="65" t="s">
        <v>2452</v>
      </c>
      <c r="D103" s="66"/>
      <c r="E103" s="67"/>
      <c r="F103" s="307">
        <v>81535.05</v>
      </c>
      <c r="G103" s="307">
        <v>134856.17000000001</v>
      </c>
      <c r="H103" s="142">
        <f t="shared" si="24"/>
        <v>-53321.12000000001</v>
      </c>
      <c r="I103" s="91">
        <f t="shared" si="25"/>
        <v>-0.39539251337183906</v>
      </c>
      <c r="J103" s="157"/>
      <c r="K103" s="307">
        <v>606142.36</v>
      </c>
      <c r="L103" s="307">
        <v>1047166.49</v>
      </c>
      <c r="M103" s="142">
        <f t="shared" si="26"/>
        <v>-441024.13</v>
      </c>
      <c r="N103" s="91">
        <f t="shared" si="32"/>
        <v>-0.42115951399476126</v>
      </c>
      <c r="O103" s="258"/>
      <c r="P103" s="157"/>
      <c r="Q103" s="307">
        <v>244733.07</v>
      </c>
      <c r="R103" s="307">
        <v>431638.10000000003</v>
      </c>
      <c r="S103" s="142">
        <f t="shared" si="28"/>
        <v>-186905.03000000003</v>
      </c>
      <c r="T103" s="91">
        <f t="shared" si="33"/>
        <v>-0.43301328126502275</v>
      </c>
      <c r="U103" s="157"/>
      <c r="V103" s="307">
        <v>1236406.08</v>
      </c>
      <c r="W103" s="307">
        <v>1676270.6800000002</v>
      </c>
      <c r="X103" s="142">
        <f t="shared" si="30"/>
        <v>-439864.60000000009</v>
      </c>
      <c r="Y103" s="91">
        <f t="shared" si="31"/>
        <v>-0.26240666573014332</v>
      </c>
      <c r="Z103" s="132"/>
    </row>
    <row r="104" spans="1:26" s="68" customFormat="1" hidden="1" outlineLevel="1" x14ac:dyDescent="0.25">
      <c r="A104" s="63" t="s">
        <v>1546</v>
      </c>
      <c r="B104" s="64" t="s">
        <v>2005</v>
      </c>
      <c r="C104" s="65" t="s">
        <v>2453</v>
      </c>
      <c r="D104" s="66"/>
      <c r="E104" s="67"/>
      <c r="F104" s="307">
        <v>156066</v>
      </c>
      <c r="G104" s="307">
        <v>235893.72</v>
      </c>
      <c r="H104" s="142">
        <f t="shared" si="24"/>
        <v>-79827.72</v>
      </c>
      <c r="I104" s="91">
        <f t="shared" si="25"/>
        <v>-0.33840544801277456</v>
      </c>
      <c r="J104" s="157"/>
      <c r="K104" s="307">
        <v>1056702.81</v>
      </c>
      <c r="L104" s="307">
        <v>865036.76</v>
      </c>
      <c r="M104" s="142">
        <f t="shared" si="26"/>
        <v>191666.05000000005</v>
      </c>
      <c r="N104" s="91">
        <f t="shared" si="32"/>
        <v>0.2215698324774083</v>
      </c>
      <c r="O104" s="258"/>
      <c r="P104" s="157"/>
      <c r="Q104" s="307">
        <v>473478.93</v>
      </c>
      <c r="R104" s="307">
        <v>391959.61</v>
      </c>
      <c r="S104" s="142">
        <f t="shared" si="28"/>
        <v>81519.320000000007</v>
      </c>
      <c r="T104" s="91">
        <f t="shared" si="33"/>
        <v>0.20797887823186684</v>
      </c>
      <c r="U104" s="157"/>
      <c r="V104" s="307">
        <v>1986129.84</v>
      </c>
      <c r="W104" s="307">
        <v>1469445.44</v>
      </c>
      <c r="X104" s="142">
        <f t="shared" si="30"/>
        <v>516684.40000000014</v>
      </c>
      <c r="Y104" s="91">
        <f t="shared" si="31"/>
        <v>0.35161863512264885</v>
      </c>
      <c r="Z104" s="132"/>
    </row>
    <row r="105" spans="1:26" s="68" customFormat="1" hidden="1" outlineLevel="1" x14ac:dyDescent="0.25">
      <c r="A105" s="63" t="s">
        <v>1547</v>
      </c>
      <c r="B105" s="64" t="s">
        <v>2006</v>
      </c>
      <c r="C105" s="65" t="s">
        <v>2454</v>
      </c>
      <c r="D105" s="66"/>
      <c r="E105" s="67"/>
      <c r="F105" s="307">
        <v>761094.59</v>
      </c>
      <c r="G105" s="307">
        <v>728173.8</v>
      </c>
      <c r="H105" s="142">
        <f t="shared" si="24"/>
        <v>32920.789999999921</v>
      </c>
      <c r="I105" s="91">
        <f t="shared" si="25"/>
        <v>4.5210072100918652E-2</v>
      </c>
      <c r="J105" s="157"/>
      <c r="K105" s="307">
        <v>8355633.2199999997</v>
      </c>
      <c r="L105" s="307">
        <v>7268456.7400000002</v>
      </c>
      <c r="M105" s="142">
        <f t="shared" si="26"/>
        <v>1087176.4799999995</v>
      </c>
      <c r="N105" s="91">
        <f t="shared" si="32"/>
        <v>0.14957459594098094</v>
      </c>
      <c r="O105" s="258"/>
      <c r="P105" s="157"/>
      <c r="Q105" s="307">
        <v>2221209.9700000002</v>
      </c>
      <c r="R105" s="307">
        <v>3308734.82</v>
      </c>
      <c r="S105" s="142">
        <f t="shared" si="28"/>
        <v>-1087524.8499999996</v>
      </c>
      <c r="T105" s="91">
        <f t="shared" si="33"/>
        <v>-0.32868298886521213</v>
      </c>
      <c r="U105" s="157"/>
      <c r="V105" s="307">
        <v>15242097.629999999</v>
      </c>
      <c r="W105" s="307">
        <v>13299273.703000002</v>
      </c>
      <c r="X105" s="142">
        <f t="shared" si="30"/>
        <v>1942823.9269999973</v>
      </c>
      <c r="Y105" s="91">
        <f t="shared" si="31"/>
        <v>0.14608496451665193</v>
      </c>
      <c r="Z105" s="132"/>
    </row>
    <row r="106" spans="1:26" s="68" customFormat="1" hidden="1" outlineLevel="1" x14ac:dyDescent="0.25">
      <c r="A106" s="63" t="s">
        <v>1548</v>
      </c>
      <c r="B106" s="64" t="s">
        <v>2007</v>
      </c>
      <c r="C106" s="65" t="s">
        <v>2455</v>
      </c>
      <c r="D106" s="66"/>
      <c r="E106" s="67"/>
      <c r="F106" s="307">
        <v>0</v>
      </c>
      <c r="G106" s="307">
        <v>0</v>
      </c>
      <c r="H106" s="142">
        <f t="shared" si="24"/>
        <v>0</v>
      </c>
      <c r="I106" s="91">
        <f t="shared" si="25"/>
        <v>0</v>
      </c>
      <c r="J106" s="157"/>
      <c r="K106" s="307">
        <v>0</v>
      </c>
      <c r="L106" s="307">
        <v>0</v>
      </c>
      <c r="M106" s="142">
        <f t="shared" si="26"/>
        <v>0</v>
      </c>
      <c r="N106" s="91">
        <f t="shared" si="32"/>
        <v>0</v>
      </c>
      <c r="O106" s="258"/>
      <c r="P106" s="157"/>
      <c r="Q106" s="307">
        <v>0</v>
      </c>
      <c r="R106" s="307">
        <v>0</v>
      </c>
      <c r="S106" s="142">
        <f t="shared" si="28"/>
        <v>0</v>
      </c>
      <c r="T106" s="91">
        <f t="shared" si="33"/>
        <v>0</v>
      </c>
      <c r="U106" s="157"/>
      <c r="V106" s="307">
        <v>0</v>
      </c>
      <c r="W106" s="307">
        <v>-28.46</v>
      </c>
      <c r="X106" s="142">
        <f t="shared" si="30"/>
        <v>28.46</v>
      </c>
      <c r="Y106" s="91" t="str">
        <f t="shared" si="31"/>
        <v>N.M.</v>
      </c>
      <c r="Z106" s="132"/>
    </row>
    <row r="107" spans="1:26" s="68" customFormat="1" hidden="1" outlineLevel="1" x14ac:dyDescent="0.25">
      <c r="A107" s="63" t="s">
        <v>1549</v>
      </c>
      <c r="B107" s="64" t="s">
        <v>2008</v>
      </c>
      <c r="C107" s="65" t="s">
        <v>2456</v>
      </c>
      <c r="D107" s="66"/>
      <c r="E107" s="67"/>
      <c r="F107" s="307">
        <v>-191.79</v>
      </c>
      <c r="G107" s="307">
        <v>-352.25</v>
      </c>
      <c r="H107" s="142">
        <f t="shared" si="24"/>
        <v>160.46</v>
      </c>
      <c r="I107" s="91">
        <f t="shared" si="25"/>
        <v>0.45552874378992197</v>
      </c>
      <c r="J107" s="157"/>
      <c r="K107" s="307">
        <v>-3413.61</v>
      </c>
      <c r="L107" s="307">
        <v>-6349.32</v>
      </c>
      <c r="M107" s="142">
        <f t="shared" si="26"/>
        <v>2935.7099999999996</v>
      </c>
      <c r="N107" s="91">
        <f t="shared" si="32"/>
        <v>0.46236604864772918</v>
      </c>
      <c r="O107" s="258"/>
      <c r="P107" s="157"/>
      <c r="Q107" s="307">
        <v>-1017.8000000000001</v>
      </c>
      <c r="R107" s="307">
        <v>-2937.7000000000003</v>
      </c>
      <c r="S107" s="142">
        <f t="shared" si="28"/>
        <v>1919.9</v>
      </c>
      <c r="T107" s="91">
        <f t="shared" si="33"/>
        <v>0.65353848248629876</v>
      </c>
      <c r="U107" s="157"/>
      <c r="V107" s="307">
        <v>-7559.0400000000009</v>
      </c>
      <c r="W107" s="307">
        <v>-11334.04</v>
      </c>
      <c r="X107" s="142">
        <f t="shared" si="30"/>
        <v>3775</v>
      </c>
      <c r="Y107" s="91">
        <f t="shared" si="31"/>
        <v>0.33306746755790517</v>
      </c>
      <c r="Z107" s="132"/>
    </row>
    <row r="108" spans="1:26" s="68" customFormat="1" hidden="1" outlineLevel="1" x14ac:dyDescent="0.25">
      <c r="A108" s="63" t="s">
        <v>1550</v>
      </c>
      <c r="B108" s="64" t="s">
        <v>2009</v>
      </c>
      <c r="C108" s="65" t="s">
        <v>2457</v>
      </c>
      <c r="D108" s="66"/>
      <c r="E108" s="67"/>
      <c r="F108" s="307">
        <v>-58271.11</v>
      </c>
      <c r="G108" s="307">
        <v>-58271.11</v>
      </c>
      <c r="H108" s="142">
        <f t="shared" si="24"/>
        <v>0</v>
      </c>
      <c r="I108" s="91">
        <f t="shared" si="25"/>
        <v>0</v>
      </c>
      <c r="J108" s="157"/>
      <c r="K108" s="307">
        <v>-407897.77</v>
      </c>
      <c r="L108" s="307">
        <v>-371592.09</v>
      </c>
      <c r="M108" s="142">
        <f t="shared" si="26"/>
        <v>-36305.679999999993</v>
      </c>
      <c r="N108" s="91">
        <f t="shared" si="32"/>
        <v>-9.7703048522911215E-2</v>
      </c>
      <c r="O108" s="258"/>
      <c r="P108" s="157"/>
      <c r="Q108" s="307">
        <v>-174813.33000000002</v>
      </c>
      <c r="R108" s="307">
        <v>-174813.33000000002</v>
      </c>
      <c r="S108" s="142">
        <f t="shared" si="28"/>
        <v>0</v>
      </c>
      <c r="T108" s="91">
        <f t="shared" si="33"/>
        <v>0</v>
      </c>
      <c r="U108" s="157"/>
      <c r="V108" s="307">
        <v>-699253.32000000007</v>
      </c>
      <c r="W108" s="307">
        <v>-274898.49</v>
      </c>
      <c r="X108" s="142">
        <f t="shared" si="30"/>
        <v>-424354.83000000007</v>
      </c>
      <c r="Y108" s="91">
        <f t="shared" si="31"/>
        <v>-1.5436782864831309</v>
      </c>
      <c r="Z108" s="132"/>
    </row>
    <row r="109" spans="1:26" s="68" customFormat="1" hidden="1" outlineLevel="1" x14ac:dyDescent="0.25">
      <c r="A109" s="63" t="s">
        <v>1551</v>
      </c>
      <c r="B109" s="64" t="s">
        <v>2010</v>
      </c>
      <c r="C109" s="65" t="s">
        <v>2458</v>
      </c>
      <c r="D109" s="66"/>
      <c r="E109" s="67"/>
      <c r="F109" s="307">
        <v>376730.46</v>
      </c>
      <c r="G109" s="307">
        <v>177400.46</v>
      </c>
      <c r="H109" s="142">
        <f t="shared" si="24"/>
        <v>199330.00000000003</v>
      </c>
      <c r="I109" s="91">
        <f t="shared" si="25"/>
        <v>1.1236160267002693</v>
      </c>
      <c r="J109" s="157"/>
      <c r="K109" s="307">
        <v>3005135.58</v>
      </c>
      <c r="L109" s="307">
        <v>2265817.73</v>
      </c>
      <c r="M109" s="142">
        <f t="shared" si="26"/>
        <v>739317.85000000009</v>
      </c>
      <c r="N109" s="91">
        <f t="shared" si="32"/>
        <v>0.32629184607889888</v>
      </c>
      <c r="O109" s="258"/>
      <c r="P109" s="157"/>
      <c r="Q109" s="307">
        <v>904687.82000000007</v>
      </c>
      <c r="R109" s="307">
        <v>793415.06</v>
      </c>
      <c r="S109" s="142">
        <f t="shared" si="28"/>
        <v>111272.76000000001</v>
      </c>
      <c r="T109" s="91">
        <f t="shared" si="33"/>
        <v>0.14024533388615035</v>
      </c>
      <c r="U109" s="157"/>
      <c r="V109" s="307">
        <v>4688470.33</v>
      </c>
      <c r="W109" s="307">
        <v>4523184.4800000004</v>
      </c>
      <c r="X109" s="142">
        <f t="shared" si="30"/>
        <v>165285.84999999963</v>
      </c>
      <c r="Y109" s="91">
        <f t="shared" si="31"/>
        <v>3.6541921014019665E-2</v>
      </c>
      <c r="Z109" s="132"/>
    </row>
    <row r="110" spans="1:26" s="68" customFormat="1" hidden="1" outlineLevel="1" x14ac:dyDescent="0.25">
      <c r="A110" s="63" t="s">
        <v>1552</v>
      </c>
      <c r="B110" s="64" t="s">
        <v>2011</v>
      </c>
      <c r="C110" s="65" t="s">
        <v>2459</v>
      </c>
      <c r="D110" s="66"/>
      <c r="E110" s="67"/>
      <c r="F110" s="307">
        <v>5750.25</v>
      </c>
      <c r="G110" s="307">
        <v>0</v>
      </c>
      <c r="H110" s="142">
        <f t="shared" si="24"/>
        <v>5750.25</v>
      </c>
      <c r="I110" s="91" t="str">
        <f t="shared" si="25"/>
        <v>N.M.</v>
      </c>
      <c r="J110" s="157"/>
      <c r="K110" s="307">
        <v>35295.5</v>
      </c>
      <c r="L110" s="307">
        <v>0</v>
      </c>
      <c r="M110" s="142">
        <f t="shared" si="26"/>
        <v>35295.5</v>
      </c>
      <c r="N110" s="91" t="str">
        <f t="shared" si="32"/>
        <v>N.M.</v>
      </c>
      <c r="O110" s="258"/>
      <c r="P110" s="157"/>
      <c r="Q110" s="307">
        <v>12142.85</v>
      </c>
      <c r="R110" s="307">
        <v>0</v>
      </c>
      <c r="S110" s="142">
        <f t="shared" si="28"/>
        <v>12142.85</v>
      </c>
      <c r="T110" s="91" t="str">
        <f t="shared" si="33"/>
        <v>N.M.</v>
      </c>
      <c r="U110" s="157"/>
      <c r="V110" s="307">
        <v>35295.5</v>
      </c>
      <c r="W110" s="307">
        <v>0</v>
      </c>
      <c r="X110" s="142">
        <f t="shared" si="30"/>
        <v>35295.5</v>
      </c>
      <c r="Y110" s="91" t="str">
        <f t="shared" si="31"/>
        <v>N.M.</v>
      </c>
      <c r="Z110" s="132"/>
    </row>
    <row r="111" spans="1:26" s="68" customFormat="1" hidden="1" outlineLevel="1" x14ac:dyDescent="0.25">
      <c r="A111" s="63" t="s">
        <v>1553</v>
      </c>
      <c r="B111" s="64" t="s">
        <v>2012</v>
      </c>
      <c r="C111" s="65" t="s">
        <v>2460</v>
      </c>
      <c r="D111" s="66"/>
      <c r="E111" s="67"/>
      <c r="F111" s="307">
        <v>175.9</v>
      </c>
      <c r="G111" s="307">
        <v>0</v>
      </c>
      <c r="H111" s="142">
        <f t="shared" si="24"/>
        <v>175.9</v>
      </c>
      <c r="I111" s="91" t="str">
        <f t="shared" si="25"/>
        <v>N.M.</v>
      </c>
      <c r="J111" s="157"/>
      <c r="K111" s="307">
        <v>1548.81</v>
      </c>
      <c r="L111" s="307">
        <v>0</v>
      </c>
      <c r="M111" s="142">
        <f t="shared" si="26"/>
        <v>1548.81</v>
      </c>
      <c r="N111" s="91" t="str">
        <f t="shared" si="32"/>
        <v>N.M.</v>
      </c>
      <c r="O111" s="258"/>
      <c r="P111" s="157"/>
      <c r="Q111" s="307">
        <v>908.39</v>
      </c>
      <c r="R111" s="307">
        <v>0</v>
      </c>
      <c r="S111" s="142">
        <f t="shared" si="28"/>
        <v>908.39</v>
      </c>
      <c r="T111" s="91" t="str">
        <f t="shared" si="33"/>
        <v>N.M.</v>
      </c>
      <c r="U111" s="157"/>
      <c r="V111" s="307">
        <v>1548.81</v>
      </c>
      <c r="W111" s="307">
        <v>0</v>
      </c>
      <c r="X111" s="142">
        <f t="shared" si="30"/>
        <v>1548.81</v>
      </c>
      <c r="Y111" s="91" t="str">
        <f t="shared" si="31"/>
        <v>N.M.</v>
      </c>
      <c r="Z111" s="132"/>
    </row>
    <row r="112" spans="1:26" s="68" customFormat="1" hidden="1" outlineLevel="1" x14ac:dyDescent="0.25">
      <c r="A112" s="63" t="s">
        <v>1554</v>
      </c>
      <c r="B112" s="64" t="s">
        <v>2013</v>
      </c>
      <c r="C112" s="65" t="s">
        <v>2461</v>
      </c>
      <c r="D112" s="66"/>
      <c r="E112" s="67"/>
      <c r="F112" s="307">
        <v>108847.98</v>
      </c>
      <c r="G112" s="307">
        <v>171026.16</v>
      </c>
      <c r="H112" s="142">
        <f t="shared" si="24"/>
        <v>-62178.180000000008</v>
      </c>
      <c r="I112" s="91">
        <f t="shared" si="25"/>
        <v>-0.36355946949870127</v>
      </c>
      <c r="J112" s="157"/>
      <c r="K112" s="307">
        <v>857201.75</v>
      </c>
      <c r="L112" s="307">
        <v>988704.46</v>
      </c>
      <c r="M112" s="142">
        <f t="shared" si="26"/>
        <v>-131502.70999999996</v>
      </c>
      <c r="N112" s="91">
        <f t="shared" si="32"/>
        <v>-0.13300507413509591</v>
      </c>
      <c r="O112" s="258"/>
      <c r="P112" s="157"/>
      <c r="Q112" s="307">
        <v>270119.01</v>
      </c>
      <c r="R112" s="307">
        <v>455144.64</v>
      </c>
      <c r="S112" s="142">
        <f t="shared" si="28"/>
        <v>-185025.63</v>
      </c>
      <c r="T112" s="91">
        <f t="shared" si="33"/>
        <v>-0.40652050741496154</v>
      </c>
      <c r="U112" s="157"/>
      <c r="V112" s="307">
        <v>1403981.82</v>
      </c>
      <c r="W112" s="307">
        <v>1835472.35</v>
      </c>
      <c r="X112" s="142">
        <f t="shared" si="30"/>
        <v>-431490.53</v>
      </c>
      <c r="Y112" s="91">
        <f t="shared" si="31"/>
        <v>-0.235084189636526</v>
      </c>
      <c r="Z112" s="132"/>
    </row>
    <row r="113" spans="1:26" s="68" customFormat="1" hidden="1" outlineLevel="1" x14ac:dyDescent="0.25">
      <c r="A113" s="63" t="s">
        <v>1555</v>
      </c>
      <c r="B113" s="64" t="s">
        <v>2014</v>
      </c>
      <c r="C113" s="65" t="s">
        <v>2462</v>
      </c>
      <c r="D113" s="66"/>
      <c r="E113" s="67"/>
      <c r="F113" s="307">
        <v>0</v>
      </c>
      <c r="G113" s="307">
        <v>0</v>
      </c>
      <c r="H113" s="142">
        <f t="shared" si="24"/>
        <v>0</v>
      </c>
      <c r="I113" s="91">
        <f t="shared" si="25"/>
        <v>0</v>
      </c>
      <c r="J113" s="157"/>
      <c r="K113" s="307">
        <v>0</v>
      </c>
      <c r="L113" s="307">
        <v>-13.57</v>
      </c>
      <c r="M113" s="142">
        <f t="shared" si="26"/>
        <v>13.57</v>
      </c>
      <c r="N113" s="91" t="str">
        <f t="shared" si="32"/>
        <v>N.M.</v>
      </c>
      <c r="O113" s="258"/>
      <c r="P113" s="157"/>
      <c r="Q113" s="307">
        <v>0</v>
      </c>
      <c r="R113" s="307">
        <v>0</v>
      </c>
      <c r="S113" s="142">
        <f t="shared" si="28"/>
        <v>0</v>
      </c>
      <c r="T113" s="91">
        <f t="shared" si="33"/>
        <v>0</v>
      </c>
      <c r="U113" s="157"/>
      <c r="V113" s="307">
        <v>0</v>
      </c>
      <c r="W113" s="307">
        <v>0</v>
      </c>
      <c r="X113" s="142">
        <f t="shared" si="30"/>
        <v>0</v>
      </c>
      <c r="Y113" s="91">
        <f t="shared" si="31"/>
        <v>0</v>
      </c>
      <c r="Z113" s="132"/>
    </row>
    <row r="114" spans="1:26" collapsed="1" x14ac:dyDescent="0.25">
      <c r="A114" s="38" t="s">
        <v>603</v>
      </c>
      <c r="B114" s="83" t="s">
        <v>79</v>
      </c>
      <c r="C114" s="89" t="s">
        <v>437</v>
      </c>
      <c r="D114" s="38" t="s">
        <v>275</v>
      </c>
      <c r="E114" s="48"/>
      <c r="F114" s="100">
        <v>1431737.3299999998</v>
      </c>
      <c r="G114" s="100">
        <v>1388726.95</v>
      </c>
      <c r="H114" s="98">
        <f t="shared" si="24"/>
        <v>43010.379999999888</v>
      </c>
      <c r="I114" s="117">
        <f t="shared" si="25"/>
        <v>3.0971084704592138E-2</v>
      </c>
      <c r="J114" s="159"/>
      <c r="K114" s="100">
        <v>13506348.650000002</v>
      </c>
      <c r="L114" s="100">
        <v>12057227.199999999</v>
      </c>
      <c r="M114" s="98">
        <f t="shared" si="26"/>
        <v>1449121.450000003</v>
      </c>
      <c r="N114" s="117">
        <f t="shared" si="32"/>
        <v>0.12018695724668794</v>
      </c>
      <c r="O114" s="246"/>
      <c r="P114" s="159"/>
      <c r="Q114" s="100">
        <v>3951448.91</v>
      </c>
      <c r="R114" s="100">
        <v>5203141.1999999993</v>
      </c>
      <c r="S114" s="98">
        <f t="shared" si="28"/>
        <v>-1251692.2899999991</v>
      </c>
      <c r="T114" s="117">
        <f t="shared" si="33"/>
        <v>-0.2405647361636081</v>
      </c>
      <c r="U114" s="159"/>
      <c r="V114" s="100">
        <v>23887117.650000002</v>
      </c>
      <c r="W114" s="100">
        <v>22517385.663000003</v>
      </c>
      <c r="X114" s="98">
        <f t="shared" si="30"/>
        <v>1369731.9869999997</v>
      </c>
      <c r="Y114" s="117">
        <f t="shared" si="31"/>
        <v>6.0829974114211163E-2</v>
      </c>
    </row>
    <row r="115" spans="1:26" s="68" customFormat="1" hidden="1" outlineLevel="1" x14ac:dyDescent="0.25">
      <c r="A115" s="63" t="s">
        <v>1333</v>
      </c>
      <c r="B115" s="64" t="s">
        <v>1792</v>
      </c>
      <c r="C115" s="65" t="s">
        <v>2250</v>
      </c>
      <c r="D115" s="66"/>
      <c r="E115" s="67"/>
      <c r="F115" s="307">
        <v>441077.5</v>
      </c>
      <c r="G115" s="307">
        <v>404117.81</v>
      </c>
      <c r="H115" s="142">
        <f t="shared" si="24"/>
        <v>36959.69</v>
      </c>
      <c r="I115" s="91">
        <f t="shared" si="25"/>
        <v>9.1457711304532716E-2</v>
      </c>
      <c r="J115" s="157"/>
      <c r="K115" s="307">
        <v>2392787.41</v>
      </c>
      <c r="L115" s="307">
        <v>2741202.74</v>
      </c>
      <c r="M115" s="142">
        <f t="shared" si="26"/>
        <v>-348415.33000000007</v>
      </c>
      <c r="N115" s="91">
        <f t="shared" si="32"/>
        <v>-0.12710308687346492</v>
      </c>
      <c r="O115" s="258"/>
      <c r="P115" s="157"/>
      <c r="Q115" s="307">
        <v>1086377.3999999999</v>
      </c>
      <c r="R115" s="307">
        <v>1198349.69</v>
      </c>
      <c r="S115" s="142">
        <f t="shared" si="28"/>
        <v>-111972.29000000004</v>
      </c>
      <c r="T115" s="91">
        <f t="shared" si="33"/>
        <v>-9.3438744078116337E-2</v>
      </c>
      <c r="U115" s="157"/>
      <c r="V115" s="307">
        <v>4078509.39</v>
      </c>
      <c r="W115" s="307">
        <v>4979442.82</v>
      </c>
      <c r="X115" s="142">
        <f t="shared" si="30"/>
        <v>-900933.43000000017</v>
      </c>
      <c r="Y115" s="91">
        <f t="shared" si="31"/>
        <v>-0.18093057046089348</v>
      </c>
      <c r="Z115" s="132"/>
    </row>
    <row r="116" spans="1:26" s="68" customFormat="1" hidden="1" outlineLevel="1" x14ac:dyDescent="0.25">
      <c r="A116" s="63" t="s">
        <v>1334</v>
      </c>
      <c r="B116" s="64" t="s">
        <v>1793</v>
      </c>
      <c r="C116" s="65" t="s">
        <v>2251</v>
      </c>
      <c r="D116" s="66"/>
      <c r="E116" s="67"/>
      <c r="F116" s="307">
        <v>0</v>
      </c>
      <c r="G116" s="307">
        <v>0</v>
      </c>
      <c r="H116" s="142">
        <f t="shared" si="24"/>
        <v>0</v>
      </c>
      <c r="I116" s="91">
        <f t="shared" si="25"/>
        <v>0</v>
      </c>
      <c r="J116" s="157"/>
      <c r="K116" s="307">
        <v>0</v>
      </c>
      <c r="L116" s="307">
        <v>0</v>
      </c>
      <c r="M116" s="142">
        <f t="shared" ref="M116:M147" si="34">+K116-L116</f>
        <v>0</v>
      </c>
      <c r="N116" s="91">
        <f t="shared" si="32"/>
        <v>0</v>
      </c>
      <c r="O116" s="258"/>
      <c r="P116" s="157"/>
      <c r="Q116" s="307">
        <v>0</v>
      </c>
      <c r="R116" s="307">
        <v>-17.080000000000002</v>
      </c>
      <c r="S116" s="142">
        <f t="shared" ref="S116:S147" si="35">+Q116-R116</f>
        <v>17.080000000000002</v>
      </c>
      <c r="T116" s="91" t="str">
        <f t="shared" si="33"/>
        <v>N.M.</v>
      </c>
      <c r="U116" s="157"/>
      <c r="V116" s="307">
        <v>0</v>
      </c>
      <c r="W116" s="307">
        <v>0</v>
      </c>
      <c r="X116" s="142">
        <f t="shared" ref="X116:X147" si="36">+V116-W116</f>
        <v>0</v>
      </c>
      <c r="Y116" s="91">
        <f t="shared" ref="Y116:Y147" si="37">IF(W116&lt;0,IF(X116=0,0,IF(OR(W116=0,V116=0),"N.M.",IF(ABS(X116/W116)&gt;=10,"N.M.",X116/(-W116)))),IF(X116=0,0,IF(OR(W116=0,V116=0),"N.M.",IF(ABS(X116/W116)&gt;=10,"N.M.",X116/W116))))</f>
        <v>0</v>
      </c>
      <c r="Z116" s="132"/>
    </row>
    <row r="117" spans="1:26" s="68" customFormat="1" hidden="1" outlineLevel="1" x14ac:dyDescent="0.25">
      <c r="A117" s="63" t="s">
        <v>1320</v>
      </c>
      <c r="B117" s="64" t="s">
        <v>1779</v>
      </c>
      <c r="C117" s="65" t="s">
        <v>2237</v>
      </c>
      <c r="D117" s="66"/>
      <c r="E117" s="67"/>
      <c r="F117" s="307">
        <v>671120.34</v>
      </c>
      <c r="G117" s="307">
        <v>473977.3</v>
      </c>
      <c r="H117" s="142">
        <f t="shared" si="24"/>
        <v>197143.03999999998</v>
      </c>
      <c r="I117" s="91">
        <f t="shared" si="25"/>
        <v>0.41593350567632664</v>
      </c>
      <c r="J117" s="157"/>
      <c r="K117" s="307">
        <v>4770804.21</v>
      </c>
      <c r="L117" s="307">
        <v>3549213.05</v>
      </c>
      <c r="M117" s="142">
        <f t="shared" si="34"/>
        <v>1221591.1600000001</v>
      </c>
      <c r="N117" s="91">
        <f t="shared" si="32"/>
        <v>0.34418648381787059</v>
      </c>
      <c r="O117" s="258"/>
      <c r="P117" s="157"/>
      <c r="Q117" s="307">
        <v>1646297.01</v>
      </c>
      <c r="R117" s="307">
        <v>1358673.82</v>
      </c>
      <c r="S117" s="142">
        <f t="shared" si="35"/>
        <v>287623.18999999994</v>
      </c>
      <c r="T117" s="91">
        <f t="shared" si="33"/>
        <v>0.2116940694419209</v>
      </c>
      <c r="U117" s="157"/>
      <c r="V117" s="307">
        <v>7570431.1699999999</v>
      </c>
      <c r="W117" s="307">
        <v>7103320.96</v>
      </c>
      <c r="X117" s="142">
        <f t="shared" si="36"/>
        <v>467110.20999999996</v>
      </c>
      <c r="Y117" s="91">
        <f t="shared" si="37"/>
        <v>6.5759412059567132E-2</v>
      </c>
      <c r="Z117" s="132"/>
    </row>
    <row r="118" spans="1:26" s="68" customFormat="1" hidden="1" outlineLevel="1" x14ac:dyDescent="0.25">
      <c r="A118" s="63" t="s">
        <v>1321</v>
      </c>
      <c r="B118" s="64" t="s">
        <v>1780</v>
      </c>
      <c r="C118" s="65" t="s">
        <v>2238</v>
      </c>
      <c r="D118" s="66"/>
      <c r="E118" s="67"/>
      <c r="F118" s="307">
        <v>9639698.9399999995</v>
      </c>
      <c r="G118" s="307">
        <v>10399040</v>
      </c>
      <c r="H118" s="142">
        <f t="shared" si="24"/>
        <v>-759341.06000000052</v>
      </c>
      <c r="I118" s="91">
        <f t="shared" si="25"/>
        <v>-7.3020303797273645E-2</v>
      </c>
      <c r="J118" s="157"/>
      <c r="K118" s="307">
        <v>38628656.909999996</v>
      </c>
      <c r="L118" s="307">
        <v>48686220.909999996</v>
      </c>
      <c r="M118" s="142">
        <f t="shared" si="34"/>
        <v>-10057564</v>
      </c>
      <c r="N118" s="91">
        <f t="shared" si="32"/>
        <v>-0.20657927052075237</v>
      </c>
      <c r="O118" s="258"/>
      <c r="P118" s="157"/>
      <c r="Q118" s="307">
        <v>16467427.58</v>
      </c>
      <c r="R118" s="307">
        <v>22306502.59</v>
      </c>
      <c r="S118" s="142">
        <f t="shared" si="35"/>
        <v>-5839075.0099999998</v>
      </c>
      <c r="T118" s="91">
        <f t="shared" si="33"/>
        <v>-0.26176559890736328</v>
      </c>
      <c r="U118" s="157"/>
      <c r="V118" s="307">
        <v>72139360.299999997</v>
      </c>
      <c r="W118" s="307">
        <v>69244510.629999995</v>
      </c>
      <c r="X118" s="142">
        <f t="shared" si="36"/>
        <v>2894849.6700000018</v>
      </c>
      <c r="Y118" s="91">
        <f t="shared" si="37"/>
        <v>4.1806197251769095E-2</v>
      </c>
      <c r="Z118" s="132"/>
    </row>
    <row r="119" spans="1:26" s="68" customFormat="1" hidden="1" outlineLevel="1" x14ac:dyDescent="0.25">
      <c r="A119" s="63" t="s">
        <v>1322</v>
      </c>
      <c r="B119" s="64" t="s">
        <v>1781</v>
      </c>
      <c r="C119" s="65" t="s">
        <v>2239</v>
      </c>
      <c r="D119" s="66"/>
      <c r="E119" s="67"/>
      <c r="F119" s="307">
        <v>519917.36</v>
      </c>
      <c r="G119" s="307">
        <v>448366.93</v>
      </c>
      <c r="H119" s="142">
        <f t="shared" si="24"/>
        <v>71550.429999999993</v>
      </c>
      <c r="I119" s="91">
        <f t="shared" si="25"/>
        <v>0.15958007875380104</v>
      </c>
      <c r="J119" s="157"/>
      <c r="K119" s="307">
        <v>2269117.4900000002</v>
      </c>
      <c r="L119" s="307">
        <v>1943694.6800000002</v>
      </c>
      <c r="M119" s="142">
        <f t="shared" si="34"/>
        <v>325422.81000000006</v>
      </c>
      <c r="N119" s="91">
        <f t="shared" si="32"/>
        <v>0.16742486016373725</v>
      </c>
      <c r="O119" s="258"/>
      <c r="P119" s="157"/>
      <c r="Q119" s="307">
        <v>1101238.8999999999</v>
      </c>
      <c r="R119" s="307">
        <v>1000866.61</v>
      </c>
      <c r="S119" s="142">
        <f t="shared" si="35"/>
        <v>100372.28999999992</v>
      </c>
      <c r="T119" s="91">
        <f t="shared" si="33"/>
        <v>0.10028538168537755</v>
      </c>
      <c r="U119" s="157"/>
      <c r="V119" s="307">
        <v>3876212.89</v>
      </c>
      <c r="W119" s="307">
        <v>2635293.56</v>
      </c>
      <c r="X119" s="142">
        <f t="shared" si="36"/>
        <v>1240919.33</v>
      </c>
      <c r="Y119" s="91">
        <f t="shared" si="37"/>
        <v>0.47088466683005897</v>
      </c>
      <c r="Z119" s="132"/>
    </row>
    <row r="120" spans="1:26" s="68" customFormat="1" hidden="1" outlineLevel="1" x14ac:dyDescent="0.25">
      <c r="A120" s="63" t="s">
        <v>1323</v>
      </c>
      <c r="B120" s="64" t="s">
        <v>1782</v>
      </c>
      <c r="C120" s="65" t="s">
        <v>2240</v>
      </c>
      <c r="D120" s="66"/>
      <c r="E120" s="67"/>
      <c r="F120" s="307">
        <v>-1315935.06</v>
      </c>
      <c r="G120" s="307">
        <v>-3400719.02</v>
      </c>
      <c r="H120" s="142">
        <f t="shared" si="24"/>
        <v>2084783.96</v>
      </c>
      <c r="I120" s="91">
        <f t="shared" si="25"/>
        <v>0.61304210895965172</v>
      </c>
      <c r="J120" s="157"/>
      <c r="K120" s="307">
        <v>239419.24</v>
      </c>
      <c r="L120" s="307">
        <v>475218.31</v>
      </c>
      <c r="M120" s="142">
        <f t="shared" si="34"/>
        <v>-235799.07</v>
      </c>
      <c r="N120" s="91">
        <f t="shared" si="32"/>
        <v>-0.49619104533240732</v>
      </c>
      <c r="O120" s="258"/>
      <c r="P120" s="157"/>
      <c r="Q120" s="307">
        <v>-238646.47500000001</v>
      </c>
      <c r="R120" s="307">
        <v>-2977742</v>
      </c>
      <c r="S120" s="142">
        <f t="shared" si="35"/>
        <v>2739095.5249999999</v>
      </c>
      <c r="T120" s="91">
        <f t="shared" si="33"/>
        <v>0.91985656413483774</v>
      </c>
      <c r="U120" s="157"/>
      <c r="V120" s="307">
        <v>1817425</v>
      </c>
      <c r="W120" s="307">
        <v>-4337801.0000000009</v>
      </c>
      <c r="X120" s="142">
        <f t="shared" si="36"/>
        <v>6155226.0000000009</v>
      </c>
      <c r="Y120" s="91">
        <f t="shared" si="37"/>
        <v>1.4189738072355094</v>
      </c>
      <c r="Z120" s="132"/>
    </row>
    <row r="121" spans="1:26" s="68" customFormat="1" hidden="1" outlineLevel="1" x14ac:dyDescent="0.25">
      <c r="A121" s="63" t="s">
        <v>1324</v>
      </c>
      <c r="B121" s="64" t="s">
        <v>1783</v>
      </c>
      <c r="C121" s="65" t="s">
        <v>2241</v>
      </c>
      <c r="D121" s="66"/>
      <c r="E121" s="67"/>
      <c r="F121" s="307">
        <v>1061.0899999999999</v>
      </c>
      <c r="G121" s="307">
        <v>2129.9</v>
      </c>
      <c r="H121" s="142">
        <f t="shared" si="24"/>
        <v>-1068.8100000000002</v>
      </c>
      <c r="I121" s="91">
        <f t="shared" si="25"/>
        <v>-0.50181229165688535</v>
      </c>
      <c r="J121" s="157"/>
      <c r="K121" s="307">
        <v>3019.55</v>
      </c>
      <c r="L121" s="307">
        <v>10673.84</v>
      </c>
      <c r="M121" s="142">
        <f t="shared" si="34"/>
        <v>-7654.29</v>
      </c>
      <c r="N121" s="91">
        <f t="shared" si="32"/>
        <v>-0.71710743275147459</v>
      </c>
      <c r="O121" s="258"/>
      <c r="P121" s="157"/>
      <c r="Q121" s="307">
        <v>1041.57</v>
      </c>
      <c r="R121" s="307">
        <v>8178.3600000000006</v>
      </c>
      <c r="S121" s="142">
        <f t="shared" si="35"/>
        <v>-7136.7900000000009</v>
      </c>
      <c r="T121" s="91">
        <f t="shared" si="33"/>
        <v>-0.87264317051340368</v>
      </c>
      <c r="U121" s="157"/>
      <c r="V121" s="307">
        <v>11199.76</v>
      </c>
      <c r="W121" s="307">
        <v>10673.84</v>
      </c>
      <c r="X121" s="142">
        <f t="shared" si="36"/>
        <v>525.92000000000007</v>
      </c>
      <c r="Y121" s="91">
        <f t="shared" si="37"/>
        <v>4.9271864671008754E-2</v>
      </c>
      <c r="Z121" s="132"/>
    </row>
    <row r="122" spans="1:26" s="68" customFormat="1" hidden="1" outlineLevel="1" x14ac:dyDescent="0.25">
      <c r="A122" s="63" t="s">
        <v>1325</v>
      </c>
      <c r="B122" s="64" t="s">
        <v>1784</v>
      </c>
      <c r="C122" s="65" t="s">
        <v>2242</v>
      </c>
      <c r="D122" s="66"/>
      <c r="E122" s="67"/>
      <c r="F122" s="307">
        <v>0</v>
      </c>
      <c r="G122" s="307">
        <v>0</v>
      </c>
      <c r="H122" s="142">
        <f t="shared" si="24"/>
        <v>0</v>
      </c>
      <c r="I122" s="91">
        <f t="shared" si="25"/>
        <v>0</v>
      </c>
      <c r="J122" s="157"/>
      <c r="K122" s="307">
        <v>4136038.43</v>
      </c>
      <c r="L122" s="307">
        <v>49281.130000000005</v>
      </c>
      <c r="M122" s="142">
        <f t="shared" si="34"/>
        <v>4086757.3000000003</v>
      </c>
      <c r="N122" s="91" t="str">
        <f t="shared" si="32"/>
        <v>N.M.</v>
      </c>
      <c r="O122" s="258"/>
      <c r="P122" s="157"/>
      <c r="Q122" s="307">
        <v>4136038.43</v>
      </c>
      <c r="R122" s="307">
        <v>49281.130000000005</v>
      </c>
      <c r="S122" s="142">
        <f t="shared" si="35"/>
        <v>4086757.3000000003</v>
      </c>
      <c r="T122" s="91" t="str">
        <f t="shared" si="33"/>
        <v>N.M.</v>
      </c>
      <c r="U122" s="157"/>
      <c r="V122" s="307">
        <v>4136038.43</v>
      </c>
      <c r="W122" s="307">
        <v>49281.130000000005</v>
      </c>
      <c r="X122" s="142">
        <f t="shared" si="36"/>
        <v>4086757.3000000003</v>
      </c>
      <c r="Y122" s="91" t="str">
        <f t="shared" si="37"/>
        <v>N.M.</v>
      </c>
      <c r="Z122" s="132"/>
    </row>
    <row r="123" spans="1:26" s="68" customFormat="1" hidden="1" outlineLevel="1" x14ac:dyDescent="0.25">
      <c r="A123" s="63" t="s">
        <v>1326</v>
      </c>
      <c r="B123" s="64" t="s">
        <v>1785</v>
      </c>
      <c r="C123" s="65" t="s">
        <v>2243</v>
      </c>
      <c r="D123" s="66"/>
      <c r="E123" s="67"/>
      <c r="F123" s="307">
        <v>310596.72000000003</v>
      </c>
      <c r="G123" s="307">
        <v>348934.23</v>
      </c>
      <c r="H123" s="142">
        <f t="shared" si="24"/>
        <v>-38337.509999999951</v>
      </c>
      <c r="I123" s="91">
        <f t="shared" si="25"/>
        <v>-0.10987030421177066</v>
      </c>
      <c r="J123" s="157"/>
      <c r="K123" s="307">
        <v>2700152.3</v>
      </c>
      <c r="L123" s="307">
        <v>2161387.63</v>
      </c>
      <c r="M123" s="142">
        <f t="shared" si="34"/>
        <v>538764.66999999993</v>
      </c>
      <c r="N123" s="91">
        <f t="shared" si="32"/>
        <v>0.24926795292152198</v>
      </c>
      <c r="O123" s="258"/>
      <c r="P123" s="157"/>
      <c r="Q123" s="307">
        <v>1497506.75</v>
      </c>
      <c r="R123" s="307">
        <v>1038928.38</v>
      </c>
      <c r="S123" s="142">
        <f t="shared" si="35"/>
        <v>458578.37</v>
      </c>
      <c r="T123" s="91">
        <f t="shared" si="33"/>
        <v>0.4413955560632582</v>
      </c>
      <c r="U123" s="157"/>
      <c r="V123" s="307">
        <v>4268095.99</v>
      </c>
      <c r="W123" s="307">
        <v>3212651.17</v>
      </c>
      <c r="X123" s="142">
        <f t="shared" si="36"/>
        <v>1055444.8200000003</v>
      </c>
      <c r="Y123" s="91">
        <f t="shared" si="37"/>
        <v>0.32852767516617759</v>
      </c>
      <c r="Z123" s="132"/>
    </row>
    <row r="124" spans="1:26" s="68" customFormat="1" hidden="1" outlineLevel="1" x14ac:dyDescent="0.25">
      <c r="A124" s="63" t="s">
        <v>1327</v>
      </c>
      <c r="B124" s="64" t="s">
        <v>1786</v>
      </c>
      <c r="C124" s="65" t="s">
        <v>2244</v>
      </c>
      <c r="D124" s="66"/>
      <c r="E124" s="67"/>
      <c r="F124" s="307">
        <v>4467847.34</v>
      </c>
      <c r="G124" s="307">
        <v>3132492.51</v>
      </c>
      <c r="H124" s="142">
        <f t="shared" si="24"/>
        <v>1335354.83</v>
      </c>
      <c r="I124" s="91">
        <f t="shared" si="25"/>
        <v>0.42629146781263977</v>
      </c>
      <c r="J124" s="157"/>
      <c r="K124" s="307">
        <v>25416774.620000001</v>
      </c>
      <c r="L124" s="307">
        <v>20263773.100000001</v>
      </c>
      <c r="M124" s="142">
        <f t="shared" si="34"/>
        <v>5153001.5199999996</v>
      </c>
      <c r="N124" s="91">
        <f t="shared" si="32"/>
        <v>0.25429625048456544</v>
      </c>
      <c r="O124" s="258"/>
      <c r="P124" s="157"/>
      <c r="Q124" s="307">
        <v>10547386.01</v>
      </c>
      <c r="R124" s="307">
        <v>8230529.9400000004</v>
      </c>
      <c r="S124" s="142">
        <f t="shared" si="35"/>
        <v>2316856.0699999994</v>
      </c>
      <c r="T124" s="91">
        <f t="shared" si="33"/>
        <v>0.28149536990810087</v>
      </c>
      <c r="U124" s="157"/>
      <c r="V124" s="307">
        <v>32918128.289999999</v>
      </c>
      <c r="W124" s="307">
        <v>29157576.75</v>
      </c>
      <c r="X124" s="142">
        <f t="shared" si="36"/>
        <v>3760551.5399999991</v>
      </c>
      <c r="Y124" s="91">
        <f t="shared" si="37"/>
        <v>0.1289733907671185</v>
      </c>
      <c r="Z124" s="132"/>
    </row>
    <row r="125" spans="1:26" s="68" customFormat="1" hidden="1" outlineLevel="1" x14ac:dyDescent="0.25">
      <c r="A125" s="63" t="s">
        <v>1328</v>
      </c>
      <c r="B125" s="64" t="s">
        <v>1787</v>
      </c>
      <c r="C125" s="65" t="s">
        <v>2245</v>
      </c>
      <c r="D125" s="66"/>
      <c r="E125" s="67"/>
      <c r="F125" s="307">
        <v>34941.629999999997</v>
      </c>
      <c r="G125" s="307">
        <v>57813.520000000004</v>
      </c>
      <c r="H125" s="142">
        <f t="shared" si="24"/>
        <v>-22871.890000000007</v>
      </c>
      <c r="I125" s="91">
        <f t="shared" si="25"/>
        <v>-0.3956149011511495</v>
      </c>
      <c r="J125" s="157"/>
      <c r="K125" s="307">
        <v>315132.94</v>
      </c>
      <c r="L125" s="307">
        <v>575078.07000000007</v>
      </c>
      <c r="M125" s="142">
        <f t="shared" si="34"/>
        <v>-259945.13000000006</v>
      </c>
      <c r="N125" s="91">
        <f t="shared" si="32"/>
        <v>-0.45201711482407952</v>
      </c>
      <c r="O125" s="258"/>
      <c r="P125" s="157"/>
      <c r="Q125" s="307">
        <v>161635.01</v>
      </c>
      <c r="R125" s="307">
        <v>84440.790000000008</v>
      </c>
      <c r="S125" s="142">
        <f t="shared" si="35"/>
        <v>77194.22</v>
      </c>
      <c r="T125" s="91">
        <f t="shared" si="33"/>
        <v>0.91418164136076885</v>
      </c>
      <c r="U125" s="157"/>
      <c r="V125" s="307">
        <v>364550.78</v>
      </c>
      <c r="W125" s="307">
        <v>666994.34000000008</v>
      </c>
      <c r="X125" s="142">
        <f t="shared" si="36"/>
        <v>-302443.56000000006</v>
      </c>
      <c r="Y125" s="91">
        <f t="shared" si="37"/>
        <v>-0.45344246849231135</v>
      </c>
      <c r="Z125" s="132"/>
    </row>
    <row r="126" spans="1:26" s="68" customFormat="1" hidden="1" outlineLevel="1" x14ac:dyDescent="0.25">
      <c r="A126" s="63" t="s">
        <v>1329</v>
      </c>
      <c r="B126" s="64" t="s">
        <v>1788</v>
      </c>
      <c r="C126" s="65" t="s">
        <v>2246</v>
      </c>
      <c r="D126" s="66"/>
      <c r="E126" s="67"/>
      <c r="F126" s="307">
        <v>123628.91</v>
      </c>
      <c r="G126" s="307">
        <v>111889.49</v>
      </c>
      <c r="H126" s="142">
        <f t="shared" si="24"/>
        <v>11739.419999999998</v>
      </c>
      <c r="I126" s="91">
        <f t="shared" si="25"/>
        <v>0.10491977396625901</v>
      </c>
      <c r="J126" s="157"/>
      <c r="K126" s="307">
        <v>769602.9</v>
      </c>
      <c r="L126" s="307">
        <v>792955.66</v>
      </c>
      <c r="M126" s="142">
        <f t="shared" si="34"/>
        <v>-23352.760000000009</v>
      </c>
      <c r="N126" s="91">
        <f t="shared" si="32"/>
        <v>-2.9450272162758771E-2</v>
      </c>
      <c r="O126" s="258"/>
      <c r="P126" s="157"/>
      <c r="Q126" s="307">
        <v>295677.47000000003</v>
      </c>
      <c r="R126" s="307">
        <v>491025.9</v>
      </c>
      <c r="S126" s="142">
        <f t="shared" si="35"/>
        <v>-195348.43</v>
      </c>
      <c r="T126" s="91">
        <f t="shared" si="33"/>
        <v>-0.39783732385603282</v>
      </c>
      <c r="U126" s="157"/>
      <c r="V126" s="307">
        <v>1366918.92</v>
      </c>
      <c r="W126" s="307">
        <v>1393510.86</v>
      </c>
      <c r="X126" s="142">
        <f t="shared" si="36"/>
        <v>-26591.940000000177</v>
      </c>
      <c r="Y126" s="91">
        <f t="shared" si="37"/>
        <v>-1.9082693047688323E-2</v>
      </c>
      <c r="Z126" s="132"/>
    </row>
    <row r="127" spans="1:26" s="68" customFormat="1" hidden="1" outlineLevel="1" x14ac:dyDescent="0.25">
      <c r="A127" s="63" t="s">
        <v>1330</v>
      </c>
      <c r="B127" s="64" t="s">
        <v>1789</v>
      </c>
      <c r="C127" s="65" t="s">
        <v>2247</v>
      </c>
      <c r="D127" s="66"/>
      <c r="E127" s="67"/>
      <c r="F127" s="307">
        <v>-90539.53</v>
      </c>
      <c r="G127" s="307">
        <v>-120542.53</v>
      </c>
      <c r="H127" s="142">
        <f t="shared" si="24"/>
        <v>30003</v>
      </c>
      <c r="I127" s="91">
        <f t="shared" si="25"/>
        <v>0.24889970369793965</v>
      </c>
      <c r="J127" s="157"/>
      <c r="K127" s="307">
        <v>-699746.25</v>
      </c>
      <c r="L127" s="307">
        <v>-790065.81</v>
      </c>
      <c r="M127" s="142">
        <f t="shared" si="34"/>
        <v>90319.560000000056</v>
      </c>
      <c r="N127" s="91">
        <f t="shared" si="32"/>
        <v>0.11431903375239089</v>
      </c>
      <c r="O127" s="258"/>
      <c r="P127" s="157"/>
      <c r="Q127" s="307">
        <v>-245050.13</v>
      </c>
      <c r="R127" s="307">
        <v>-249793.91</v>
      </c>
      <c r="S127" s="142">
        <f t="shared" si="35"/>
        <v>4743.7799999999988</v>
      </c>
      <c r="T127" s="91">
        <f t="shared" si="33"/>
        <v>1.8990775235473111E-2</v>
      </c>
      <c r="U127" s="157"/>
      <c r="V127" s="307">
        <v>-1195357.95</v>
      </c>
      <c r="W127" s="307">
        <v>-1285073.7200000002</v>
      </c>
      <c r="X127" s="142">
        <f t="shared" si="36"/>
        <v>89715.770000000251</v>
      </c>
      <c r="Y127" s="91">
        <f t="shared" si="37"/>
        <v>6.9813714655996728E-2</v>
      </c>
      <c r="Z127" s="132"/>
    </row>
    <row r="128" spans="1:26" s="68" customFormat="1" hidden="1" outlineLevel="1" x14ac:dyDescent="0.25">
      <c r="A128" s="63" t="s">
        <v>1331</v>
      </c>
      <c r="B128" s="64" t="s">
        <v>1790</v>
      </c>
      <c r="C128" s="65" t="s">
        <v>2248</v>
      </c>
      <c r="D128" s="66"/>
      <c r="E128" s="67"/>
      <c r="F128" s="307">
        <v>503208</v>
      </c>
      <c r="G128" s="307">
        <v>547200</v>
      </c>
      <c r="H128" s="142">
        <f t="shared" si="24"/>
        <v>-43992</v>
      </c>
      <c r="I128" s="91">
        <f t="shared" si="25"/>
        <v>-8.0394736842105269E-2</v>
      </c>
      <c r="J128" s="157"/>
      <c r="K128" s="307">
        <v>3600456.48</v>
      </c>
      <c r="L128" s="307">
        <v>3696767.2800000003</v>
      </c>
      <c r="M128" s="142">
        <f t="shared" si="34"/>
        <v>-96310.800000000279</v>
      </c>
      <c r="N128" s="91">
        <f t="shared" si="32"/>
        <v>-2.6052708408520722E-2</v>
      </c>
      <c r="O128" s="258"/>
      <c r="P128" s="157"/>
      <c r="Q128" s="307">
        <v>1447117.2</v>
      </c>
      <c r="R128" s="307">
        <v>1674426.96</v>
      </c>
      <c r="S128" s="142">
        <f t="shared" si="35"/>
        <v>-227309.76</v>
      </c>
      <c r="T128" s="91">
        <f t="shared" si="33"/>
        <v>-0.13575376258872468</v>
      </c>
      <c r="U128" s="157"/>
      <c r="V128" s="307">
        <v>6141848.5999999996</v>
      </c>
      <c r="W128" s="307">
        <v>6248779.9199999999</v>
      </c>
      <c r="X128" s="142">
        <f t="shared" si="36"/>
        <v>-106931.3200000003</v>
      </c>
      <c r="Y128" s="91">
        <f t="shared" si="37"/>
        <v>-1.7112351750099768E-2</v>
      </c>
      <c r="Z128" s="132"/>
    </row>
    <row r="129" spans="1:26" s="68" customFormat="1" hidden="1" outlineLevel="1" x14ac:dyDescent="0.25">
      <c r="A129" s="63" t="s">
        <v>1332</v>
      </c>
      <c r="B129" s="64" t="s">
        <v>1791</v>
      </c>
      <c r="C129" s="65" t="s">
        <v>2249</v>
      </c>
      <c r="D129" s="66"/>
      <c r="E129" s="67"/>
      <c r="F129" s="307">
        <v>7.4999999999999997E-2</v>
      </c>
      <c r="G129" s="307">
        <v>-0.22</v>
      </c>
      <c r="H129" s="142">
        <f t="shared" si="24"/>
        <v>0.29499999999999998</v>
      </c>
      <c r="I129" s="91">
        <f t="shared" si="25"/>
        <v>1.3409090909090908</v>
      </c>
      <c r="J129" s="157"/>
      <c r="K129" s="307">
        <v>237983.75</v>
      </c>
      <c r="L129" s="307">
        <v>1140696.8600000001</v>
      </c>
      <c r="M129" s="142">
        <f t="shared" si="34"/>
        <v>-902713.1100000001</v>
      </c>
      <c r="N129" s="91">
        <f t="shared" si="32"/>
        <v>-0.79136985614214805</v>
      </c>
      <c r="O129" s="258"/>
      <c r="P129" s="157"/>
      <c r="Q129" s="307">
        <v>4182.57</v>
      </c>
      <c r="R129" s="307">
        <v>81387.19</v>
      </c>
      <c r="S129" s="142">
        <f t="shared" si="35"/>
        <v>-77204.62</v>
      </c>
      <c r="T129" s="91">
        <f t="shared" si="33"/>
        <v>-0.94860898871185984</v>
      </c>
      <c r="U129" s="157"/>
      <c r="V129" s="307">
        <v>1796089.5899999999</v>
      </c>
      <c r="W129" s="307">
        <v>1226591.5</v>
      </c>
      <c r="X129" s="142">
        <f t="shared" si="36"/>
        <v>569498.08999999985</v>
      </c>
      <c r="Y129" s="91">
        <f t="shared" si="37"/>
        <v>0.46429319785764034</v>
      </c>
      <c r="Z129" s="132"/>
    </row>
    <row r="130" spans="1:26" s="68" customFormat="1" hidden="1" outlineLevel="1" x14ac:dyDescent="0.25">
      <c r="A130" s="63" t="s">
        <v>1335</v>
      </c>
      <c r="B130" s="64" t="s">
        <v>1794</v>
      </c>
      <c r="C130" s="65" t="s">
        <v>2252</v>
      </c>
      <c r="D130" s="66"/>
      <c r="E130" s="67"/>
      <c r="F130" s="307">
        <v>202681.56</v>
      </c>
      <c r="G130" s="307">
        <v>116043.45</v>
      </c>
      <c r="H130" s="142">
        <f t="shared" si="24"/>
        <v>86638.11</v>
      </c>
      <c r="I130" s="91">
        <f t="shared" si="25"/>
        <v>0.74660060520434379</v>
      </c>
      <c r="J130" s="157"/>
      <c r="K130" s="307">
        <v>1190267.3500000001</v>
      </c>
      <c r="L130" s="307">
        <v>906231.25</v>
      </c>
      <c r="M130" s="142">
        <f t="shared" si="34"/>
        <v>284036.10000000009</v>
      </c>
      <c r="N130" s="91">
        <f t="shared" si="32"/>
        <v>0.31342562949578279</v>
      </c>
      <c r="O130" s="258"/>
      <c r="P130" s="157"/>
      <c r="Q130" s="307">
        <v>511211.42</v>
      </c>
      <c r="R130" s="307">
        <v>412780.96</v>
      </c>
      <c r="S130" s="142">
        <f t="shared" si="35"/>
        <v>98430.459999999963</v>
      </c>
      <c r="T130" s="91">
        <f t="shared" si="33"/>
        <v>0.23845688037549009</v>
      </c>
      <c r="U130" s="157"/>
      <c r="V130" s="307">
        <v>1783767.75</v>
      </c>
      <c r="W130" s="307">
        <v>1504891.48</v>
      </c>
      <c r="X130" s="142">
        <f t="shared" si="36"/>
        <v>278876.27</v>
      </c>
      <c r="Y130" s="91">
        <f t="shared" si="37"/>
        <v>0.18531320942823068</v>
      </c>
      <c r="Z130" s="132"/>
    </row>
    <row r="131" spans="1:26" s="68" customFormat="1" hidden="1" outlineLevel="1" x14ac:dyDescent="0.25">
      <c r="A131" s="63" t="s">
        <v>1336</v>
      </c>
      <c r="B131" s="64" t="s">
        <v>1795</v>
      </c>
      <c r="C131" s="65" t="s">
        <v>2253</v>
      </c>
      <c r="D131" s="66"/>
      <c r="E131" s="67"/>
      <c r="F131" s="307">
        <v>89646.41</v>
      </c>
      <c r="G131" s="307">
        <v>107599.58</v>
      </c>
      <c r="H131" s="142">
        <f t="shared" si="24"/>
        <v>-17953.169999999998</v>
      </c>
      <c r="I131" s="91">
        <f t="shared" si="25"/>
        <v>-0.16685167358459949</v>
      </c>
      <c r="J131" s="157"/>
      <c r="K131" s="307">
        <v>480627.09</v>
      </c>
      <c r="L131" s="307">
        <v>773606.58</v>
      </c>
      <c r="M131" s="142">
        <f t="shared" si="34"/>
        <v>-292979.48999999993</v>
      </c>
      <c r="N131" s="91">
        <f t="shared" si="32"/>
        <v>-0.37871897366746798</v>
      </c>
      <c r="O131" s="258"/>
      <c r="P131" s="157"/>
      <c r="Q131" s="307">
        <v>174361.82</v>
      </c>
      <c r="R131" s="307">
        <v>327049.19</v>
      </c>
      <c r="S131" s="142">
        <f t="shared" si="35"/>
        <v>-152687.37</v>
      </c>
      <c r="T131" s="91">
        <f t="shared" si="33"/>
        <v>-0.46686362378699053</v>
      </c>
      <c r="U131" s="157"/>
      <c r="V131" s="307">
        <v>984815.06</v>
      </c>
      <c r="W131" s="307">
        <v>1257895.73</v>
      </c>
      <c r="X131" s="142">
        <f t="shared" si="36"/>
        <v>-273080.66999999993</v>
      </c>
      <c r="Y131" s="91">
        <f t="shared" si="37"/>
        <v>-0.21709324826152318</v>
      </c>
      <c r="Z131" s="132"/>
    </row>
    <row r="132" spans="1:26" s="68" customFormat="1" hidden="1" outlineLevel="1" x14ac:dyDescent="0.25">
      <c r="A132" s="63" t="s">
        <v>1337</v>
      </c>
      <c r="B132" s="64" t="s">
        <v>1796</v>
      </c>
      <c r="C132" s="65" t="s">
        <v>2254</v>
      </c>
      <c r="D132" s="66"/>
      <c r="E132" s="67"/>
      <c r="F132" s="307">
        <v>0</v>
      </c>
      <c r="G132" s="307">
        <v>0</v>
      </c>
      <c r="H132" s="142">
        <f t="shared" si="24"/>
        <v>0</v>
      </c>
      <c r="I132" s="91">
        <f t="shared" si="25"/>
        <v>0</v>
      </c>
      <c r="J132" s="157"/>
      <c r="K132" s="307">
        <v>0</v>
      </c>
      <c r="L132" s="307">
        <v>0</v>
      </c>
      <c r="M132" s="142">
        <f t="shared" si="34"/>
        <v>0</v>
      </c>
      <c r="N132" s="91">
        <f t="shared" ref="N132:N163" si="38">IF(L132&lt;0,IF(M132=0,0,IF(OR(L132=0,K132=0),"N.M.",IF(ABS(M132/L132)&gt;=10,"N.M.",M132/(-L132)))),IF(M132=0,0,IF(OR(L132=0,K132=0),"N.M.",IF(ABS(M132/L132)&gt;=10,"N.M.",M132/L132))))</f>
        <v>0</v>
      </c>
      <c r="O132" s="258"/>
      <c r="P132" s="157"/>
      <c r="Q132" s="307">
        <v>0</v>
      </c>
      <c r="R132" s="307">
        <v>0</v>
      </c>
      <c r="S132" s="142">
        <f t="shared" si="35"/>
        <v>0</v>
      </c>
      <c r="T132" s="91">
        <f t="shared" ref="T132:T163" si="39">IF(R132&lt;0,IF(S132=0,0,IF(OR(R132=0,Q132=0),"N.M.",IF(ABS(S132/R132)&gt;=10,"N.M.",S132/(-R132)))),IF(S132=0,0,IF(OR(R132=0,Q132=0),"N.M.",IF(ABS(S132/R132)&gt;=10,"N.M.",S132/R132))))</f>
        <v>0</v>
      </c>
      <c r="U132" s="157"/>
      <c r="V132" s="307">
        <v>0</v>
      </c>
      <c r="W132" s="307">
        <v>286.77</v>
      </c>
      <c r="X132" s="142">
        <f t="shared" si="36"/>
        <v>-286.77</v>
      </c>
      <c r="Y132" s="91" t="str">
        <f t="shared" si="37"/>
        <v>N.M.</v>
      </c>
      <c r="Z132" s="132"/>
    </row>
    <row r="133" spans="1:26" s="68" customFormat="1" hidden="1" outlineLevel="1" x14ac:dyDescent="0.25">
      <c r="A133" s="63" t="s">
        <v>1338</v>
      </c>
      <c r="B133" s="64" t="s">
        <v>1797</v>
      </c>
      <c r="C133" s="65" t="s">
        <v>2255</v>
      </c>
      <c r="D133" s="66"/>
      <c r="E133" s="67"/>
      <c r="F133" s="307">
        <v>379391.47000000003</v>
      </c>
      <c r="G133" s="307">
        <v>306248.52</v>
      </c>
      <c r="H133" s="142">
        <f t="shared" si="24"/>
        <v>73142.950000000012</v>
      </c>
      <c r="I133" s="91">
        <f t="shared" si="25"/>
        <v>0.23883527665701049</v>
      </c>
      <c r="J133" s="157"/>
      <c r="K133" s="307">
        <v>1160060.48</v>
      </c>
      <c r="L133" s="307">
        <v>1181700.99</v>
      </c>
      <c r="M133" s="142">
        <f t="shared" si="34"/>
        <v>-21640.510000000009</v>
      </c>
      <c r="N133" s="91">
        <f t="shared" si="38"/>
        <v>-1.8313016730230555E-2</v>
      </c>
      <c r="O133" s="258"/>
      <c r="P133" s="157"/>
      <c r="Q133" s="307">
        <v>528474.69000000006</v>
      </c>
      <c r="R133" s="307">
        <v>630232.55000000005</v>
      </c>
      <c r="S133" s="142">
        <f t="shared" si="35"/>
        <v>-101757.85999999999</v>
      </c>
      <c r="T133" s="91">
        <f t="shared" si="39"/>
        <v>-0.16146081315539793</v>
      </c>
      <c r="U133" s="157"/>
      <c r="V133" s="307">
        <v>2254076.38</v>
      </c>
      <c r="W133" s="307">
        <v>1796562.35</v>
      </c>
      <c r="X133" s="142">
        <f t="shared" si="36"/>
        <v>457514.0299999998</v>
      </c>
      <c r="Y133" s="91">
        <f t="shared" si="37"/>
        <v>0.25466081374798921</v>
      </c>
      <c r="Z133" s="132"/>
    </row>
    <row r="134" spans="1:26" s="68" customFormat="1" hidden="1" outlineLevel="1" x14ac:dyDescent="0.25">
      <c r="A134" s="63" t="s">
        <v>1339</v>
      </c>
      <c r="B134" s="64" t="s">
        <v>1798</v>
      </c>
      <c r="C134" s="65" t="s">
        <v>2256</v>
      </c>
      <c r="D134" s="66"/>
      <c r="E134" s="67"/>
      <c r="F134" s="307">
        <v>0</v>
      </c>
      <c r="G134" s="307">
        <v>0</v>
      </c>
      <c r="H134" s="142">
        <f t="shared" si="24"/>
        <v>0</v>
      </c>
      <c r="I134" s="91">
        <f t="shared" si="25"/>
        <v>0</v>
      </c>
      <c r="J134" s="157"/>
      <c r="K134" s="307">
        <v>0</v>
      </c>
      <c r="L134" s="307">
        <v>0</v>
      </c>
      <c r="M134" s="142">
        <f t="shared" si="34"/>
        <v>0</v>
      </c>
      <c r="N134" s="91">
        <f t="shared" si="38"/>
        <v>0</v>
      </c>
      <c r="O134" s="258"/>
      <c r="P134" s="157"/>
      <c r="Q134" s="307">
        <v>0</v>
      </c>
      <c r="R134" s="307">
        <v>0</v>
      </c>
      <c r="S134" s="142">
        <f t="shared" si="35"/>
        <v>0</v>
      </c>
      <c r="T134" s="91">
        <f t="shared" si="39"/>
        <v>0</v>
      </c>
      <c r="U134" s="157"/>
      <c r="V134" s="307">
        <v>0</v>
      </c>
      <c r="W134" s="307">
        <v>1679.3500000000001</v>
      </c>
      <c r="X134" s="142">
        <f t="shared" si="36"/>
        <v>-1679.3500000000001</v>
      </c>
      <c r="Y134" s="91" t="str">
        <f t="shared" si="37"/>
        <v>N.M.</v>
      </c>
      <c r="Z134" s="132"/>
    </row>
    <row r="135" spans="1:26" s="68" customFormat="1" hidden="1" outlineLevel="1" x14ac:dyDescent="0.25">
      <c r="A135" s="63" t="s">
        <v>1340</v>
      </c>
      <c r="B135" s="64" t="s">
        <v>1799</v>
      </c>
      <c r="C135" s="65" t="s">
        <v>2257</v>
      </c>
      <c r="D135" s="66"/>
      <c r="E135" s="67"/>
      <c r="F135" s="307">
        <v>6851.37</v>
      </c>
      <c r="G135" s="307">
        <v>6682.6900000000005</v>
      </c>
      <c r="H135" s="142">
        <f t="shared" si="24"/>
        <v>168.67999999999938</v>
      </c>
      <c r="I135" s="91">
        <f t="shared" si="25"/>
        <v>2.5241332457438453E-2</v>
      </c>
      <c r="J135" s="157"/>
      <c r="K135" s="307">
        <v>46438.41</v>
      </c>
      <c r="L135" s="307">
        <v>24963.73</v>
      </c>
      <c r="M135" s="142">
        <f t="shared" si="34"/>
        <v>21474.680000000004</v>
      </c>
      <c r="N135" s="91">
        <f t="shared" si="38"/>
        <v>0.86023522927062601</v>
      </c>
      <c r="O135" s="258"/>
      <c r="P135" s="157"/>
      <c r="Q135" s="307">
        <v>27047.59</v>
      </c>
      <c r="R135" s="307">
        <v>12967.95</v>
      </c>
      <c r="S135" s="142">
        <f t="shared" si="35"/>
        <v>14079.64</v>
      </c>
      <c r="T135" s="91">
        <f t="shared" si="39"/>
        <v>1.0857259628545759</v>
      </c>
      <c r="U135" s="157"/>
      <c r="V135" s="307">
        <v>65894.89</v>
      </c>
      <c r="W135" s="307">
        <v>38510.31</v>
      </c>
      <c r="X135" s="142">
        <f t="shared" si="36"/>
        <v>27384.58</v>
      </c>
      <c r="Y135" s="91">
        <f t="shared" si="37"/>
        <v>0.71109736587422956</v>
      </c>
      <c r="Z135" s="132"/>
    </row>
    <row r="136" spans="1:26" s="68" customFormat="1" hidden="1" outlineLevel="1" x14ac:dyDescent="0.25">
      <c r="A136" s="63" t="s">
        <v>1341</v>
      </c>
      <c r="B136" s="64" t="s">
        <v>1800</v>
      </c>
      <c r="C136" s="65" t="s">
        <v>2258</v>
      </c>
      <c r="D136" s="66"/>
      <c r="E136" s="67"/>
      <c r="F136" s="307">
        <v>448311.9</v>
      </c>
      <c r="G136" s="307">
        <v>348728.53</v>
      </c>
      <c r="H136" s="142">
        <f t="shared" si="24"/>
        <v>99583.37</v>
      </c>
      <c r="I136" s="91">
        <f t="shared" si="25"/>
        <v>0.28556129319273071</v>
      </c>
      <c r="J136" s="157"/>
      <c r="K136" s="307">
        <v>2841835.4959999998</v>
      </c>
      <c r="L136" s="307">
        <v>3987434.2</v>
      </c>
      <c r="M136" s="142">
        <f t="shared" si="34"/>
        <v>-1145598.7040000004</v>
      </c>
      <c r="N136" s="91">
        <f t="shared" si="38"/>
        <v>-0.28730222156393209</v>
      </c>
      <c r="O136" s="258"/>
      <c r="P136" s="157"/>
      <c r="Q136" s="307">
        <v>1315870.42</v>
      </c>
      <c r="R136" s="307">
        <v>2162710.81</v>
      </c>
      <c r="S136" s="142">
        <f t="shared" si="35"/>
        <v>-846840.39000000013</v>
      </c>
      <c r="T136" s="91">
        <f t="shared" si="39"/>
        <v>-0.39156432107536382</v>
      </c>
      <c r="U136" s="157"/>
      <c r="V136" s="307">
        <v>5057765.1260000002</v>
      </c>
      <c r="W136" s="307">
        <v>6678251.4900000002</v>
      </c>
      <c r="X136" s="142">
        <f t="shared" si="36"/>
        <v>-1620486.3640000001</v>
      </c>
      <c r="Y136" s="91">
        <f t="shared" si="37"/>
        <v>-0.24265129374455469</v>
      </c>
      <c r="Z136" s="132"/>
    </row>
    <row r="137" spans="1:26" s="68" customFormat="1" hidden="1" outlineLevel="1" x14ac:dyDescent="0.25">
      <c r="A137" s="63" t="s">
        <v>1342</v>
      </c>
      <c r="B137" s="64" t="s">
        <v>1801</v>
      </c>
      <c r="C137" s="65" t="s">
        <v>2259</v>
      </c>
      <c r="D137" s="66"/>
      <c r="E137" s="67"/>
      <c r="F137" s="307">
        <v>4032.86</v>
      </c>
      <c r="G137" s="307">
        <v>4125.12</v>
      </c>
      <c r="H137" s="142">
        <f t="shared" si="24"/>
        <v>-92.259999999999764</v>
      </c>
      <c r="I137" s="91">
        <f t="shared" si="25"/>
        <v>-2.2365409975952159E-2</v>
      </c>
      <c r="J137" s="157"/>
      <c r="K137" s="307">
        <v>29625.87</v>
      </c>
      <c r="L137" s="307">
        <v>30879.33</v>
      </c>
      <c r="M137" s="142">
        <f t="shared" si="34"/>
        <v>-1253.4600000000028</v>
      </c>
      <c r="N137" s="91">
        <f t="shared" si="38"/>
        <v>-4.0592201968112737E-2</v>
      </c>
      <c r="O137" s="258"/>
      <c r="P137" s="157"/>
      <c r="Q137" s="307">
        <v>10579.44</v>
      </c>
      <c r="R137" s="307">
        <v>13348.19</v>
      </c>
      <c r="S137" s="142">
        <f t="shared" si="35"/>
        <v>-2768.75</v>
      </c>
      <c r="T137" s="91">
        <f t="shared" si="39"/>
        <v>-0.20742512655273859</v>
      </c>
      <c r="U137" s="157"/>
      <c r="V137" s="307">
        <v>50739.89</v>
      </c>
      <c r="W137" s="307">
        <v>49870.16</v>
      </c>
      <c r="X137" s="142">
        <f t="shared" si="36"/>
        <v>869.72999999999593</v>
      </c>
      <c r="Y137" s="91">
        <f t="shared" si="37"/>
        <v>1.7439887900900976E-2</v>
      </c>
      <c r="Z137" s="132"/>
    </row>
    <row r="138" spans="1:26" s="68" customFormat="1" hidden="1" outlineLevel="1" x14ac:dyDescent="0.25">
      <c r="A138" s="63" t="s">
        <v>1343</v>
      </c>
      <c r="B138" s="64" t="s">
        <v>1802</v>
      </c>
      <c r="C138" s="65" t="s">
        <v>2260</v>
      </c>
      <c r="D138" s="66"/>
      <c r="E138" s="67"/>
      <c r="F138" s="307">
        <v>0</v>
      </c>
      <c r="G138" s="307">
        <v>0</v>
      </c>
      <c r="H138" s="142">
        <f t="shared" si="24"/>
        <v>0</v>
      </c>
      <c r="I138" s="91">
        <f t="shared" si="25"/>
        <v>0</v>
      </c>
      <c r="J138" s="157"/>
      <c r="K138" s="307">
        <v>0</v>
      </c>
      <c r="L138" s="307">
        <v>10130</v>
      </c>
      <c r="M138" s="142">
        <f t="shared" si="34"/>
        <v>-10130</v>
      </c>
      <c r="N138" s="91" t="str">
        <f t="shared" si="38"/>
        <v>N.M.</v>
      </c>
      <c r="O138" s="258"/>
      <c r="P138" s="157"/>
      <c r="Q138" s="307">
        <v>0</v>
      </c>
      <c r="R138" s="307">
        <v>0</v>
      </c>
      <c r="S138" s="142">
        <f t="shared" si="35"/>
        <v>0</v>
      </c>
      <c r="T138" s="91">
        <f t="shared" si="39"/>
        <v>0</v>
      </c>
      <c r="U138" s="157"/>
      <c r="V138" s="307">
        <v>0</v>
      </c>
      <c r="W138" s="307">
        <v>10130</v>
      </c>
      <c r="X138" s="142">
        <f t="shared" si="36"/>
        <v>-10130</v>
      </c>
      <c r="Y138" s="91" t="str">
        <f t="shared" si="37"/>
        <v>N.M.</v>
      </c>
      <c r="Z138" s="132"/>
    </row>
    <row r="139" spans="1:26" s="68" customFormat="1" hidden="1" outlineLevel="1" x14ac:dyDescent="0.25">
      <c r="A139" s="63" t="s">
        <v>1344</v>
      </c>
      <c r="B139" s="64" t="s">
        <v>1803</v>
      </c>
      <c r="C139" s="65" t="s">
        <v>2261</v>
      </c>
      <c r="D139" s="66"/>
      <c r="E139" s="67"/>
      <c r="F139" s="307">
        <v>0</v>
      </c>
      <c r="G139" s="307">
        <v>0</v>
      </c>
      <c r="H139" s="142">
        <f t="shared" si="24"/>
        <v>0</v>
      </c>
      <c r="I139" s="91">
        <f t="shared" si="25"/>
        <v>0</v>
      </c>
      <c r="J139" s="157"/>
      <c r="K139" s="307">
        <v>0</v>
      </c>
      <c r="L139" s="307">
        <v>367.46</v>
      </c>
      <c r="M139" s="142">
        <f t="shared" si="34"/>
        <v>-367.46</v>
      </c>
      <c r="N139" s="91" t="str">
        <f t="shared" si="38"/>
        <v>N.M.</v>
      </c>
      <c r="O139" s="258"/>
      <c r="P139" s="157"/>
      <c r="Q139" s="307">
        <v>0</v>
      </c>
      <c r="R139" s="307">
        <v>213.85</v>
      </c>
      <c r="S139" s="142">
        <f t="shared" si="35"/>
        <v>-213.85</v>
      </c>
      <c r="T139" s="91" t="str">
        <f t="shared" si="39"/>
        <v>N.M.</v>
      </c>
      <c r="U139" s="157"/>
      <c r="V139" s="307">
        <v>0</v>
      </c>
      <c r="W139" s="307">
        <v>489.34</v>
      </c>
      <c r="X139" s="142">
        <f t="shared" si="36"/>
        <v>-489.34</v>
      </c>
      <c r="Y139" s="91" t="str">
        <f t="shared" si="37"/>
        <v>N.M.</v>
      </c>
      <c r="Z139" s="132"/>
    </row>
    <row r="140" spans="1:26" s="68" customFormat="1" hidden="1" outlineLevel="1" x14ac:dyDescent="0.25">
      <c r="A140" s="63" t="s">
        <v>1345</v>
      </c>
      <c r="B140" s="64" t="s">
        <v>1804</v>
      </c>
      <c r="C140" s="65" t="s">
        <v>2262</v>
      </c>
      <c r="D140" s="66"/>
      <c r="E140" s="67"/>
      <c r="F140" s="307">
        <v>193.17000000000002</v>
      </c>
      <c r="G140" s="307">
        <v>0</v>
      </c>
      <c r="H140" s="142">
        <f t="shared" si="24"/>
        <v>193.17000000000002</v>
      </c>
      <c r="I140" s="91" t="str">
        <f t="shared" si="25"/>
        <v>N.M.</v>
      </c>
      <c r="J140" s="157"/>
      <c r="K140" s="307">
        <v>1352.19</v>
      </c>
      <c r="L140" s="307">
        <v>0</v>
      </c>
      <c r="M140" s="142">
        <f t="shared" si="34"/>
        <v>1352.19</v>
      </c>
      <c r="N140" s="91" t="str">
        <f t="shared" si="38"/>
        <v>N.M.</v>
      </c>
      <c r="O140" s="258"/>
      <c r="P140" s="157"/>
      <c r="Q140" s="307">
        <v>579.51</v>
      </c>
      <c r="R140" s="307">
        <v>0</v>
      </c>
      <c r="S140" s="142">
        <f t="shared" si="35"/>
        <v>579.51</v>
      </c>
      <c r="T140" s="91" t="str">
        <f t="shared" si="39"/>
        <v>N.M.</v>
      </c>
      <c r="U140" s="157"/>
      <c r="V140" s="307">
        <v>1352.19</v>
      </c>
      <c r="W140" s="307">
        <v>0</v>
      </c>
      <c r="X140" s="142">
        <f t="shared" si="36"/>
        <v>1352.19</v>
      </c>
      <c r="Y140" s="91" t="str">
        <f t="shared" si="37"/>
        <v>N.M.</v>
      </c>
      <c r="Z140" s="132"/>
    </row>
    <row r="141" spans="1:26" s="68" customFormat="1" hidden="1" outlineLevel="1" x14ac:dyDescent="0.25">
      <c r="A141" s="63" t="s">
        <v>1346</v>
      </c>
      <c r="B141" s="64" t="s">
        <v>1805</v>
      </c>
      <c r="C141" s="65" t="s">
        <v>2263</v>
      </c>
      <c r="D141" s="66"/>
      <c r="E141" s="67"/>
      <c r="F141" s="307">
        <v>0</v>
      </c>
      <c r="G141" s="307">
        <v>0</v>
      </c>
      <c r="H141" s="142">
        <f t="shared" si="24"/>
        <v>0</v>
      </c>
      <c r="I141" s="91">
        <f t="shared" si="25"/>
        <v>0</v>
      </c>
      <c r="J141" s="157"/>
      <c r="K141" s="307">
        <v>0</v>
      </c>
      <c r="L141" s="307">
        <v>0</v>
      </c>
      <c r="M141" s="142">
        <f t="shared" si="34"/>
        <v>0</v>
      </c>
      <c r="N141" s="91">
        <f t="shared" si="38"/>
        <v>0</v>
      </c>
      <c r="O141" s="258"/>
      <c r="P141" s="157"/>
      <c r="Q141" s="307">
        <v>0</v>
      </c>
      <c r="R141" s="307">
        <v>0</v>
      </c>
      <c r="S141" s="142">
        <f t="shared" si="35"/>
        <v>0</v>
      </c>
      <c r="T141" s="91">
        <f t="shared" si="39"/>
        <v>0</v>
      </c>
      <c r="U141" s="157"/>
      <c r="V141" s="307">
        <v>0</v>
      </c>
      <c r="W141" s="307">
        <v>-0.02</v>
      </c>
      <c r="X141" s="142">
        <f t="shared" si="36"/>
        <v>0.02</v>
      </c>
      <c r="Y141" s="91" t="str">
        <f t="shared" si="37"/>
        <v>N.M.</v>
      </c>
      <c r="Z141" s="132"/>
    </row>
    <row r="142" spans="1:26" s="68" customFormat="1" hidden="1" outlineLevel="1" x14ac:dyDescent="0.25">
      <c r="A142" s="63" t="s">
        <v>1347</v>
      </c>
      <c r="B142" s="64" t="s">
        <v>1806</v>
      </c>
      <c r="C142" s="65" t="s">
        <v>2264</v>
      </c>
      <c r="D142" s="66"/>
      <c r="E142" s="67"/>
      <c r="F142" s="307">
        <v>2266.02</v>
      </c>
      <c r="G142" s="307">
        <v>6961.95</v>
      </c>
      <c r="H142" s="142">
        <f t="shared" si="24"/>
        <v>-4695.93</v>
      </c>
      <c r="I142" s="91">
        <f t="shared" si="25"/>
        <v>-0.67451360610173883</v>
      </c>
      <c r="J142" s="157"/>
      <c r="K142" s="307">
        <v>10126.950000000001</v>
      </c>
      <c r="L142" s="307">
        <v>19930</v>
      </c>
      <c r="M142" s="142">
        <f t="shared" si="34"/>
        <v>-9803.0499999999993</v>
      </c>
      <c r="N142" s="91">
        <f t="shared" si="38"/>
        <v>-0.49187405920722527</v>
      </c>
      <c r="O142" s="258"/>
      <c r="P142" s="157"/>
      <c r="Q142" s="307">
        <v>3927.76</v>
      </c>
      <c r="R142" s="307">
        <v>13195.33</v>
      </c>
      <c r="S142" s="142">
        <f t="shared" si="35"/>
        <v>-9267.57</v>
      </c>
      <c r="T142" s="91">
        <f t="shared" si="39"/>
        <v>-0.70233711472164773</v>
      </c>
      <c r="U142" s="157"/>
      <c r="V142" s="307">
        <v>28381.84</v>
      </c>
      <c r="W142" s="307">
        <v>26492.489999999998</v>
      </c>
      <c r="X142" s="142">
        <f t="shared" si="36"/>
        <v>1889.3500000000022</v>
      </c>
      <c r="Y142" s="91">
        <f t="shared" si="37"/>
        <v>7.1316437224285156E-2</v>
      </c>
      <c r="Z142" s="132"/>
    </row>
    <row r="143" spans="1:26" s="68" customFormat="1" hidden="1" outlineLevel="1" x14ac:dyDescent="0.25">
      <c r="A143" s="63" t="s">
        <v>1348</v>
      </c>
      <c r="B143" s="64" t="s">
        <v>1807</v>
      </c>
      <c r="C143" s="65" t="s">
        <v>2265</v>
      </c>
      <c r="D143" s="66"/>
      <c r="E143" s="67"/>
      <c r="F143" s="307">
        <v>0</v>
      </c>
      <c r="G143" s="307">
        <v>0</v>
      </c>
      <c r="H143" s="142">
        <f t="shared" si="24"/>
        <v>0</v>
      </c>
      <c r="I143" s="91">
        <f t="shared" si="25"/>
        <v>0</v>
      </c>
      <c r="J143" s="157"/>
      <c r="K143" s="307">
        <v>0</v>
      </c>
      <c r="L143" s="307">
        <v>0</v>
      </c>
      <c r="M143" s="142">
        <f t="shared" si="34"/>
        <v>0</v>
      </c>
      <c r="N143" s="91">
        <f t="shared" si="38"/>
        <v>0</v>
      </c>
      <c r="O143" s="258"/>
      <c r="P143" s="157"/>
      <c r="Q143" s="307">
        <v>0</v>
      </c>
      <c r="R143" s="307">
        <v>0</v>
      </c>
      <c r="S143" s="142">
        <f t="shared" si="35"/>
        <v>0</v>
      </c>
      <c r="T143" s="91">
        <f t="shared" si="39"/>
        <v>0</v>
      </c>
      <c r="U143" s="157"/>
      <c r="V143" s="307">
        <v>42857.15</v>
      </c>
      <c r="W143" s="307">
        <v>0</v>
      </c>
      <c r="X143" s="142">
        <f t="shared" si="36"/>
        <v>42857.15</v>
      </c>
      <c r="Y143" s="91" t="str">
        <f t="shared" si="37"/>
        <v>N.M.</v>
      </c>
      <c r="Z143" s="132"/>
    </row>
    <row r="144" spans="1:26" s="68" customFormat="1" hidden="1" outlineLevel="1" x14ac:dyDescent="0.25">
      <c r="A144" s="63" t="s">
        <v>1349</v>
      </c>
      <c r="B144" s="64" t="s">
        <v>1808</v>
      </c>
      <c r="C144" s="65" t="s">
        <v>2266</v>
      </c>
      <c r="D144" s="66"/>
      <c r="E144" s="67"/>
      <c r="F144" s="307">
        <v>10.93</v>
      </c>
      <c r="G144" s="307">
        <v>33.380000000000003</v>
      </c>
      <c r="H144" s="142">
        <f t="shared" si="24"/>
        <v>-22.450000000000003</v>
      </c>
      <c r="I144" s="91">
        <f t="shared" si="25"/>
        <v>-0.67255841821449969</v>
      </c>
      <c r="J144" s="157"/>
      <c r="K144" s="307">
        <v>49.33</v>
      </c>
      <c r="L144" s="307">
        <v>95.56</v>
      </c>
      <c r="M144" s="142">
        <f t="shared" si="34"/>
        <v>-46.230000000000004</v>
      </c>
      <c r="N144" s="91">
        <f t="shared" si="38"/>
        <v>-0.48377982419422355</v>
      </c>
      <c r="O144" s="258"/>
      <c r="P144" s="157"/>
      <c r="Q144" s="307">
        <v>19.05</v>
      </c>
      <c r="R144" s="307">
        <v>63.25</v>
      </c>
      <c r="S144" s="142">
        <f t="shared" si="35"/>
        <v>-44.2</v>
      </c>
      <c r="T144" s="91">
        <f t="shared" si="39"/>
        <v>-0.69881422924901193</v>
      </c>
      <c r="U144" s="157"/>
      <c r="V144" s="307">
        <v>136.81</v>
      </c>
      <c r="W144" s="307">
        <v>133.01</v>
      </c>
      <c r="X144" s="142">
        <f t="shared" si="36"/>
        <v>3.8000000000000114</v>
      </c>
      <c r="Y144" s="91">
        <f t="shared" si="37"/>
        <v>2.856928050522526E-2</v>
      </c>
      <c r="Z144" s="132"/>
    </row>
    <row r="145" spans="1:26" s="68" customFormat="1" hidden="1" outlineLevel="1" x14ac:dyDescent="0.25">
      <c r="A145" s="63" t="s">
        <v>1545</v>
      </c>
      <c r="B145" s="64" t="s">
        <v>2004</v>
      </c>
      <c r="C145" s="65" t="s">
        <v>2452</v>
      </c>
      <c r="D145" s="66"/>
      <c r="E145" s="67"/>
      <c r="F145" s="307">
        <v>81535.05</v>
      </c>
      <c r="G145" s="307">
        <v>134856.17000000001</v>
      </c>
      <c r="H145" s="142">
        <f t="shared" si="24"/>
        <v>-53321.12000000001</v>
      </c>
      <c r="I145" s="91">
        <f t="shared" si="25"/>
        <v>-0.39539251337183906</v>
      </c>
      <c r="J145" s="157"/>
      <c r="K145" s="307">
        <v>606142.36</v>
      </c>
      <c r="L145" s="307">
        <v>1047166.49</v>
      </c>
      <c r="M145" s="142">
        <f t="shared" si="34"/>
        <v>-441024.13</v>
      </c>
      <c r="N145" s="91">
        <f t="shared" si="38"/>
        <v>-0.42115951399476126</v>
      </c>
      <c r="O145" s="258"/>
      <c r="P145" s="157"/>
      <c r="Q145" s="307">
        <v>244733.07</v>
      </c>
      <c r="R145" s="307">
        <v>431638.10000000003</v>
      </c>
      <c r="S145" s="142">
        <f t="shared" si="35"/>
        <v>-186905.03000000003</v>
      </c>
      <c r="T145" s="91">
        <f t="shared" si="39"/>
        <v>-0.43301328126502275</v>
      </c>
      <c r="U145" s="157"/>
      <c r="V145" s="307">
        <v>1236406.08</v>
      </c>
      <c r="W145" s="307">
        <v>1676270.6800000002</v>
      </c>
      <c r="X145" s="142">
        <f t="shared" si="36"/>
        <v>-439864.60000000009</v>
      </c>
      <c r="Y145" s="91">
        <f t="shared" si="37"/>
        <v>-0.26240666573014332</v>
      </c>
      <c r="Z145" s="132"/>
    </row>
    <row r="146" spans="1:26" s="68" customFormat="1" hidden="1" outlineLevel="1" x14ac:dyDescent="0.25">
      <c r="A146" s="63" t="s">
        <v>1546</v>
      </c>
      <c r="B146" s="64" t="s">
        <v>2005</v>
      </c>
      <c r="C146" s="65" t="s">
        <v>2453</v>
      </c>
      <c r="D146" s="66"/>
      <c r="E146" s="67"/>
      <c r="F146" s="307">
        <v>156066</v>
      </c>
      <c r="G146" s="307">
        <v>235893.72</v>
      </c>
      <c r="H146" s="142">
        <f t="shared" si="24"/>
        <v>-79827.72</v>
      </c>
      <c r="I146" s="91">
        <f t="shared" si="25"/>
        <v>-0.33840544801277456</v>
      </c>
      <c r="J146" s="157"/>
      <c r="K146" s="307">
        <v>1056702.81</v>
      </c>
      <c r="L146" s="307">
        <v>865036.76</v>
      </c>
      <c r="M146" s="142">
        <f t="shared" si="34"/>
        <v>191666.05000000005</v>
      </c>
      <c r="N146" s="91">
        <f t="shared" si="38"/>
        <v>0.2215698324774083</v>
      </c>
      <c r="O146" s="258"/>
      <c r="P146" s="157"/>
      <c r="Q146" s="307">
        <v>473478.93</v>
      </c>
      <c r="R146" s="307">
        <v>391959.61</v>
      </c>
      <c r="S146" s="142">
        <f t="shared" si="35"/>
        <v>81519.320000000007</v>
      </c>
      <c r="T146" s="91">
        <f t="shared" si="39"/>
        <v>0.20797887823186684</v>
      </c>
      <c r="U146" s="157"/>
      <c r="V146" s="307">
        <v>1986129.84</v>
      </c>
      <c r="W146" s="307">
        <v>1469445.44</v>
      </c>
      <c r="X146" s="142">
        <f t="shared" si="36"/>
        <v>516684.40000000014</v>
      </c>
      <c r="Y146" s="91">
        <f t="shared" si="37"/>
        <v>0.35161863512264885</v>
      </c>
      <c r="Z146" s="132"/>
    </row>
    <row r="147" spans="1:26" s="68" customFormat="1" hidden="1" outlineLevel="1" x14ac:dyDescent="0.25">
      <c r="A147" s="63" t="s">
        <v>1547</v>
      </c>
      <c r="B147" s="64" t="s">
        <v>2006</v>
      </c>
      <c r="C147" s="65" t="s">
        <v>2454</v>
      </c>
      <c r="D147" s="66"/>
      <c r="E147" s="67"/>
      <c r="F147" s="307">
        <v>761094.59</v>
      </c>
      <c r="G147" s="307">
        <v>728173.8</v>
      </c>
      <c r="H147" s="142">
        <f t="shared" si="24"/>
        <v>32920.789999999921</v>
      </c>
      <c r="I147" s="91">
        <f t="shared" si="25"/>
        <v>4.5210072100918652E-2</v>
      </c>
      <c r="J147" s="157"/>
      <c r="K147" s="307">
        <v>8355633.2199999997</v>
      </c>
      <c r="L147" s="307">
        <v>7268456.7400000002</v>
      </c>
      <c r="M147" s="142">
        <f t="shared" si="34"/>
        <v>1087176.4799999995</v>
      </c>
      <c r="N147" s="91">
        <f t="shared" si="38"/>
        <v>0.14957459594098094</v>
      </c>
      <c r="O147" s="258"/>
      <c r="P147" s="157"/>
      <c r="Q147" s="307">
        <v>2221209.9700000002</v>
      </c>
      <c r="R147" s="307">
        <v>3308734.82</v>
      </c>
      <c r="S147" s="142">
        <f t="shared" si="35"/>
        <v>-1087524.8499999996</v>
      </c>
      <c r="T147" s="91">
        <f t="shared" si="39"/>
        <v>-0.32868298886521213</v>
      </c>
      <c r="U147" s="157"/>
      <c r="V147" s="307">
        <v>15242097.629999999</v>
      </c>
      <c r="W147" s="307">
        <v>13299273.703000002</v>
      </c>
      <c r="X147" s="142">
        <f t="shared" si="36"/>
        <v>1942823.9269999973</v>
      </c>
      <c r="Y147" s="91">
        <f t="shared" si="37"/>
        <v>0.14608496451665193</v>
      </c>
      <c r="Z147" s="132"/>
    </row>
    <row r="148" spans="1:26" s="68" customFormat="1" hidden="1" outlineLevel="1" x14ac:dyDescent="0.25">
      <c r="A148" s="63" t="s">
        <v>1548</v>
      </c>
      <c r="B148" s="64" t="s">
        <v>2007</v>
      </c>
      <c r="C148" s="65" t="s">
        <v>2455</v>
      </c>
      <c r="D148" s="66"/>
      <c r="E148" s="67"/>
      <c r="F148" s="307">
        <v>0</v>
      </c>
      <c r="G148" s="307">
        <v>0</v>
      </c>
      <c r="H148" s="142">
        <f t="shared" ref="H148:H211" si="40">+F148-G148</f>
        <v>0</v>
      </c>
      <c r="I148" s="91">
        <f t="shared" ref="I148:I211" si="41">IF(G148&lt;0,IF(H148=0,0,IF(OR(G148=0,F148=0),"N.M.",IF(ABS(H148/G148)&gt;=10,"N.M.",H148/(-G148)))),IF(H148=0,0,IF(OR(G148=0,F148=0),"N.M.",IF(ABS(H148/G148)&gt;=10,"N.M.",H148/G148))))</f>
        <v>0</v>
      </c>
      <c r="J148" s="157"/>
      <c r="K148" s="307">
        <v>0</v>
      </c>
      <c r="L148" s="307">
        <v>0</v>
      </c>
      <c r="M148" s="142">
        <f t="shared" ref="M148:M173" si="42">+K148-L148</f>
        <v>0</v>
      </c>
      <c r="N148" s="91">
        <f t="shared" si="38"/>
        <v>0</v>
      </c>
      <c r="O148" s="258"/>
      <c r="P148" s="157"/>
      <c r="Q148" s="307">
        <v>0</v>
      </c>
      <c r="R148" s="307">
        <v>0</v>
      </c>
      <c r="S148" s="142">
        <f t="shared" ref="S148:S173" si="43">+Q148-R148</f>
        <v>0</v>
      </c>
      <c r="T148" s="91">
        <f t="shared" si="39"/>
        <v>0</v>
      </c>
      <c r="U148" s="157"/>
      <c r="V148" s="307">
        <v>0</v>
      </c>
      <c r="W148" s="307">
        <v>-28.46</v>
      </c>
      <c r="X148" s="142">
        <f t="shared" ref="X148:X173" si="44">+V148-W148</f>
        <v>28.46</v>
      </c>
      <c r="Y148" s="91" t="str">
        <f t="shared" ref="Y148:Y173" si="45">IF(W148&lt;0,IF(X148=0,0,IF(OR(W148=0,V148=0),"N.M.",IF(ABS(X148/W148)&gt;=10,"N.M.",X148/(-W148)))),IF(X148=0,0,IF(OR(W148=0,V148=0),"N.M.",IF(ABS(X148/W148)&gt;=10,"N.M.",X148/W148))))</f>
        <v>N.M.</v>
      </c>
      <c r="Z148" s="132"/>
    </row>
    <row r="149" spans="1:26" s="68" customFormat="1" hidden="1" outlineLevel="1" x14ac:dyDescent="0.25">
      <c r="A149" s="63" t="s">
        <v>1549</v>
      </c>
      <c r="B149" s="64" t="s">
        <v>2008</v>
      </c>
      <c r="C149" s="65" t="s">
        <v>2456</v>
      </c>
      <c r="D149" s="66"/>
      <c r="E149" s="67"/>
      <c r="F149" s="307">
        <v>-191.79</v>
      </c>
      <c r="G149" s="307">
        <v>-352.25</v>
      </c>
      <c r="H149" s="142">
        <f t="shared" si="40"/>
        <v>160.46</v>
      </c>
      <c r="I149" s="91">
        <f t="shared" si="41"/>
        <v>0.45552874378992197</v>
      </c>
      <c r="J149" s="157"/>
      <c r="K149" s="307">
        <v>-3413.61</v>
      </c>
      <c r="L149" s="307">
        <v>-6349.32</v>
      </c>
      <c r="M149" s="142">
        <f t="shared" si="42"/>
        <v>2935.7099999999996</v>
      </c>
      <c r="N149" s="91">
        <f t="shared" si="38"/>
        <v>0.46236604864772918</v>
      </c>
      <c r="O149" s="258"/>
      <c r="P149" s="157"/>
      <c r="Q149" s="307">
        <v>-1017.8000000000001</v>
      </c>
      <c r="R149" s="307">
        <v>-2937.7000000000003</v>
      </c>
      <c r="S149" s="142">
        <f t="shared" si="43"/>
        <v>1919.9</v>
      </c>
      <c r="T149" s="91">
        <f t="shared" si="39"/>
        <v>0.65353848248629876</v>
      </c>
      <c r="U149" s="157"/>
      <c r="V149" s="307">
        <v>-7559.0400000000009</v>
      </c>
      <c r="W149" s="307">
        <v>-11334.04</v>
      </c>
      <c r="X149" s="142">
        <f t="shared" si="44"/>
        <v>3775</v>
      </c>
      <c r="Y149" s="91">
        <f t="shared" si="45"/>
        <v>0.33306746755790517</v>
      </c>
      <c r="Z149" s="132"/>
    </row>
    <row r="150" spans="1:26" s="68" customFormat="1" hidden="1" outlineLevel="1" x14ac:dyDescent="0.25">
      <c r="A150" s="63" t="s">
        <v>1550</v>
      </c>
      <c r="B150" s="64" t="s">
        <v>2009</v>
      </c>
      <c r="C150" s="65" t="s">
        <v>2457</v>
      </c>
      <c r="D150" s="66"/>
      <c r="E150" s="67"/>
      <c r="F150" s="307">
        <v>-58271.11</v>
      </c>
      <c r="G150" s="307">
        <v>-58271.11</v>
      </c>
      <c r="H150" s="142">
        <f t="shared" si="40"/>
        <v>0</v>
      </c>
      <c r="I150" s="91">
        <f t="shared" si="41"/>
        <v>0</v>
      </c>
      <c r="J150" s="157"/>
      <c r="K150" s="307">
        <v>-407897.77</v>
      </c>
      <c r="L150" s="307">
        <v>-371592.09</v>
      </c>
      <c r="M150" s="142">
        <f t="shared" si="42"/>
        <v>-36305.679999999993</v>
      </c>
      <c r="N150" s="91">
        <f t="shared" si="38"/>
        <v>-9.7703048522911215E-2</v>
      </c>
      <c r="O150" s="258"/>
      <c r="P150" s="157"/>
      <c r="Q150" s="307">
        <v>-174813.33000000002</v>
      </c>
      <c r="R150" s="307">
        <v>-174813.33000000002</v>
      </c>
      <c r="S150" s="142">
        <f t="shared" si="43"/>
        <v>0</v>
      </c>
      <c r="T150" s="91">
        <f t="shared" si="39"/>
        <v>0</v>
      </c>
      <c r="U150" s="157"/>
      <c r="V150" s="307">
        <v>-699253.32000000007</v>
      </c>
      <c r="W150" s="307">
        <v>-274898.49</v>
      </c>
      <c r="X150" s="142">
        <f t="shared" si="44"/>
        <v>-424354.83000000007</v>
      </c>
      <c r="Y150" s="91">
        <f t="shared" si="45"/>
        <v>-1.5436782864831309</v>
      </c>
      <c r="Z150" s="132"/>
    </row>
    <row r="151" spans="1:26" s="68" customFormat="1" hidden="1" outlineLevel="1" x14ac:dyDescent="0.25">
      <c r="A151" s="63" t="s">
        <v>1551</v>
      </c>
      <c r="B151" s="64" t="s">
        <v>2010</v>
      </c>
      <c r="C151" s="65" t="s">
        <v>2458</v>
      </c>
      <c r="D151" s="66"/>
      <c r="E151" s="67"/>
      <c r="F151" s="307">
        <v>376730.46</v>
      </c>
      <c r="G151" s="307">
        <v>177400.46</v>
      </c>
      <c r="H151" s="142">
        <f t="shared" si="40"/>
        <v>199330.00000000003</v>
      </c>
      <c r="I151" s="91">
        <f t="shared" si="41"/>
        <v>1.1236160267002693</v>
      </c>
      <c r="J151" s="157"/>
      <c r="K151" s="307">
        <v>3005135.58</v>
      </c>
      <c r="L151" s="307">
        <v>2265817.73</v>
      </c>
      <c r="M151" s="142">
        <f t="shared" si="42"/>
        <v>739317.85000000009</v>
      </c>
      <c r="N151" s="91">
        <f t="shared" si="38"/>
        <v>0.32629184607889888</v>
      </c>
      <c r="O151" s="258"/>
      <c r="P151" s="157"/>
      <c r="Q151" s="307">
        <v>904687.82000000007</v>
      </c>
      <c r="R151" s="307">
        <v>793415.06</v>
      </c>
      <c r="S151" s="142">
        <f t="shared" si="43"/>
        <v>111272.76000000001</v>
      </c>
      <c r="T151" s="91">
        <f t="shared" si="39"/>
        <v>0.14024533388615035</v>
      </c>
      <c r="U151" s="157"/>
      <c r="V151" s="307">
        <v>4688470.33</v>
      </c>
      <c r="W151" s="307">
        <v>4523184.4800000004</v>
      </c>
      <c r="X151" s="142">
        <f t="shared" si="44"/>
        <v>165285.84999999963</v>
      </c>
      <c r="Y151" s="91">
        <f t="shared" si="45"/>
        <v>3.6541921014019665E-2</v>
      </c>
      <c r="Z151" s="132"/>
    </row>
    <row r="152" spans="1:26" s="68" customFormat="1" hidden="1" outlineLevel="1" x14ac:dyDescent="0.25">
      <c r="A152" s="63" t="s">
        <v>1552</v>
      </c>
      <c r="B152" s="64" t="s">
        <v>2011</v>
      </c>
      <c r="C152" s="65" t="s">
        <v>2459</v>
      </c>
      <c r="D152" s="66"/>
      <c r="E152" s="67"/>
      <c r="F152" s="307">
        <v>5750.25</v>
      </c>
      <c r="G152" s="307">
        <v>0</v>
      </c>
      <c r="H152" s="142">
        <f t="shared" si="40"/>
        <v>5750.25</v>
      </c>
      <c r="I152" s="91" t="str">
        <f t="shared" si="41"/>
        <v>N.M.</v>
      </c>
      <c r="J152" s="157"/>
      <c r="K152" s="307">
        <v>35295.5</v>
      </c>
      <c r="L152" s="307">
        <v>0</v>
      </c>
      <c r="M152" s="142">
        <f t="shared" si="42"/>
        <v>35295.5</v>
      </c>
      <c r="N152" s="91" t="str">
        <f t="shared" si="38"/>
        <v>N.M.</v>
      </c>
      <c r="O152" s="258"/>
      <c r="P152" s="157"/>
      <c r="Q152" s="307">
        <v>12142.85</v>
      </c>
      <c r="R152" s="307">
        <v>0</v>
      </c>
      <c r="S152" s="142">
        <f t="shared" si="43"/>
        <v>12142.85</v>
      </c>
      <c r="T152" s="91" t="str">
        <f t="shared" si="39"/>
        <v>N.M.</v>
      </c>
      <c r="U152" s="157"/>
      <c r="V152" s="307">
        <v>35295.5</v>
      </c>
      <c r="W152" s="307">
        <v>0</v>
      </c>
      <c r="X152" s="142">
        <f t="shared" si="44"/>
        <v>35295.5</v>
      </c>
      <c r="Y152" s="91" t="str">
        <f t="shared" si="45"/>
        <v>N.M.</v>
      </c>
      <c r="Z152" s="132"/>
    </row>
    <row r="153" spans="1:26" s="68" customFormat="1" hidden="1" outlineLevel="1" x14ac:dyDescent="0.25">
      <c r="A153" s="63" t="s">
        <v>1553</v>
      </c>
      <c r="B153" s="64" t="s">
        <v>2012</v>
      </c>
      <c r="C153" s="65" t="s">
        <v>2460</v>
      </c>
      <c r="D153" s="66"/>
      <c r="E153" s="67"/>
      <c r="F153" s="307">
        <v>175.9</v>
      </c>
      <c r="G153" s="307">
        <v>0</v>
      </c>
      <c r="H153" s="142">
        <f t="shared" si="40"/>
        <v>175.9</v>
      </c>
      <c r="I153" s="91" t="str">
        <f t="shared" si="41"/>
        <v>N.M.</v>
      </c>
      <c r="J153" s="157"/>
      <c r="K153" s="307">
        <v>1548.81</v>
      </c>
      <c r="L153" s="307">
        <v>0</v>
      </c>
      <c r="M153" s="142">
        <f t="shared" si="42"/>
        <v>1548.81</v>
      </c>
      <c r="N153" s="91" t="str">
        <f t="shared" si="38"/>
        <v>N.M.</v>
      </c>
      <c r="O153" s="258"/>
      <c r="P153" s="157"/>
      <c r="Q153" s="307">
        <v>908.39</v>
      </c>
      <c r="R153" s="307">
        <v>0</v>
      </c>
      <c r="S153" s="142">
        <f t="shared" si="43"/>
        <v>908.39</v>
      </c>
      <c r="T153" s="91" t="str">
        <f t="shared" si="39"/>
        <v>N.M.</v>
      </c>
      <c r="U153" s="157"/>
      <c r="V153" s="307">
        <v>1548.81</v>
      </c>
      <c r="W153" s="307">
        <v>0</v>
      </c>
      <c r="X153" s="142">
        <f t="shared" si="44"/>
        <v>1548.81</v>
      </c>
      <c r="Y153" s="91" t="str">
        <f t="shared" si="45"/>
        <v>N.M.</v>
      </c>
      <c r="Z153" s="132"/>
    </row>
    <row r="154" spans="1:26" s="68" customFormat="1" hidden="1" outlineLevel="1" x14ac:dyDescent="0.25">
      <c r="A154" s="63" t="s">
        <v>1554</v>
      </c>
      <c r="B154" s="64" t="s">
        <v>2013</v>
      </c>
      <c r="C154" s="65" t="s">
        <v>2461</v>
      </c>
      <c r="D154" s="66"/>
      <c r="E154" s="67"/>
      <c r="F154" s="307">
        <v>108847.98</v>
      </c>
      <c r="G154" s="307">
        <v>171026.16</v>
      </c>
      <c r="H154" s="142">
        <f t="shared" si="40"/>
        <v>-62178.180000000008</v>
      </c>
      <c r="I154" s="91">
        <f t="shared" si="41"/>
        <v>-0.36355946949870127</v>
      </c>
      <c r="J154" s="157"/>
      <c r="K154" s="307">
        <v>857201.75</v>
      </c>
      <c r="L154" s="307">
        <v>988704.46</v>
      </c>
      <c r="M154" s="142">
        <f t="shared" si="42"/>
        <v>-131502.70999999996</v>
      </c>
      <c r="N154" s="91">
        <f t="shared" si="38"/>
        <v>-0.13300507413509591</v>
      </c>
      <c r="O154" s="258"/>
      <c r="P154" s="157"/>
      <c r="Q154" s="307">
        <v>270119.01</v>
      </c>
      <c r="R154" s="307">
        <v>455144.64</v>
      </c>
      <c r="S154" s="142">
        <f t="shared" si="43"/>
        <v>-185025.63</v>
      </c>
      <c r="T154" s="91">
        <f t="shared" si="39"/>
        <v>-0.40652050741496154</v>
      </c>
      <c r="U154" s="157"/>
      <c r="V154" s="307">
        <v>1403981.82</v>
      </c>
      <c r="W154" s="307">
        <v>1835472.35</v>
      </c>
      <c r="X154" s="142">
        <f t="shared" si="44"/>
        <v>-431490.53</v>
      </c>
      <c r="Y154" s="91">
        <f t="shared" si="45"/>
        <v>-0.235084189636526</v>
      </c>
      <c r="Z154" s="132"/>
    </row>
    <row r="155" spans="1:26" s="68" customFormat="1" hidden="1" outlineLevel="1" x14ac:dyDescent="0.25">
      <c r="A155" s="63" t="s">
        <v>1555</v>
      </c>
      <c r="B155" s="64" t="s">
        <v>2014</v>
      </c>
      <c r="C155" s="65" t="s">
        <v>2462</v>
      </c>
      <c r="D155" s="66"/>
      <c r="E155" s="67"/>
      <c r="F155" s="307">
        <v>0</v>
      </c>
      <c r="G155" s="307">
        <v>0</v>
      </c>
      <c r="H155" s="142">
        <f t="shared" si="40"/>
        <v>0</v>
      </c>
      <c r="I155" s="91">
        <f t="shared" si="41"/>
        <v>0</v>
      </c>
      <c r="J155" s="157"/>
      <c r="K155" s="307">
        <v>0</v>
      </c>
      <c r="L155" s="307">
        <v>-13.57</v>
      </c>
      <c r="M155" s="142">
        <f t="shared" si="42"/>
        <v>13.57</v>
      </c>
      <c r="N155" s="91" t="str">
        <f t="shared" si="38"/>
        <v>N.M.</v>
      </c>
      <c r="O155" s="258"/>
      <c r="P155" s="157"/>
      <c r="Q155" s="307">
        <v>0</v>
      </c>
      <c r="R155" s="307">
        <v>0</v>
      </c>
      <c r="S155" s="142">
        <f t="shared" si="43"/>
        <v>0</v>
      </c>
      <c r="T155" s="91">
        <f t="shared" si="39"/>
        <v>0</v>
      </c>
      <c r="U155" s="157"/>
      <c r="V155" s="307">
        <v>0</v>
      </c>
      <c r="W155" s="307">
        <v>0</v>
      </c>
      <c r="X155" s="142">
        <f t="shared" si="44"/>
        <v>0</v>
      </c>
      <c r="Y155" s="91">
        <f t="shared" si="45"/>
        <v>0</v>
      </c>
      <c r="Z155" s="132"/>
    </row>
    <row r="156" spans="1:26" collapsed="1" x14ac:dyDescent="0.25">
      <c r="A156" s="38" t="s">
        <v>604</v>
      </c>
      <c r="B156" s="83" t="s">
        <v>81</v>
      </c>
      <c r="C156" s="77" t="s">
        <v>436</v>
      </c>
      <c r="D156" s="38"/>
      <c r="E156" s="48"/>
      <c r="F156" s="100">
        <v>17871746.335000001</v>
      </c>
      <c r="G156" s="100">
        <v>14689850.09</v>
      </c>
      <c r="H156" s="98">
        <f t="shared" si="40"/>
        <v>3181896.245000001</v>
      </c>
      <c r="I156" s="117">
        <f t="shared" si="41"/>
        <v>0.21660508619935148</v>
      </c>
      <c r="J156" s="159"/>
      <c r="K156" s="100">
        <v>104046931.79600002</v>
      </c>
      <c r="L156" s="100">
        <v>104288663.75</v>
      </c>
      <c r="M156" s="98">
        <f t="shared" si="42"/>
        <v>-241731.95399998128</v>
      </c>
      <c r="N156" s="117">
        <f t="shared" si="38"/>
        <v>-2.3179120846677959E-3</v>
      </c>
      <c r="O156" s="246"/>
      <c r="P156" s="159"/>
      <c r="Q156" s="100">
        <v>44431749.904999994</v>
      </c>
      <c r="R156" s="100">
        <v>43070741.649999991</v>
      </c>
      <c r="S156" s="98">
        <f t="shared" si="43"/>
        <v>1361008.2550000027</v>
      </c>
      <c r="T156" s="117">
        <f t="shared" si="39"/>
        <v>3.1599368918691535E-2</v>
      </c>
      <c r="U156" s="159"/>
      <c r="V156" s="100">
        <v>173446355.89599994</v>
      </c>
      <c r="W156" s="100">
        <v>154188330.88300005</v>
      </c>
      <c r="X156" s="98">
        <f t="shared" si="44"/>
        <v>19258025.012999892</v>
      </c>
      <c r="Y156" s="117">
        <f t="shared" si="45"/>
        <v>0.12489936756376922</v>
      </c>
    </row>
    <row r="157" spans="1:26" s="108" customFormat="1" x14ac:dyDescent="0.25">
      <c r="A157" s="103"/>
      <c r="B157" s="104" t="s">
        <v>83</v>
      </c>
      <c r="C157" s="105" t="s">
        <v>435</v>
      </c>
      <c r="D157" s="103"/>
      <c r="E157" s="107"/>
      <c r="F157" s="302"/>
      <c r="G157" s="302"/>
      <c r="H157" s="303">
        <f t="shared" si="40"/>
        <v>0</v>
      </c>
      <c r="I157" s="119">
        <f t="shared" si="41"/>
        <v>0</v>
      </c>
      <c r="J157" s="166"/>
      <c r="K157" s="302"/>
      <c r="L157" s="302"/>
      <c r="M157" s="303">
        <f t="shared" si="42"/>
        <v>0</v>
      </c>
      <c r="N157" s="119">
        <f t="shared" si="38"/>
        <v>0</v>
      </c>
      <c r="O157" s="247"/>
      <c r="P157" s="166"/>
      <c r="Q157" s="302"/>
      <c r="R157" s="302"/>
      <c r="S157" s="303">
        <f t="shared" si="43"/>
        <v>0</v>
      </c>
      <c r="T157" s="119">
        <f t="shared" si="39"/>
        <v>0</v>
      </c>
      <c r="U157" s="166"/>
      <c r="V157" s="302"/>
      <c r="W157" s="302"/>
      <c r="X157" s="303">
        <f t="shared" si="44"/>
        <v>0</v>
      </c>
      <c r="Y157" s="119">
        <f t="shared" si="45"/>
        <v>0</v>
      </c>
      <c r="Z157" s="132"/>
    </row>
    <row r="158" spans="1:26" s="108" customFormat="1" x14ac:dyDescent="0.25">
      <c r="A158" s="103"/>
      <c r="B158" s="104" t="s">
        <v>85</v>
      </c>
      <c r="C158" s="105" t="s">
        <v>295</v>
      </c>
      <c r="D158" s="103"/>
      <c r="E158" s="107"/>
      <c r="F158" s="302"/>
      <c r="G158" s="302"/>
      <c r="H158" s="303">
        <f t="shared" si="40"/>
        <v>0</v>
      </c>
      <c r="I158" s="119">
        <f t="shared" si="41"/>
        <v>0</v>
      </c>
      <c r="J158" s="166"/>
      <c r="K158" s="302"/>
      <c r="L158" s="302"/>
      <c r="M158" s="303">
        <f t="shared" si="42"/>
        <v>0</v>
      </c>
      <c r="N158" s="119">
        <f t="shared" si="38"/>
        <v>0</v>
      </c>
      <c r="O158" s="247"/>
      <c r="P158" s="166"/>
      <c r="Q158" s="302"/>
      <c r="R158" s="302"/>
      <c r="S158" s="303">
        <f t="shared" si="43"/>
        <v>0</v>
      </c>
      <c r="T158" s="119">
        <f t="shared" si="39"/>
        <v>0</v>
      </c>
      <c r="U158" s="166"/>
      <c r="V158" s="302"/>
      <c r="W158" s="302"/>
      <c r="X158" s="303">
        <f t="shared" si="44"/>
        <v>0</v>
      </c>
      <c r="Y158" s="119">
        <f t="shared" si="45"/>
        <v>0</v>
      </c>
      <c r="Z158" s="132"/>
    </row>
    <row r="159" spans="1:26" x14ac:dyDescent="0.25">
      <c r="A159" s="38" t="s">
        <v>605</v>
      </c>
      <c r="B159" s="83" t="s">
        <v>87</v>
      </c>
      <c r="C159" s="88" t="s">
        <v>434</v>
      </c>
      <c r="D159" s="38"/>
      <c r="E159" s="48"/>
      <c r="F159" s="100">
        <v>0</v>
      </c>
      <c r="G159" s="100">
        <v>0</v>
      </c>
      <c r="H159" s="98">
        <f t="shared" si="40"/>
        <v>0</v>
      </c>
      <c r="I159" s="117">
        <f t="shared" si="41"/>
        <v>0</v>
      </c>
      <c r="J159" s="159"/>
      <c r="K159" s="100">
        <v>0</v>
      </c>
      <c r="L159" s="100">
        <v>0</v>
      </c>
      <c r="M159" s="98">
        <f t="shared" si="42"/>
        <v>0</v>
      </c>
      <c r="N159" s="117">
        <f t="shared" si="38"/>
        <v>0</v>
      </c>
      <c r="O159" s="246"/>
      <c r="P159" s="159"/>
      <c r="Q159" s="100">
        <v>0</v>
      </c>
      <c r="R159" s="100">
        <v>0</v>
      </c>
      <c r="S159" s="98">
        <f t="shared" si="43"/>
        <v>0</v>
      </c>
      <c r="T159" s="117">
        <f t="shared" si="39"/>
        <v>0</v>
      </c>
      <c r="U159" s="159"/>
      <c r="V159" s="100">
        <v>0</v>
      </c>
      <c r="W159" s="100">
        <v>0</v>
      </c>
      <c r="X159" s="98">
        <f t="shared" si="44"/>
        <v>0</v>
      </c>
      <c r="Y159" s="117">
        <f t="shared" si="45"/>
        <v>0</v>
      </c>
    </row>
    <row r="160" spans="1:26" x14ac:dyDescent="0.25">
      <c r="A160" s="38" t="s">
        <v>606</v>
      </c>
      <c r="B160" s="83" t="s">
        <v>89</v>
      </c>
      <c r="C160" s="88" t="s">
        <v>433</v>
      </c>
      <c r="D160" s="38"/>
      <c r="E160" s="48"/>
      <c r="F160" s="100">
        <v>0</v>
      </c>
      <c r="G160" s="100">
        <v>0</v>
      </c>
      <c r="H160" s="98">
        <f t="shared" si="40"/>
        <v>0</v>
      </c>
      <c r="I160" s="117">
        <f t="shared" si="41"/>
        <v>0</v>
      </c>
      <c r="J160" s="159"/>
      <c r="K160" s="100">
        <v>0</v>
      </c>
      <c r="L160" s="100">
        <v>0</v>
      </c>
      <c r="M160" s="98">
        <f t="shared" si="42"/>
        <v>0</v>
      </c>
      <c r="N160" s="117">
        <f t="shared" si="38"/>
        <v>0</v>
      </c>
      <c r="O160" s="246"/>
      <c r="P160" s="159"/>
      <c r="Q160" s="100">
        <v>0</v>
      </c>
      <c r="R160" s="100">
        <v>0</v>
      </c>
      <c r="S160" s="98">
        <f t="shared" si="43"/>
        <v>0</v>
      </c>
      <c r="T160" s="117">
        <f t="shared" si="39"/>
        <v>0</v>
      </c>
      <c r="U160" s="159"/>
      <c r="V160" s="100">
        <v>0</v>
      </c>
      <c r="W160" s="100">
        <v>0</v>
      </c>
      <c r="X160" s="98">
        <f t="shared" si="44"/>
        <v>0</v>
      </c>
      <c r="Y160" s="117">
        <f t="shared" si="45"/>
        <v>0</v>
      </c>
    </row>
    <row r="161" spans="1:26" x14ac:dyDescent="0.25">
      <c r="A161" s="38" t="s">
        <v>607</v>
      </c>
      <c r="B161" s="83" t="s">
        <v>90</v>
      </c>
      <c r="C161" s="88" t="s">
        <v>432</v>
      </c>
      <c r="D161" s="38"/>
      <c r="E161" s="48"/>
      <c r="F161" s="100">
        <v>0</v>
      </c>
      <c r="G161" s="100">
        <v>0</v>
      </c>
      <c r="H161" s="98">
        <f t="shared" si="40"/>
        <v>0</v>
      </c>
      <c r="I161" s="117">
        <f t="shared" si="41"/>
        <v>0</v>
      </c>
      <c r="J161" s="159"/>
      <c r="K161" s="100">
        <v>0</v>
      </c>
      <c r="L161" s="100">
        <v>0</v>
      </c>
      <c r="M161" s="98">
        <f t="shared" si="42"/>
        <v>0</v>
      </c>
      <c r="N161" s="117">
        <f t="shared" si="38"/>
        <v>0</v>
      </c>
      <c r="O161" s="246"/>
      <c r="P161" s="159"/>
      <c r="Q161" s="100">
        <v>0</v>
      </c>
      <c r="R161" s="100">
        <v>0</v>
      </c>
      <c r="S161" s="98">
        <f t="shared" si="43"/>
        <v>0</v>
      </c>
      <c r="T161" s="117">
        <f t="shared" si="39"/>
        <v>0</v>
      </c>
      <c r="U161" s="159"/>
      <c r="V161" s="100">
        <v>0</v>
      </c>
      <c r="W161" s="100">
        <v>0</v>
      </c>
      <c r="X161" s="98">
        <f t="shared" si="44"/>
        <v>0</v>
      </c>
      <c r="Y161" s="117">
        <f t="shared" si="45"/>
        <v>0</v>
      </c>
    </row>
    <row r="162" spans="1:26" x14ac:dyDescent="0.25">
      <c r="A162" s="38" t="s">
        <v>608</v>
      </c>
      <c r="B162" s="83" t="s">
        <v>91</v>
      </c>
      <c r="C162" s="88" t="s">
        <v>431</v>
      </c>
      <c r="D162" s="38"/>
      <c r="E162" s="48"/>
      <c r="F162" s="100">
        <v>0</v>
      </c>
      <c r="G162" s="100">
        <v>0</v>
      </c>
      <c r="H162" s="98">
        <f t="shared" si="40"/>
        <v>0</v>
      </c>
      <c r="I162" s="117">
        <f t="shared" si="41"/>
        <v>0</v>
      </c>
      <c r="J162" s="159"/>
      <c r="K162" s="100">
        <v>0</v>
      </c>
      <c r="L162" s="100">
        <v>0</v>
      </c>
      <c r="M162" s="98">
        <f t="shared" si="42"/>
        <v>0</v>
      </c>
      <c r="N162" s="117">
        <f t="shared" si="38"/>
        <v>0</v>
      </c>
      <c r="O162" s="246"/>
      <c r="P162" s="159"/>
      <c r="Q162" s="100">
        <v>0</v>
      </c>
      <c r="R162" s="100">
        <v>0</v>
      </c>
      <c r="S162" s="98">
        <f t="shared" si="43"/>
        <v>0</v>
      </c>
      <c r="T162" s="117">
        <f t="shared" si="39"/>
        <v>0</v>
      </c>
      <c r="U162" s="159"/>
      <c r="V162" s="100">
        <v>0</v>
      </c>
      <c r="W162" s="100">
        <v>0</v>
      </c>
      <c r="X162" s="98">
        <f t="shared" si="44"/>
        <v>0</v>
      </c>
      <c r="Y162" s="117">
        <f t="shared" si="45"/>
        <v>0</v>
      </c>
    </row>
    <row r="163" spans="1:26" x14ac:dyDescent="0.25">
      <c r="A163" s="38" t="s">
        <v>609</v>
      </c>
      <c r="B163" s="83" t="s">
        <v>92</v>
      </c>
      <c r="C163" s="88" t="s">
        <v>430</v>
      </c>
      <c r="D163" s="38"/>
      <c r="E163" s="48"/>
      <c r="F163" s="100">
        <v>0</v>
      </c>
      <c r="G163" s="100">
        <v>0</v>
      </c>
      <c r="H163" s="98">
        <f t="shared" si="40"/>
        <v>0</v>
      </c>
      <c r="I163" s="117">
        <f t="shared" si="41"/>
        <v>0</v>
      </c>
      <c r="J163" s="159"/>
      <c r="K163" s="100">
        <v>0</v>
      </c>
      <c r="L163" s="100">
        <v>0</v>
      </c>
      <c r="M163" s="98">
        <f t="shared" si="42"/>
        <v>0</v>
      </c>
      <c r="N163" s="117">
        <f t="shared" si="38"/>
        <v>0</v>
      </c>
      <c r="O163" s="246"/>
      <c r="P163" s="159"/>
      <c r="Q163" s="100">
        <v>0</v>
      </c>
      <c r="R163" s="100">
        <v>0</v>
      </c>
      <c r="S163" s="98">
        <f t="shared" si="43"/>
        <v>0</v>
      </c>
      <c r="T163" s="117">
        <f t="shared" si="39"/>
        <v>0</v>
      </c>
      <c r="U163" s="159"/>
      <c r="V163" s="100">
        <v>0</v>
      </c>
      <c r="W163" s="100">
        <v>0</v>
      </c>
      <c r="X163" s="98">
        <f t="shared" si="44"/>
        <v>0</v>
      </c>
      <c r="Y163" s="117">
        <f t="shared" si="45"/>
        <v>0</v>
      </c>
    </row>
    <row r="164" spans="1:26" s="108" customFormat="1" x14ac:dyDescent="0.25">
      <c r="A164" s="103"/>
      <c r="B164" s="104" t="s">
        <v>93</v>
      </c>
      <c r="C164" s="114" t="s">
        <v>429</v>
      </c>
      <c r="D164" s="103"/>
      <c r="E164" s="107"/>
      <c r="F164" s="302"/>
      <c r="G164" s="302"/>
      <c r="H164" s="303">
        <f t="shared" si="40"/>
        <v>0</v>
      </c>
      <c r="I164" s="119">
        <f t="shared" si="41"/>
        <v>0</v>
      </c>
      <c r="J164" s="166"/>
      <c r="K164" s="302"/>
      <c r="L164" s="302"/>
      <c r="M164" s="303">
        <f t="shared" si="42"/>
        <v>0</v>
      </c>
      <c r="N164" s="119">
        <f t="shared" ref="N164:N173" si="46">IF(L164&lt;0,IF(M164=0,0,IF(OR(L164=0,K164=0),"N.M.",IF(ABS(M164/L164)&gt;=10,"N.M.",M164/(-L164)))),IF(M164=0,0,IF(OR(L164=0,K164=0),"N.M.",IF(ABS(M164/L164)&gt;=10,"N.M.",M164/L164))))</f>
        <v>0</v>
      </c>
      <c r="O164" s="247"/>
      <c r="P164" s="166"/>
      <c r="Q164" s="302"/>
      <c r="R164" s="302"/>
      <c r="S164" s="303">
        <f t="shared" si="43"/>
        <v>0</v>
      </c>
      <c r="T164" s="119">
        <f t="shared" ref="T164:T173" si="47">IF(R164&lt;0,IF(S164=0,0,IF(OR(R164=0,Q164=0),"N.M.",IF(ABS(S164/R164)&gt;=10,"N.M.",S164/(-R164)))),IF(S164=0,0,IF(OR(R164=0,Q164=0),"N.M.",IF(ABS(S164/R164)&gt;=10,"N.M.",S164/R164))))</f>
        <v>0</v>
      </c>
      <c r="U164" s="166"/>
      <c r="V164" s="302"/>
      <c r="W164" s="302"/>
      <c r="X164" s="303">
        <f t="shared" si="44"/>
        <v>0</v>
      </c>
      <c r="Y164" s="119">
        <f t="shared" si="45"/>
        <v>0</v>
      </c>
      <c r="Z164" s="132"/>
    </row>
    <row r="165" spans="1:26" x14ac:dyDescent="0.25">
      <c r="A165" s="38" t="s">
        <v>610</v>
      </c>
      <c r="B165" s="83" t="s">
        <v>94</v>
      </c>
      <c r="C165" s="88" t="s">
        <v>428</v>
      </c>
      <c r="D165" s="38"/>
      <c r="E165" s="48"/>
      <c r="F165" s="100">
        <v>0</v>
      </c>
      <c r="G165" s="100">
        <v>0</v>
      </c>
      <c r="H165" s="98">
        <f t="shared" si="40"/>
        <v>0</v>
      </c>
      <c r="I165" s="117">
        <f t="shared" si="41"/>
        <v>0</v>
      </c>
      <c r="J165" s="159"/>
      <c r="K165" s="100">
        <v>0</v>
      </c>
      <c r="L165" s="100">
        <v>0</v>
      </c>
      <c r="M165" s="98">
        <f t="shared" si="42"/>
        <v>0</v>
      </c>
      <c r="N165" s="117">
        <f t="shared" si="46"/>
        <v>0</v>
      </c>
      <c r="O165" s="246"/>
      <c r="P165" s="159"/>
      <c r="Q165" s="100">
        <v>0</v>
      </c>
      <c r="R165" s="100">
        <v>0</v>
      </c>
      <c r="S165" s="98">
        <f t="shared" si="43"/>
        <v>0</v>
      </c>
      <c r="T165" s="117">
        <f t="shared" si="47"/>
        <v>0</v>
      </c>
      <c r="U165" s="159"/>
      <c r="V165" s="100">
        <v>0</v>
      </c>
      <c r="W165" s="100">
        <v>0</v>
      </c>
      <c r="X165" s="98">
        <f t="shared" si="44"/>
        <v>0</v>
      </c>
      <c r="Y165" s="117">
        <f t="shared" si="45"/>
        <v>0</v>
      </c>
    </row>
    <row r="166" spans="1:26" x14ac:dyDescent="0.25">
      <c r="A166" s="38" t="s">
        <v>611</v>
      </c>
      <c r="B166" s="83" t="s">
        <v>95</v>
      </c>
      <c r="C166" s="88" t="s">
        <v>427</v>
      </c>
      <c r="D166" s="38"/>
      <c r="E166" s="48"/>
      <c r="F166" s="100">
        <v>0</v>
      </c>
      <c r="G166" s="100">
        <v>0</v>
      </c>
      <c r="H166" s="98">
        <f t="shared" si="40"/>
        <v>0</v>
      </c>
      <c r="I166" s="117">
        <f t="shared" si="41"/>
        <v>0</v>
      </c>
      <c r="J166" s="159"/>
      <c r="K166" s="100">
        <v>0</v>
      </c>
      <c r="L166" s="100">
        <v>0</v>
      </c>
      <c r="M166" s="98">
        <f t="shared" si="42"/>
        <v>0</v>
      </c>
      <c r="N166" s="117">
        <f t="shared" si="46"/>
        <v>0</v>
      </c>
      <c r="O166" s="246"/>
      <c r="P166" s="159"/>
      <c r="Q166" s="100">
        <v>0</v>
      </c>
      <c r="R166" s="100">
        <v>0</v>
      </c>
      <c r="S166" s="98">
        <f t="shared" si="43"/>
        <v>0</v>
      </c>
      <c r="T166" s="117">
        <f t="shared" si="47"/>
        <v>0</v>
      </c>
      <c r="U166" s="159"/>
      <c r="V166" s="100">
        <v>0</v>
      </c>
      <c r="W166" s="100">
        <v>0</v>
      </c>
      <c r="X166" s="98">
        <f t="shared" si="44"/>
        <v>0</v>
      </c>
      <c r="Y166" s="117">
        <f t="shared" si="45"/>
        <v>0</v>
      </c>
    </row>
    <row r="167" spans="1:26" x14ac:dyDescent="0.25">
      <c r="A167" s="38" t="s">
        <v>612</v>
      </c>
      <c r="B167" s="83" t="s">
        <v>97</v>
      </c>
      <c r="C167" s="88" t="s">
        <v>426</v>
      </c>
      <c r="D167" s="38"/>
      <c r="E167" s="48"/>
      <c r="F167" s="100">
        <v>0</v>
      </c>
      <c r="G167" s="100">
        <v>0</v>
      </c>
      <c r="H167" s="98">
        <f t="shared" si="40"/>
        <v>0</v>
      </c>
      <c r="I167" s="117">
        <f t="shared" si="41"/>
        <v>0</v>
      </c>
      <c r="J167" s="159"/>
      <c r="K167" s="100">
        <v>0</v>
      </c>
      <c r="L167" s="100">
        <v>0</v>
      </c>
      <c r="M167" s="98">
        <f t="shared" si="42"/>
        <v>0</v>
      </c>
      <c r="N167" s="117">
        <f t="shared" si="46"/>
        <v>0</v>
      </c>
      <c r="O167" s="246"/>
      <c r="P167" s="159"/>
      <c r="Q167" s="100">
        <v>0</v>
      </c>
      <c r="R167" s="100">
        <v>0</v>
      </c>
      <c r="S167" s="98">
        <f t="shared" si="43"/>
        <v>0</v>
      </c>
      <c r="T167" s="117">
        <f t="shared" si="47"/>
        <v>0</v>
      </c>
      <c r="U167" s="159"/>
      <c r="V167" s="100">
        <v>0</v>
      </c>
      <c r="W167" s="100">
        <v>0</v>
      </c>
      <c r="X167" s="98">
        <f t="shared" si="44"/>
        <v>0</v>
      </c>
      <c r="Y167" s="117">
        <f t="shared" si="45"/>
        <v>0</v>
      </c>
    </row>
    <row r="168" spans="1:26" x14ac:dyDescent="0.25">
      <c r="A168" s="38" t="s">
        <v>613</v>
      </c>
      <c r="B168" s="83" t="s">
        <v>99</v>
      </c>
      <c r="C168" s="89" t="s">
        <v>425</v>
      </c>
      <c r="D168" s="38" t="s">
        <v>276</v>
      </c>
      <c r="E168" s="48"/>
      <c r="F168" s="100">
        <v>0</v>
      </c>
      <c r="G168" s="100">
        <v>0</v>
      </c>
      <c r="H168" s="98">
        <f t="shared" si="40"/>
        <v>0</v>
      </c>
      <c r="I168" s="117">
        <f t="shared" si="41"/>
        <v>0</v>
      </c>
      <c r="J168" s="159"/>
      <c r="K168" s="100">
        <v>0</v>
      </c>
      <c r="L168" s="100">
        <v>0</v>
      </c>
      <c r="M168" s="98">
        <f t="shared" si="42"/>
        <v>0</v>
      </c>
      <c r="N168" s="117">
        <f t="shared" si="46"/>
        <v>0</v>
      </c>
      <c r="O168" s="246"/>
      <c r="P168" s="159"/>
      <c r="Q168" s="100">
        <v>0</v>
      </c>
      <c r="R168" s="100">
        <v>0</v>
      </c>
      <c r="S168" s="98">
        <f t="shared" si="43"/>
        <v>0</v>
      </c>
      <c r="T168" s="117">
        <f t="shared" si="47"/>
        <v>0</v>
      </c>
      <c r="U168" s="159"/>
      <c r="V168" s="100">
        <v>0</v>
      </c>
      <c r="W168" s="100">
        <v>0</v>
      </c>
      <c r="X168" s="98">
        <f t="shared" si="44"/>
        <v>0</v>
      </c>
      <c r="Y168" s="117">
        <f t="shared" si="45"/>
        <v>0</v>
      </c>
    </row>
    <row r="169" spans="1:26" s="108" customFormat="1" x14ac:dyDescent="0.25">
      <c r="A169" s="103"/>
      <c r="B169" s="104" t="s">
        <v>101</v>
      </c>
      <c r="C169" s="105" t="s">
        <v>281</v>
      </c>
      <c r="D169" s="103"/>
      <c r="E169" s="109"/>
      <c r="F169" s="302"/>
      <c r="G169" s="302"/>
      <c r="H169" s="303">
        <f t="shared" si="40"/>
        <v>0</v>
      </c>
      <c r="I169" s="119">
        <f t="shared" si="41"/>
        <v>0</v>
      </c>
      <c r="J169" s="166"/>
      <c r="K169" s="302"/>
      <c r="L169" s="302"/>
      <c r="M169" s="303">
        <f t="shared" si="42"/>
        <v>0</v>
      </c>
      <c r="N169" s="119">
        <f t="shared" si="46"/>
        <v>0</v>
      </c>
      <c r="O169" s="247"/>
      <c r="P169" s="166"/>
      <c r="Q169" s="302"/>
      <c r="R169" s="302"/>
      <c r="S169" s="303">
        <f t="shared" si="43"/>
        <v>0</v>
      </c>
      <c r="T169" s="119">
        <f t="shared" si="47"/>
        <v>0</v>
      </c>
      <c r="U169" s="166"/>
      <c r="V169" s="302"/>
      <c r="W169" s="302"/>
      <c r="X169" s="303">
        <f t="shared" si="44"/>
        <v>0</v>
      </c>
      <c r="Y169" s="119">
        <f t="shared" si="45"/>
        <v>0</v>
      </c>
      <c r="Z169" s="132"/>
    </row>
    <row r="170" spans="1:26" x14ac:dyDescent="0.25">
      <c r="A170" s="38" t="s">
        <v>614</v>
      </c>
      <c r="B170" s="83" t="s">
        <v>103</v>
      </c>
      <c r="C170" s="88" t="s">
        <v>424</v>
      </c>
      <c r="D170" s="38"/>
      <c r="E170" s="48"/>
      <c r="F170" s="100">
        <v>0</v>
      </c>
      <c r="G170" s="100">
        <v>0</v>
      </c>
      <c r="H170" s="98">
        <f t="shared" si="40"/>
        <v>0</v>
      </c>
      <c r="I170" s="117">
        <f t="shared" si="41"/>
        <v>0</v>
      </c>
      <c r="J170" s="159"/>
      <c r="K170" s="100">
        <v>0</v>
      </c>
      <c r="L170" s="100">
        <v>0</v>
      </c>
      <c r="M170" s="98">
        <f t="shared" si="42"/>
        <v>0</v>
      </c>
      <c r="N170" s="117">
        <f t="shared" si="46"/>
        <v>0</v>
      </c>
      <c r="O170" s="246"/>
      <c r="P170" s="159"/>
      <c r="Q170" s="100">
        <v>0</v>
      </c>
      <c r="R170" s="100">
        <v>0</v>
      </c>
      <c r="S170" s="98">
        <f t="shared" si="43"/>
        <v>0</v>
      </c>
      <c r="T170" s="117">
        <f t="shared" si="47"/>
        <v>0</v>
      </c>
      <c r="U170" s="159"/>
      <c r="V170" s="100">
        <v>0</v>
      </c>
      <c r="W170" s="100">
        <v>0</v>
      </c>
      <c r="X170" s="98">
        <f t="shared" si="44"/>
        <v>0</v>
      </c>
      <c r="Y170" s="117">
        <f t="shared" si="45"/>
        <v>0</v>
      </c>
    </row>
    <row r="171" spans="1:26" x14ac:dyDescent="0.25">
      <c r="A171" s="41" t="s">
        <v>615</v>
      </c>
      <c r="B171" s="84" t="s">
        <v>105</v>
      </c>
      <c r="C171" s="88" t="s">
        <v>423</v>
      </c>
      <c r="D171" s="41"/>
      <c r="E171" s="48"/>
      <c r="F171" s="100">
        <v>0</v>
      </c>
      <c r="G171" s="100">
        <v>0</v>
      </c>
      <c r="H171" s="98">
        <f t="shared" si="40"/>
        <v>0</v>
      </c>
      <c r="I171" s="117">
        <f t="shared" si="41"/>
        <v>0</v>
      </c>
      <c r="J171" s="159"/>
      <c r="K171" s="100">
        <v>0</v>
      </c>
      <c r="L171" s="100">
        <v>0</v>
      </c>
      <c r="M171" s="98">
        <f t="shared" si="42"/>
        <v>0</v>
      </c>
      <c r="N171" s="117">
        <f t="shared" si="46"/>
        <v>0</v>
      </c>
      <c r="O171" s="246"/>
      <c r="P171" s="159"/>
      <c r="Q171" s="100">
        <v>0</v>
      </c>
      <c r="R171" s="100">
        <v>0</v>
      </c>
      <c r="S171" s="98">
        <f t="shared" si="43"/>
        <v>0</v>
      </c>
      <c r="T171" s="117">
        <f t="shared" si="47"/>
        <v>0</v>
      </c>
      <c r="U171" s="159"/>
      <c r="V171" s="100">
        <v>0</v>
      </c>
      <c r="W171" s="100">
        <v>0</v>
      </c>
      <c r="X171" s="98">
        <f t="shared" si="44"/>
        <v>0</v>
      </c>
      <c r="Y171" s="117">
        <f t="shared" si="45"/>
        <v>0</v>
      </c>
    </row>
    <row r="172" spans="1:26" ht="12.75" customHeight="1" x14ac:dyDescent="0.25">
      <c r="A172" s="41" t="s">
        <v>616</v>
      </c>
      <c r="B172" s="84" t="s">
        <v>107</v>
      </c>
      <c r="C172" s="88" t="s">
        <v>422</v>
      </c>
      <c r="D172" s="41"/>
      <c r="E172" s="48"/>
      <c r="F172" s="100">
        <v>0</v>
      </c>
      <c r="G172" s="100">
        <v>0</v>
      </c>
      <c r="H172" s="98">
        <f t="shared" si="40"/>
        <v>0</v>
      </c>
      <c r="I172" s="117">
        <f t="shared" si="41"/>
        <v>0</v>
      </c>
      <c r="J172" s="159"/>
      <c r="K172" s="100">
        <v>0</v>
      </c>
      <c r="L172" s="100">
        <v>0</v>
      </c>
      <c r="M172" s="98">
        <f t="shared" si="42"/>
        <v>0</v>
      </c>
      <c r="N172" s="117">
        <f t="shared" si="46"/>
        <v>0</v>
      </c>
      <c r="O172" s="246"/>
      <c r="P172" s="159"/>
      <c r="Q172" s="100">
        <v>0</v>
      </c>
      <c r="R172" s="100">
        <v>0</v>
      </c>
      <c r="S172" s="98">
        <f t="shared" si="43"/>
        <v>0</v>
      </c>
      <c r="T172" s="117">
        <f t="shared" si="47"/>
        <v>0</v>
      </c>
      <c r="U172" s="159"/>
      <c r="V172" s="100">
        <v>0</v>
      </c>
      <c r="W172" s="100">
        <v>0</v>
      </c>
      <c r="X172" s="98">
        <f t="shared" si="44"/>
        <v>0</v>
      </c>
      <c r="Y172" s="117">
        <f t="shared" si="45"/>
        <v>0</v>
      </c>
    </row>
    <row r="173" spans="1:26" x14ac:dyDescent="0.25">
      <c r="A173" s="41" t="s">
        <v>617</v>
      </c>
      <c r="B173" s="84" t="s">
        <v>109</v>
      </c>
      <c r="C173" s="88" t="s">
        <v>421</v>
      </c>
      <c r="D173" s="41"/>
      <c r="E173" s="48"/>
      <c r="F173" s="100">
        <v>0</v>
      </c>
      <c r="G173" s="100">
        <v>0</v>
      </c>
      <c r="H173" s="98">
        <f t="shared" si="40"/>
        <v>0</v>
      </c>
      <c r="I173" s="117">
        <f t="shared" si="41"/>
        <v>0</v>
      </c>
      <c r="J173" s="159"/>
      <c r="K173" s="100">
        <v>0</v>
      </c>
      <c r="L173" s="100">
        <v>0</v>
      </c>
      <c r="M173" s="98">
        <f t="shared" si="42"/>
        <v>0</v>
      </c>
      <c r="N173" s="117">
        <f t="shared" si="46"/>
        <v>0</v>
      </c>
      <c r="O173" s="246"/>
      <c r="P173" s="159"/>
      <c r="Q173" s="100">
        <v>0</v>
      </c>
      <c r="R173" s="100">
        <v>0</v>
      </c>
      <c r="S173" s="98">
        <f t="shared" si="43"/>
        <v>0</v>
      </c>
      <c r="T173" s="117">
        <f t="shared" si="47"/>
        <v>0</v>
      </c>
      <c r="U173" s="159"/>
      <c r="V173" s="100">
        <v>0</v>
      </c>
      <c r="W173" s="100">
        <v>0</v>
      </c>
      <c r="X173" s="98">
        <f t="shared" si="44"/>
        <v>0</v>
      </c>
      <c r="Y173" s="117">
        <f t="shared" si="45"/>
        <v>0</v>
      </c>
    </row>
    <row r="174" spans="1:26" x14ac:dyDescent="0.25">
      <c r="A174" s="41" t="s">
        <v>1036</v>
      </c>
      <c r="B174" s="84" t="s">
        <v>930</v>
      </c>
      <c r="C174" s="88" t="s">
        <v>927</v>
      </c>
      <c r="D174" s="41" t="s">
        <v>275</v>
      </c>
      <c r="E174" s="48"/>
      <c r="F174" s="100">
        <v>0</v>
      </c>
      <c r="G174" s="100">
        <v>0</v>
      </c>
      <c r="H174" s="98">
        <f t="shared" si="40"/>
        <v>0</v>
      </c>
      <c r="I174" s="117">
        <f t="shared" si="41"/>
        <v>0</v>
      </c>
      <c r="J174" s="159"/>
      <c r="K174" s="100">
        <v>0</v>
      </c>
      <c r="L174" s="100">
        <v>0</v>
      </c>
      <c r="M174" s="98"/>
      <c r="N174" s="117"/>
      <c r="O174" s="246"/>
      <c r="P174" s="159"/>
      <c r="Q174" s="100">
        <v>0</v>
      </c>
      <c r="R174" s="100">
        <v>0</v>
      </c>
      <c r="S174" s="98"/>
      <c r="T174" s="117"/>
      <c r="U174" s="159"/>
      <c r="V174" s="100">
        <v>0</v>
      </c>
      <c r="W174" s="100">
        <v>0</v>
      </c>
      <c r="X174" s="98"/>
      <c r="Y174" s="117"/>
    </row>
    <row r="175" spans="1:26" s="68" customFormat="1" hidden="1" outlineLevel="1" x14ac:dyDescent="0.25">
      <c r="A175" s="63" t="s">
        <v>1556</v>
      </c>
      <c r="B175" s="64" t="s">
        <v>2015</v>
      </c>
      <c r="C175" s="65" t="s">
        <v>2463</v>
      </c>
      <c r="D175" s="66"/>
      <c r="E175" s="67"/>
      <c r="F175" s="307">
        <v>14.63</v>
      </c>
      <c r="G175" s="307">
        <v>0</v>
      </c>
      <c r="H175" s="142">
        <f t="shared" si="40"/>
        <v>14.63</v>
      </c>
      <c r="I175" s="91" t="str">
        <f t="shared" si="41"/>
        <v>N.M.</v>
      </c>
      <c r="J175" s="157"/>
      <c r="K175" s="307">
        <v>0.19</v>
      </c>
      <c r="L175" s="307">
        <v>0</v>
      </c>
      <c r="M175" s="142"/>
      <c r="N175" s="91"/>
      <c r="O175" s="258"/>
      <c r="P175" s="157"/>
      <c r="Q175" s="307">
        <v>-14.44</v>
      </c>
      <c r="R175" s="307">
        <v>0</v>
      </c>
      <c r="S175" s="142"/>
      <c r="T175" s="91"/>
      <c r="U175" s="157"/>
      <c r="V175" s="307">
        <v>0.19</v>
      </c>
      <c r="W175" s="307">
        <v>0</v>
      </c>
      <c r="X175" s="142"/>
      <c r="Y175" s="91"/>
      <c r="Z175" s="132"/>
    </row>
    <row r="176" spans="1:26" collapsed="1" x14ac:dyDescent="0.25">
      <c r="A176" s="41" t="s">
        <v>1037</v>
      </c>
      <c r="B176" s="84" t="s">
        <v>931</v>
      </c>
      <c r="C176" s="88" t="s">
        <v>928</v>
      </c>
      <c r="D176" s="41" t="s">
        <v>275</v>
      </c>
      <c r="E176" s="48"/>
      <c r="F176" s="100">
        <v>14.63</v>
      </c>
      <c r="G176" s="100">
        <v>0</v>
      </c>
      <c r="H176" s="98">
        <f t="shared" si="40"/>
        <v>14.63</v>
      </c>
      <c r="I176" s="117" t="str">
        <f t="shared" si="41"/>
        <v>N.M.</v>
      </c>
      <c r="J176" s="159"/>
      <c r="K176" s="100">
        <v>0.19</v>
      </c>
      <c r="L176" s="100">
        <v>0</v>
      </c>
      <c r="M176" s="98"/>
      <c r="N176" s="117"/>
      <c r="O176" s="246"/>
      <c r="P176" s="159"/>
      <c r="Q176" s="100">
        <v>-14.44</v>
      </c>
      <c r="R176" s="100">
        <v>0</v>
      </c>
      <c r="S176" s="98"/>
      <c r="T176" s="117"/>
      <c r="U176" s="159"/>
      <c r="V176" s="100">
        <v>0.19</v>
      </c>
      <c r="W176" s="100">
        <v>0</v>
      </c>
      <c r="X176" s="98"/>
      <c r="Y176" s="117"/>
    </row>
    <row r="177" spans="1:26" x14ac:dyDescent="0.25">
      <c r="A177" s="41" t="s">
        <v>1038</v>
      </c>
      <c r="B177" s="84" t="s">
        <v>932</v>
      </c>
      <c r="C177" s="88" t="s">
        <v>929</v>
      </c>
      <c r="D177" s="41" t="s">
        <v>275</v>
      </c>
      <c r="E177" s="48"/>
      <c r="F177" s="100">
        <v>0</v>
      </c>
      <c r="G177" s="100">
        <v>0</v>
      </c>
      <c r="H177" s="98">
        <f t="shared" si="40"/>
        <v>0</v>
      </c>
      <c r="I177" s="117">
        <f t="shared" si="41"/>
        <v>0</v>
      </c>
      <c r="J177" s="159"/>
      <c r="K177" s="100">
        <v>0</v>
      </c>
      <c r="L177" s="100">
        <v>0</v>
      </c>
      <c r="M177" s="98"/>
      <c r="N177" s="117"/>
      <c r="O177" s="246"/>
      <c r="P177" s="159"/>
      <c r="Q177" s="100">
        <v>0</v>
      </c>
      <c r="R177" s="100">
        <v>0</v>
      </c>
      <c r="S177" s="98"/>
      <c r="T177" s="117"/>
      <c r="U177" s="159"/>
      <c r="V177" s="100">
        <v>0</v>
      </c>
      <c r="W177" s="100">
        <v>0</v>
      </c>
      <c r="X177" s="98"/>
      <c r="Y177" s="117"/>
    </row>
    <row r="178" spans="1:26" x14ac:dyDescent="0.25">
      <c r="A178" s="41" t="s">
        <v>618</v>
      </c>
      <c r="B178" s="84" t="s">
        <v>111</v>
      </c>
      <c r="C178" s="88" t="s">
        <v>420</v>
      </c>
      <c r="D178" s="41"/>
      <c r="E178" s="48"/>
      <c r="F178" s="100">
        <v>0</v>
      </c>
      <c r="G178" s="100">
        <v>0</v>
      </c>
      <c r="H178" s="98">
        <f t="shared" si="40"/>
        <v>0</v>
      </c>
      <c r="I178" s="117">
        <f t="shared" si="41"/>
        <v>0</v>
      </c>
      <c r="J178" s="159"/>
      <c r="K178" s="100">
        <v>0</v>
      </c>
      <c r="L178" s="100">
        <v>0</v>
      </c>
      <c r="M178" s="98">
        <f t="shared" ref="M178:M197" si="48">+K178-L178</f>
        <v>0</v>
      </c>
      <c r="N178" s="117">
        <f t="shared" ref="N178:N197" si="49">IF(L178&lt;0,IF(M178=0,0,IF(OR(L178=0,K178=0),"N.M.",IF(ABS(M178/L178)&gt;=10,"N.M.",M178/(-L178)))),IF(M178=0,0,IF(OR(L178=0,K178=0),"N.M.",IF(ABS(M178/L178)&gt;=10,"N.M.",M178/L178))))</f>
        <v>0</v>
      </c>
      <c r="O178" s="246"/>
      <c r="P178" s="159"/>
      <c r="Q178" s="100">
        <v>0</v>
      </c>
      <c r="R178" s="100">
        <v>0</v>
      </c>
      <c r="S178" s="98">
        <f t="shared" ref="S178:S197" si="50">+Q178-R178</f>
        <v>0</v>
      </c>
      <c r="T178" s="117">
        <f t="shared" ref="T178:T197" si="51">IF(R178&lt;0,IF(S178=0,0,IF(OR(R178=0,Q178=0),"N.M.",IF(ABS(S178/R178)&gt;=10,"N.M.",S178/(-R178)))),IF(S178=0,0,IF(OR(R178=0,Q178=0),"N.M.",IF(ABS(S178/R178)&gt;=10,"N.M.",S178/R178))))</f>
        <v>0</v>
      </c>
      <c r="U178" s="159"/>
      <c r="V178" s="100">
        <v>0</v>
      </c>
      <c r="W178" s="100">
        <v>0</v>
      </c>
      <c r="X178" s="98">
        <f t="shared" ref="X178:X197" si="52">+V178-W178</f>
        <v>0</v>
      </c>
      <c r="Y178" s="117">
        <f t="shared" ref="Y178:Y197" si="53">IF(W178&lt;0,IF(X178=0,0,IF(OR(W178=0,V178=0),"N.M.",IF(ABS(X178/W178)&gt;=10,"N.M.",X178/(-W178)))),IF(X178=0,0,IF(OR(W178=0,V178=0),"N.M.",IF(ABS(X178/W178)&gt;=10,"N.M.",X178/W178))))</f>
        <v>0</v>
      </c>
    </row>
    <row r="179" spans="1:26" s="68" customFormat="1" hidden="1" outlineLevel="1" x14ac:dyDescent="0.25">
      <c r="A179" s="63" t="s">
        <v>1556</v>
      </c>
      <c r="B179" s="64" t="s">
        <v>2015</v>
      </c>
      <c r="C179" s="65" t="s">
        <v>2463</v>
      </c>
      <c r="D179" s="66"/>
      <c r="E179" s="67"/>
      <c r="F179" s="307">
        <v>14.63</v>
      </c>
      <c r="G179" s="307">
        <v>0</v>
      </c>
      <c r="H179" s="142">
        <f t="shared" si="40"/>
        <v>14.63</v>
      </c>
      <c r="I179" s="91" t="str">
        <f t="shared" si="41"/>
        <v>N.M.</v>
      </c>
      <c r="J179" s="157"/>
      <c r="K179" s="307">
        <v>0.19</v>
      </c>
      <c r="L179" s="307">
        <v>0</v>
      </c>
      <c r="M179" s="142">
        <f t="shared" si="48"/>
        <v>0.19</v>
      </c>
      <c r="N179" s="91" t="str">
        <f t="shared" si="49"/>
        <v>N.M.</v>
      </c>
      <c r="O179" s="258"/>
      <c r="P179" s="157"/>
      <c r="Q179" s="307">
        <v>-14.44</v>
      </c>
      <c r="R179" s="307">
        <v>0</v>
      </c>
      <c r="S179" s="142">
        <f t="shared" si="50"/>
        <v>-14.44</v>
      </c>
      <c r="T179" s="91" t="str">
        <f t="shared" si="51"/>
        <v>N.M.</v>
      </c>
      <c r="U179" s="157"/>
      <c r="V179" s="307">
        <v>0.19</v>
      </c>
      <c r="W179" s="307">
        <v>0</v>
      </c>
      <c r="X179" s="142">
        <f t="shared" si="52"/>
        <v>0.19</v>
      </c>
      <c r="Y179" s="91" t="str">
        <f t="shared" si="53"/>
        <v>N.M.</v>
      </c>
      <c r="Z179" s="132"/>
    </row>
    <row r="180" spans="1:26" ht="12.75" customHeight="1" collapsed="1" x14ac:dyDescent="0.25">
      <c r="A180" s="41" t="s">
        <v>619</v>
      </c>
      <c r="B180" s="84" t="s">
        <v>113</v>
      </c>
      <c r="C180" s="87" t="s">
        <v>419</v>
      </c>
      <c r="D180" s="41" t="s">
        <v>275</v>
      </c>
      <c r="E180" s="48"/>
      <c r="F180" s="100">
        <v>14.63</v>
      </c>
      <c r="G180" s="100">
        <v>0</v>
      </c>
      <c r="H180" s="98">
        <f t="shared" si="40"/>
        <v>14.63</v>
      </c>
      <c r="I180" s="117" t="str">
        <f t="shared" si="41"/>
        <v>N.M.</v>
      </c>
      <c r="J180" s="159"/>
      <c r="K180" s="100">
        <v>0.19</v>
      </c>
      <c r="L180" s="100">
        <v>0</v>
      </c>
      <c r="M180" s="98">
        <f t="shared" si="48"/>
        <v>0.19</v>
      </c>
      <c r="N180" s="117" t="str">
        <f t="shared" si="49"/>
        <v>N.M.</v>
      </c>
      <c r="O180" s="246"/>
      <c r="P180" s="159"/>
      <c r="Q180" s="100">
        <v>-14.44</v>
      </c>
      <c r="R180" s="100">
        <v>0</v>
      </c>
      <c r="S180" s="98">
        <f t="shared" si="50"/>
        <v>-14.44</v>
      </c>
      <c r="T180" s="117" t="str">
        <f t="shared" si="51"/>
        <v>N.M.</v>
      </c>
      <c r="U180" s="159"/>
      <c r="V180" s="100">
        <v>0.19</v>
      </c>
      <c r="W180" s="100">
        <v>0</v>
      </c>
      <c r="X180" s="98">
        <f t="shared" si="52"/>
        <v>0.19</v>
      </c>
      <c r="Y180" s="117" t="str">
        <f t="shared" si="53"/>
        <v>N.M.</v>
      </c>
    </row>
    <row r="181" spans="1:26" s="68" customFormat="1" hidden="1" outlineLevel="1" x14ac:dyDescent="0.25">
      <c r="A181" s="63" t="s">
        <v>1556</v>
      </c>
      <c r="B181" s="64" t="s">
        <v>2015</v>
      </c>
      <c r="C181" s="65" t="s">
        <v>2463</v>
      </c>
      <c r="D181" s="66"/>
      <c r="E181" s="67"/>
      <c r="F181" s="307">
        <v>14.63</v>
      </c>
      <c r="G181" s="307">
        <v>0</v>
      </c>
      <c r="H181" s="142">
        <f t="shared" si="40"/>
        <v>14.63</v>
      </c>
      <c r="I181" s="91" t="str">
        <f t="shared" si="41"/>
        <v>N.M.</v>
      </c>
      <c r="J181" s="157"/>
      <c r="K181" s="307">
        <v>0.19</v>
      </c>
      <c r="L181" s="307">
        <v>0</v>
      </c>
      <c r="M181" s="142">
        <f t="shared" si="48"/>
        <v>0.19</v>
      </c>
      <c r="N181" s="91" t="str">
        <f t="shared" si="49"/>
        <v>N.M.</v>
      </c>
      <c r="O181" s="258"/>
      <c r="P181" s="157"/>
      <c r="Q181" s="307">
        <v>-14.44</v>
      </c>
      <c r="R181" s="307">
        <v>0</v>
      </c>
      <c r="S181" s="142">
        <f t="shared" si="50"/>
        <v>-14.44</v>
      </c>
      <c r="T181" s="91" t="str">
        <f t="shared" si="51"/>
        <v>N.M.</v>
      </c>
      <c r="U181" s="157"/>
      <c r="V181" s="307">
        <v>0.19</v>
      </c>
      <c r="W181" s="307">
        <v>0</v>
      </c>
      <c r="X181" s="142">
        <f t="shared" si="52"/>
        <v>0.19</v>
      </c>
      <c r="Y181" s="91" t="str">
        <f t="shared" si="53"/>
        <v>N.M.</v>
      </c>
      <c r="Z181" s="132"/>
    </row>
    <row r="182" spans="1:26" ht="12.75" customHeight="1" collapsed="1" x14ac:dyDescent="0.25">
      <c r="A182" s="41" t="s">
        <v>620</v>
      </c>
      <c r="B182" s="84" t="s">
        <v>115</v>
      </c>
      <c r="C182" s="77" t="s">
        <v>418</v>
      </c>
      <c r="D182" s="41"/>
      <c r="E182" s="48"/>
      <c r="F182" s="100">
        <v>14.63</v>
      </c>
      <c r="G182" s="100">
        <v>0</v>
      </c>
      <c r="H182" s="98">
        <f t="shared" si="40"/>
        <v>14.63</v>
      </c>
      <c r="I182" s="117" t="str">
        <f t="shared" si="41"/>
        <v>N.M.</v>
      </c>
      <c r="J182" s="159"/>
      <c r="K182" s="100">
        <v>0.19</v>
      </c>
      <c r="L182" s="100">
        <v>0</v>
      </c>
      <c r="M182" s="98">
        <f t="shared" si="48"/>
        <v>0.19</v>
      </c>
      <c r="N182" s="117" t="str">
        <f t="shared" si="49"/>
        <v>N.M.</v>
      </c>
      <c r="O182" s="246"/>
      <c r="P182" s="159"/>
      <c r="Q182" s="100">
        <v>-14.44</v>
      </c>
      <c r="R182" s="100">
        <v>0</v>
      </c>
      <c r="S182" s="98">
        <f t="shared" si="50"/>
        <v>-14.44</v>
      </c>
      <c r="T182" s="117" t="str">
        <f t="shared" si="51"/>
        <v>N.M.</v>
      </c>
      <c r="U182" s="159"/>
      <c r="V182" s="100">
        <v>0.19</v>
      </c>
      <c r="W182" s="100">
        <v>0</v>
      </c>
      <c r="X182" s="98">
        <f t="shared" si="52"/>
        <v>0.19</v>
      </c>
      <c r="Y182" s="117" t="str">
        <f t="shared" si="53"/>
        <v>N.M.</v>
      </c>
    </row>
    <row r="183" spans="1:26" s="108" customFormat="1" x14ac:dyDescent="0.25">
      <c r="A183" s="103"/>
      <c r="B183" s="104" t="s">
        <v>116</v>
      </c>
      <c r="C183" s="105" t="s">
        <v>417</v>
      </c>
      <c r="D183" s="103"/>
      <c r="E183" s="107"/>
      <c r="F183" s="302"/>
      <c r="G183" s="302"/>
      <c r="H183" s="303">
        <f t="shared" si="40"/>
        <v>0</v>
      </c>
      <c r="I183" s="119">
        <f t="shared" si="41"/>
        <v>0</v>
      </c>
      <c r="J183" s="166"/>
      <c r="K183" s="302"/>
      <c r="L183" s="302"/>
      <c r="M183" s="303">
        <f t="shared" si="48"/>
        <v>0</v>
      </c>
      <c r="N183" s="119">
        <f t="shared" si="49"/>
        <v>0</v>
      </c>
      <c r="O183" s="247"/>
      <c r="P183" s="166"/>
      <c r="Q183" s="302"/>
      <c r="R183" s="302"/>
      <c r="S183" s="303">
        <f t="shared" si="50"/>
        <v>0</v>
      </c>
      <c r="T183" s="119">
        <f t="shared" si="51"/>
        <v>0</v>
      </c>
      <c r="U183" s="166"/>
      <c r="V183" s="302"/>
      <c r="W183" s="302"/>
      <c r="X183" s="303">
        <f t="shared" si="52"/>
        <v>0</v>
      </c>
      <c r="Y183" s="119">
        <f t="shared" si="53"/>
        <v>0</v>
      </c>
      <c r="Z183" s="132"/>
    </row>
    <row r="184" spans="1:26" s="108" customFormat="1" x14ac:dyDescent="0.25">
      <c r="A184" s="103"/>
      <c r="B184" s="104" t="s">
        <v>117</v>
      </c>
      <c r="C184" s="105" t="s">
        <v>295</v>
      </c>
      <c r="D184" s="103"/>
      <c r="E184" s="107"/>
      <c r="F184" s="302"/>
      <c r="G184" s="302"/>
      <c r="H184" s="303">
        <f t="shared" si="40"/>
        <v>0</v>
      </c>
      <c r="I184" s="119">
        <f t="shared" si="41"/>
        <v>0</v>
      </c>
      <c r="J184" s="166"/>
      <c r="K184" s="302"/>
      <c r="L184" s="302"/>
      <c r="M184" s="303">
        <f t="shared" si="48"/>
        <v>0</v>
      </c>
      <c r="N184" s="119">
        <f t="shared" si="49"/>
        <v>0</v>
      </c>
      <c r="O184" s="247"/>
      <c r="P184" s="166"/>
      <c r="Q184" s="302"/>
      <c r="R184" s="302"/>
      <c r="S184" s="303">
        <f t="shared" si="50"/>
        <v>0</v>
      </c>
      <c r="T184" s="119">
        <f t="shared" si="51"/>
        <v>0</v>
      </c>
      <c r="U184" s="166"/>
      <c r="V184" s="302"/>
      <c r="W184" s="302"/>
      <c r="X184" s="303">
        <f t="shared" si="52"/>
        <v>0</v>
      </c>
      <c r="Y184" s="119">
        <f t="shared" si="53"/>
        <v>0</v>
      </c>
      <c r="Z184" s="132"/>
    </row>
    <row r="185" spans="1:26" x14ac:dyDescent="0.25">
      <c r="A185" s="38" t="s">
        <v>621</v>
      </c>
      <c r="B185" s="83" t="s">
        <v>119</v>
      </c>
      <c r="C185" s="88" t="s">
        <v>416</v>
      </c>
      <c r="D185" s="38"/>
      <c r="E185" s="48"/>
      <c r="F185" s="100">
        <v>0</v>
      </c>
      <c r="G185" s="100">
        <v>0</v>
      </c>
      <c r="H185" s="98">
        <f t="shared" si="40"/>
        <v>0</v>
      </c>
      <c r="I185" s="117">
        <f t="shared" si="41"/>
        <v>0</v>
      </c>
      <c r="J185" s="159"/>
      <c r="K185" s="100">
        <v>0</v>
      </c>
      <c r="L185" s="100">
        <v>0</v>
      </c>
      <c r="M185" s="98">
        <f t="shared" si="48"/>
        <v>0</v>
      </c>
      <c r="N185" s="117">
        <f t="shared" si="49"/>
        <v>0</v>
      </c>
      <c r="O185" s="246"/>
      <c r="P185" s="159"/>
      <c r="Q185" s="100">
        <v>0</v>
      </c>
      <c r="R185" s="100">
        <v>0</v>
      </c>
      <c r="S185" s="98">
        <f t="shared" si="50"/>
        <v>0</v>
      </c>
      <c r="T185" s="117">
        <f t="shared" si="51"/>
        <v>0</v>
      </c>
      <c r="U185" s="159"/>
      <c r="V185" s="100">
        <v>0</v>
      </c>
      <c r="W185" s="100">
        <v>0</v>
      </c>
      <c r="X185" s="98">
        <f t="shared" si="52"/>
        <v>0</v>
      </c>
      <c r="Y185" s="117">
        <f t="shared" si="53"/>
        <v>0</v>
      </c>
    </row>
    <row r="186" spans="1:26" x14ac:dyDescent="0.25">
      <c r="A186" s="38" t="s">
        <v>622</v>
      </c>
      <c r="B186" s="83" t="s">
        <v>121</v>
      </c>
      <c r="C186" s="88" t="s">
        <v>415</v>
      </c>
      <c r="D186" s="38"/>
      <c r="E186" s="48"/>
      <c r="F186" s="100">
        <v>0</v>
      </c>
      <c r="G186" s="100">
        <v>0</v>
      </c>
      <c r="H186" s="98">
        <f t="shared" si="40"/>
        <v>0</v>
      </c>
      <c r="I186" s="117">
        <f t="shared" si="41"/>
        <v>0</v>
      </c>
      <c r="J186" s="159"/>
      <c r="K186" s="100">
        <v>0</v>
      </c>
      <c r="L186" s="100">
        <v>0</v>
      </c>
      <c r="M186" s="98">
        <f t="shared" si="48"/>
        <v>0</v>
      </c>
      <c r="N186" s="117">
        <f t="shared" si="49"/>
        <v>0</v>
      </c>
      <c r="O186" s="246"/>
      <c r="P186" s="159"/>
      <c r="Q186" s="100">
        <v>0</v>
      </c>
      <c r="R186" s="100">
        <v>0</v>
      </c>
      <c r="S186" s="98">
        <f t="shared" si="50"/>
        <v>0</v>
      </c>
      <c r="T186" s="117">
        <f t="shared" si="51"/>
        <v>0</v>
      </c>
      <c r="U186" s="159"/>
      <c r="V186" s="100">
        <v>0</v>
      </c>
      <c r="W186" s="100">
        <v>0</v>
      </c>
      <c r="X186" s="98">
        <f t="shared" si="52"/>
        <v>0</v>
      </c>
      <c r="Y186" s="117">
        <f t="shared" si="53"/>
        <v>0</v>
      </c>
    </row>
    <row r="187" spans="1:26" x14ac:dyDescent="0.25">
      <c r="A187" s="38" t="s">
        <v>623</v>
      </c>
      <c r="B187" s="83" t="s">
        <v>123</v>
      </c>
      <c r="C187" s="88" t="s">
        <v>414</v>
      </c>
      <c r="D187" s="38"/>
      <c r="E187" s="48"/>
      <c r="F187" s="100">
        <v>0</v>
      </c>
      <c r="G187" s="100">
        <v>0</v>
      </c>
      <c r="H187" s="98">
        <f t="shared" si="40"/>
        <v>0</v>
      </c>
      <c r="I187" s="117">
        <f t="shared" si="41"/>
        <v>0</v>
      </c>
      <c r="J187" s="159"/>
      <c r="K187" s="100">
        <v>0</v>
      </c>
      <c r="L187" s="100">
        <v>0</v>
      </c>
      <c r="M187" s="98">
        <f t="shared" si="48"/>
        <v>0</v>
      </c>
      <c r="N187" s="117">
        <f t="shared" si="49"/>
        <v>0</v>
      </c>
      <c r="O187" s="246"/>
      <c r="P187" s="159"/>
      <c r="Q187" s="100">
        <v>0</v>
      </c>
      <c r="R187" s="100">
        <v>0</v>
      </c>
      <c r="S187" s="98">
        <f t="shared" si="50"/>
        <v>0</v>
      </c>
      <c r="T187" s="117">
        <f t="shared" si="51"/>
        <v>0</v>
      </c>
      <c r="U187" s="159"/>
      <c r="V187" s="100">
        <v>0</v>
      </c>
      <c r="W187" s="100">
        <v>0</v>
      </c>
      <c r="X187" s="98">
        <f t="shared" si="52"/>
        <v>0</v>
      </c>
      <c r="Y187" s="117">
        <f t="shared" si="53"/>
        <v>0</v>
      </c>
    </row>
    <row r="188" spans="1:26" x14ac:dyDescent="0.25">
      <c r="A188" s="38" t="s">
        <v>624</v>
      </c>
      <c r="B188" s="83" t="s">
        <v>125</v>
      </c>
      <c r="C188" s="88" t="s">
        <v>413</v>
      </c>
      <c r="D188" s="38"/>
      <c r="E188" s="48"/>
      <c r="F188" s="100">
        <v>0</v>
      </c>
      <c r="G188" s="100">
        <v>0</v>
      </c>
      <c r="H188" s="98">
        <f t="shared" si="40"/>
        <v>0</v>
      </c>
      <c r="I188" s="117">
        <f t="shared" si="41"/>
        <v>0</v>
      </c>
      <c r="J188" s="159"/>
      <c r="K188" s="100">
        <v>0</v>
      </c>
      <c r="L188" s="100">
        <v>0</v>
      </c>
      <c r="M188" s="98">
        <f t="shared" si="48"/>
        <v>0</v>
      </c>
      <c r="N188" s="117">
        <f t="shared" si="49"/>
        <v>0</v>
      </c>
      <c r="O188" s="246"/>
      <c r="P188" s="159"/>
      <c r="Q188" s="100">
        <v>0</v>
      </c>
      <c r="R188" s="100">
        <v>0</v>
      </c>
      <c r="S188" s="98">
        <f t="shared" si="50"/>
        <v>0</v>
      </c>
      <c r="T188" s="117">
        <f t="shared" si="51"/>
        <v>0</v>
      </c>
      <c r="U188" s="159"/>
      <c r="V188" s="100">
        <v>0</v>
      </c>
      <c r="W188" s="100">
        <v>0</v>
      </c>
      <c r="X188" s="98">
        <f t="shared" si="52"/>
        <v>0</v>
      </c>
      <c r="Y188" s="117">
        <f t="shared" si="53"/>
        <v>0</v>
      </c>
    </row>
    <row r="189" spans="1:26" x14ac:dyDescent="0.25">
      <c r="A189" s="41" t="s">
        <v>625</v>
      </c>
      <c r="B189" s="84" t="s">
        <v>127</v>
      </c>
      <c r="C189" s="88" t="s">
        <v>412</v>
      </c>
      <c r="D189" s="41"/>
      <c r="E189" s="48"/>
      <c r="F189" s="100">
        <v>0</v>
      </c>
      <c r="G189" s="100">
        <v>0</v>
      </c>
      <c r="H189" s="98">
        <f t="shared" si="40"/>
        <v>0</v>
      </c>
      <c r="I189" s="117">
        <f t="shared" si="41"/>
        <v>0</v>
      </c>
      <c r="J189" s="159"/>
      <c r="K189" s="100">
        <v>0</v>
      </c>
      <c r="L189" s="100">
        <v>0</v>
      </c>
      <c r="M189" s="98">
        <f t="shared" si="48"/>
        <v>0</v>
      </c>
      <c r="N189" s="117">
        <f t="shared" si="49"/>
        <v>0</v>
      </c>
      <c r="O189" s="246"/>
      <c r="P189" s="159"/>
      <c r="Q189" s="100">
        <v>0</v>
      </c>
      <c r="R189" s="100">
        <v>0</v>
      </c>
      <c r="S189" s="98">
        <f t="shared" si="50"/>
        <v>0</v>
      </c>
      <c r="T189" s="117">
        <f t="shared" si="51"/>
        <v>0</v>
      </c>
      <c r="U189" s="159"/>
      <c r="V189" s="100">
        <v>0</v>
      </c>
      <c r="W189" s="100">
        <v>0</v>
      </c>
      <c r="X189" s="98">
        <f t="shared" si="52"/>
        <v>0</v>
      </c>
      <c r="Y189" s="117">
        <f t="shared" si="53"/>
        <v>0</v>
      </c>
    </row>
    <row r="190" spans="1:26" ht="12.75" customHeight="1" x14ac:dyDescent="0.25">
      <c r="A190" s="41" t="s">
        <v>626</v>
      </c>
      <c r="B190" s="84" t="s">
        <v>129</v>
      </c>
      <c r="C190" s="88" t="s">
        <v>411</v>
      </c>
      <c r="D190" s="41"/>
      <c r="E190" s="48"/>
      <c r="F190" s="100">
        <v>0</v>
      </c>
      <c r="G190" s="100">
        <v>0</v>
      </c>
      <c r="H190" s="98">
        <f t="shared" si="40"/>
        <v>0</v>
      </c>
      <c r="I190" s="117">
        <f t="shared" si="41"/>
        <v>0</v>
      </c>
      <c r="J190" s="159"/>
      <c r="K190" s="100">
        <v>0</v>
      </c>
      <c r="L190" s="100">
        <v>0</v>
      </c>
      <c r="M190" s="98">
        <f t="shared" si="48"/>
        <v>0</v>
      </c>
      <c r="N190" s="117">
        <f t="shared" si="49"/>
        <v>0</v>
      </c>
      <c r="O190" s="246"/>
      <c r="P190" s="159"/>
      <c r="Q190" s="100">
        <v>0</v>
      </c>
      <c r="R190" s="100">
        <v>0</v>
      </c>
      <c r="S190" s="98">
        <f t="shared" si="50"/>
        <v>0</v>
      </c>
      <c r="T190" s="117">
        <f t="shared" si="51"/>
        <v>0</v>
      </c>
      <c r="U190" s="159"/>
      <c r="V190" s="100">
        <v>0</v>
      </c>
      <c r="W190" s="100">
        <v>0</v>
      </c>
      <c r="X190" s="98">
        <f t="shared" si="52"/>
        <v>0</v>
      </c>
      <c r="Y190" s="117">
        <f t="shared" si="53"/>
        <v>0</v>
      </c>
    </row>
    <row r="191" spans="1:26" ht="12.75" customHeight="1" x14ac:dyDescent="0.25">
      <c r="A191" s="38" t="s">
        <v>627</v>
      </c>
      <c r="B191" s="83" t="s">
        <v>131</v>
      </c>
      <c r="C191" s="319" t="s">
        <v>410</v>
      </c>
      <c r="D191" s="82" t="s">
        <v>276</v>
      </c>
      <c r="E191" s="48"/>
      <c r="F191" s="100">
        <v>0</v>
      </c>
      <c r="G191" s="100">
        <v>0</v>
      </c>
      <c r="H191" s="98">
        <f t="shared" si="40"/>
        <v>0</v>
      </c>
      <c r="I191" s="117">
        <f t="shared" si="41"/>
        <v>0</v>
      </c>
      <c r="J191" s="159"/>
      <c r="K191" s="100">
        <v>0</v>
      </c>
      <c r="L191" s="100">
        <v>0</v>
      </c>
      <c r="M191" s="98">
        <f t="shared" si="48"/>
        <v>0</v>
      </c>
      <c r="N191" s="117">
        <f t="shared" si="49"/>
        <v>0</v>
      </c>
      <c r="O191" s="246"/>
      <c r="P191" s="159"/>
      <c r="Q191" s="100">
        <v>0</v>
      </c>
      <c r="R191" s="100">
        <v>0</v>
      </c>
      <c r="S191" s="98">
        <f t="shared" si="50"/>
        <v>0</v>
      </c>
      <c r="T191" s="117">
        <f t="shared" si="51"/>
        <v>0</v>
      </c>
      <c r="U191" s="159"/>
      <c r="V191" s="100">
        <v>0</v>
      </c>
      <c r="W191" s="100">
        <v>0</v>
      </c>
      <c r="X191" s="98">
        <f t="shared" si="52"/>
        <v>0</v>
      </c>
      <c r="Y191" s="117">
        <f t="shared" si="53"/>
        <v>0</v>
      </c>
    </row>
    <row r="192" spans="1:26" s="108" customFormat="1" ht="12.75" customHeight="1" x14ac:dyDescent="0.25">
      <c r="A192" s="103"/>
      <c r="B192" s="104" t="s">
        <v>132</v>
      </c>
      <c r="C192" s="105" t="s">
        <v>409</v>
      </c>
      <c r="D192" s="110"/>
      <c r="E192" s="107"/>
      <c r="F192" s="302"/>
      <c r="G192" s="302"/>
      <c r="H192" s="303">
        <f t="shared" si="40"/>
        <v>0</v>
      </c>
      <c r="I192" s="119">
        <f t="shared" si="41"/>
        <v>0</v>
      </c>
      <c r="J192" s="166"/>
      <c r="K192" s="302"/>
      <c r="L192" s="302"/>
      <c r="M192" s="303">
        <f t="shared" si="48"/>
        <v>0</v>
      </c>
      <c r="N192" s="119">
        <f t="shared" si="49"/>
        <v>0</v>
      </c>
      <c r="O192" s="247"/>
      <c r="P192" s="166"/>
      <c r="Q192" s="302"/>
      <c r="R192" s="302"/>
      <c r="S192" s="303">
        <f t="shared" si="50"/>
        <v>0</v>
      </c>
      <c r="T192" s="119">
        <f t="shared" si="51"/>
        <v>0</v>
      </c>
      <c r="U192" s="166"/>
      <c r="V192" s="302"/>
      <c r="W192" s="302"/>
      <c r="X192" s="303">
        <f t="shared" si="52"/>
        <v>0</v>
      </c>
      <c r="Y192" s="119">
        <f t="shared" si="53"/>
        <v>0</v>
      </c>
      <c r="Z192" s="132"/>
    </row>
    <row r="193" spans="1:26" s="108" customFormat="1" x14ac:dyDescent="0.25">
      <c r="A193" s="103"/>
      <c r="B193" s="104" t="s">
        <v>133</v>
      </c>
      <c r="C193" s="105" t="s">
        <v>281</v>
      </c>
      <c r="D193" s="103"/>
      <c r="E193" s="109" t="s">
        <v>19</v>
      </c>
      <c r="F193" s="302"/>
      <c r="G193" s="302"/>
      <c r="H193" s="303">
        <f t="shared" si="40"/>
        <v>0</v>
      </c>
      <c r="I193" s="119">
        <f t="shared" si="41"/>
        <v>0</v>
      </c>
      <c r="J193" s="166"/>
      <c r="K193" s="302"/>
      <c r="L193" s="302"/>
      <c r="M193" s="303">
        <f t="shared" si="48"/>
        <v>0</v>
      </c>
      <c r="N193" s="119">
        <f t="shared" si="49"/>
        <v>0</v>
      </c>
      <c r="O193" s="247"/>
      <c r="P193" s="166"/>
      <c r="Q193" s="302"/>
      <c r="R193" s="302"/>
      <c r="S193" s="303">
        <f t="shared" si="50"/>
        <v>0</v>
      </c>
      <c r="T193" s="119">
        <f t="shared" si="51"/>
        <v>0</v>
      </c>
      <c r="U193" s="166"/>
      <c r="V193" s="302"/>
      <c r="W193" s="302"/>
      <c r="X193" s="303">
        <f t="shared" si="52"/>
        <v>0</v>
      </c>
      <c r="Y193" s="119">
        <f t="shared" si="53"/>
        <v>0</v>
      </c>
      <c r="Z193" s="132"/>
    </row>
    <row r="194" spans="1:26" x14ac:dyDescent="0.25">
      <c r="A194" s="38" t="s">
        <v>628</v>
      </c>
      <c r="B194" s="83" t="s">
        <v>136</v>
      </c>
      <c r="C194" s="88" t="s">
        <v>408</v>
      </c>
      <c r="D194" s="38"/>
      <c r="E194" s="48"/>
      <c r="F194" s="100">
        <v>0</v>
      </c>
      <c r="G194" s="100">
        <v>0</v>
      </c>
      <c r="H194" s="98">
        <f t="shared" si="40"/>
        <v>0</v>
      </c>
      <c r="I194" s="117">
        <f t="shared" si="41"/>
        <v>0</v>
      </c>
      <c r="J194" s="159"/>
      <c r="K194" s="100">
        <v>0</v>
      </c>
      <c r="L194" s="100">
        <v>0</v>
      </c>
      <c r="M194" s="98">
        <f t="shared" si="48"/>
        <v>0</v>
      </c>
      <c r="N194" s="117">
        <f t="shared" si="49"/>
        <v>0</v>
      </c>
      <c r="O194" s="246"/>
      <c r="P194" s="159"/>
      <c r="Q194" s="100">
        <v>0</v>
      </c>
      <c r="R194" s="100">
        <v>0</v>
      </c>
      <c r="S194" s="98">
        <f t="shared" si="50"/>
        <v>0</v>
      </c>
      <c r="T194" s="117">
        <f t="shared" si="51"/>
        <v>0</v>
      </c>
      <c r="U194" s="159"/>
      <c r="V194" s="100">
        <v>0</v>
      </c>
      <c r="W194" s="100">
        <v>0</v>
      </c>
      <c r="X194" s="98">
        <f t="shared" si="52"/>
        <v>0</v>
      </c>
      <c r="Y194" s="117">
        <f t="shared" si="53"/>
        <v>0</v>
      </c>
    </row>
    <row r="195" spans="1:26" x14ac:dyDescent="0.25">
      <c r="A195" s="38" t="s">
        <v>629</v>
      </c>
      <c r="B195" s="83" t="s">
        <v>138</v>
      </c>
      <c r="C195" s="88" t="s">
        <v>407</v>
      </c>
      <c r="D195" s="38"/>
      <c r="E195" s="48"/>
      <c r="F195" s="100">
        <v>0</v>
      </c>
      <c r="G195" s="100">
        <v>0</v>
      </c>
      <c r="H195" s="98">
        <f t="shared" si="40"/>
        <v>0</v>
      </c>
      <c r="I195" s="117">
        <f t="shared" si="41"/>
        <v>0</v>
      </c>
      <c r="J195" s="159"/>
      <c r="K195" s="100">
        <v>0</v>
      </c>
      <c r="L195" s="100">
        <v>0</v>
      </c>
      <c r="M195" s="98">
        <f t="shared" si="48"/>
        <v>0</v>
      </c>
      <c r="N195" s="117">
        <f t="shared" si="49"/>
        <v>0</v>
      </c>
      <c r="O195" s="246"/>
      <c r="P195" s="159"/>
      <c r="Q195" s="100">
        <v>0</v>
      </c>
      <c r="R195" s="100">
        <v>0</v>
      </c>
      <c r="S195" s="98">
        <f t="shared" si="50"/>
        <v>0</v>
      </c>
      <c r="T195" s="117">
        <f t="shared" si="51"/>
        <v>0</v>
      </c>
      <c r="U195" s="159"/>
      <c r="V195" s="100">
        <v>0</v>
      </c>
      <c r="W195" s="100">
        <v>0</v>
      </c>
      <c r="X195" s="98">
        <f t="shared" si="52"/>
        <v>0</v>
      </c>
      <c r="Y195" s="117">
        <f t="shared" si="53"/>
        <v>0</v>
      </c>
    </row>
    <row r="196" spans="1:26" x14ac:dyDescent="0.25">
      <c r="A196" s="38" t="s">
        <v>630</v>
      </c>
      <c r="B196" s="83" t="s">
        <v>140</v>
      </c>
      <c r="C196" s="88" t="s">
        <v>406</v>
      </c>
      <c r="D196" s="38"/>
      <c r="E196" s="48"/>
      <c r="F196" s="100">
        <v>0</v>
      </c>
      <c r="G196" s="100">
        <v>0</v>
      </c>
      <c r="H196" s="98">
        <f t="shared" si="40"/>
        <v>0</v>
      </c>
      <c r="I196" s="117">
        <f t="shared" si="41"/>
        <v>0</v>
      </c>
      <c r="J196" s="159"/>
      <c r="K196" s="100">
        <v>0</v>
      </c>
      <c r="L196" s="100">
        <v>0</v>
      </c>
      <c r="M196" s="98">
        <f t="shared" si="48"/>
        <v>0</v>
      </c>
      <c r="N196" s="117">
        <f t="shared" si="49"/>
        <v>0</v>
      </c>
      <c r="O196" s="246"/>
      <c r="P196" s="159"/>
      <c r="Q196" s="100">
        <v>0</v>
      </c>
      <c r="R196" s="100">
        <v>0</v>
      </c>
      <c r="S196" s="98">
        <f t="shared" si="50"/>
        <v>0</v>
      </c>
      <c r="T196" s="117">
        <f t="shared" si="51"/>
        <v>0</v>
      </c>
      <c r="U196" s="159"/>
      <c r="V196" s="100">
        <v>0</v>
      </c>
      <c r="W196" s="100">
        <v>0</v>
      </c>
      <c r="X196" s="98">
        <f t="shared" si="52"/>
        <v>0</v>
      </c>
      <c r="Y196" s="117">
        <f t="shared" si="53"/>
        <v>0</v>
      </c>
    </row>
    <row r="197" spans="1:26" x14ac:dyDescent="0.25">
      <c r="A197" s="38" t="s">
        <v>631</v>
      </c>
      <c r="B197" s="83" t="s">
        <v>142</v>
      </c>
      <c r="C197" s="88" t="s">
        <v>405</v>
      </c>
      <c r="D197" s="38"/>
      <c r="E197" s="48"/>
      <c r="F197" s="100">
        <v>0</v>
      </c>
      <c r="G197" s="100">
        <v>0</v>
      </c>
      <c r="H197" s="98">
        <f t="shared" si="40"/>
        <v>0</v>
      </c>
      <c r="I197" s="117">
        <f t="shared" si="41"/>
        <v>0</v>
      </c>
      <c r="J197" s="159"/>
      <c r="K197" s="100">
        <v>0</v>
      </c>
      <c r="L197" s="100">
        <v>0</v>
      </c>
      <c r="M197" s="98">
        <f t="shared" si="48"/>
        <v>0</v>
      </c>
      <c r="N197" s="117">
        <f t="shared" si="49"/>
        <v>0</v>
      </c>
      <c r="O197" s="246"/>
      <c r="P197" s="159"/>
      <c r="Q197" s="100">
        <v>0</v>
      </c>
      <c r="R197" s="100">
        <v>0</v>
      </c>
      <c r="S197" s="98">
        <f t="shared" si="50"/>
        <v>0</v>
      </c>
      <c r="T197" s="117">
        <f t="shared" si="51"/>
        <v>0</v>
      </c>
      <c r="U197" s="159"/>
      <c r="V197" s="100">
        <v>0</v>
      </c>
      <c r="W197" s="100">
        <v>0</v>
      </c>
      <c r="X197" s="98">
        <f t="shared" si="52"/>
        <v>0</v>
      </c>
      <c r="Y197" s="117">
        <f t="shared" si="53"/>
        <v>0</v>
      </c>
    </row>
    <row r="198" spans="1:26" x14ac:dyDescent="0.25">
      <c r="A198" s="38" t="s">
        <v>1039</v>
      </c>
      <c r="B198" s="83" t="s">
        <v>936</v>
      </c>
      <c r="C198" s="88" t="s">
        <v>933</v>
      </c>
      <c r="D198" s="41" t="s">
        <v>275</v>
      </c>
      <c r="E198" s="48"/>
      <c r="F198" s="100">
        <v>0</v>
      </c>
      <c r="G198" s="100">
        <v>0</v>
      </c>
      <c r="H198" s="98">
        <f t="shared" si="40"/>
        <v>0</v>
      </c>
      <c r="I198" s="117">
        <f t="shared" si="41"/>
        <v>0</v>
      </c>
      <c r="J198" s="159"/>
      <c r="K198" s="100">
        <v>0</v>
      </c>
      <c r="L198" s="100">
        <v>0</v>
      </c>
      <c r="M198" s="98"/>
      <c r="N198" s="117"/>
      <c r="O198" s="246"/>
      <c r="P198" s="159"/>
      <c r="Q198" s="100">
        <v>0</v>
      </c>
      <c r="R198" s="100">
        <v>0</v>
      </c>
      <c r="S198" s="98"/>
      <c r="T198" s="117"/>
      <c r="U198" s="159"/>
      <c r="V198" s="100">
        <v>0</v>
      </c>
      <c r="W198" s="100">
        <v>0</v>
      </c>
      <c r="X198" s="98"/>
      <c r="Y198" s="117"/>
    </row>
    <row r="199" spans="1:26" x14ac:dyDescent="0.25">
      <c r="A199" s="38" t="s">
        <v>1040</v>
      </c>
      <c r="B199" s="83" t="s">
        <v>937</v>
      </c>
      <c r="C199" s="88" t="s">
        <v>934</v>
      </c>
      <c r="D199" s="41" t="s">
        <v>275</v>
      </c>
      <c r="E199" s="48"/>
      <c r="F199" s="100">
        <v>0</v>
      </c>
      <c r="G199" s="100">
        <v>0</v>
      </c>
      <c r="H199" s="98">
        <f t="shared" si="40"/>
        <v>0</v>
      </c>
      <c r="I199" s="117">
        <f t="shared" si="41"/>
        <v>0</v>
      </c>
      <c r="J199" s="159"/>
      <c r="K199" s="100">
        <v>0</v>
      </c>
      <c r="L199" s="100">
        <v>0</v>
      </c>
      <c r="M199" s="98"/>
      <c r="N199" s="117"/>
      <c r="O199" s="246"/>
      <c r="P199" s="159"/>
      <c r="Q199" s="100">
        <v>0</v>
      </c>
      <c r="R199" s="100">
        <v>0</v>
      </c>
      <c r="S199" s="98"/>
      <c r="T199" s="117"/>
      <c r="U199" s="159"/>
      <c r="V199" s="100">
        <v>0</v>
      </c>
      <c r="W199" s="100">
        <v>0</v>
      </c>
      <c r="X199" s="98"/>
      <c r="Y199" s="117"/>
    </row>
    <row r="200" spans="1:26" x14ac:dyDescent="0.25">
      <c r="A200" s="38" t="s">
        <v>1041</v>
      </c>
      <c r="B200" s="83" t="s">
        <v>938</v>
      </c>
      <c r="C200" s="88" t="s">
        <v>935</v>
      </c>
      <c r="D200" s="41" t="s">
        <v>275</v>
      </c>
      <c r="E200" s="48"/>
      <c r="F200" s="100">
        <v>0</v>
      </c>
      <c r="G200" s="100">
        <v>0</v>
      </c>
      <c r="H200" s="98">
        <f t="shared" si="40"/>
        <v>0</v>
      </c>
      <c r="I200" s="117">
        <f t="shared" si="41"/>
        <v>0</v>
      </c>
      <c r="J200" s="159"/>
      <c r="K200" s="100">
        <v>0</v>
      </c>
      <c r="L200" s="100">
        <v>0</v>
      </c>
      <c r="M200" s="98"/>
      <c r="N200" s="117"/>
      <c r="O200" s="246"/>
      <c r="P200" s="159"/>
      <c r="Q200" s="100">
        <v>0</v>
      </c>
      <c r="R200" s="100">
        <v>0</v>
      </c>
      <c r="S200" s="98"/>
      <c r="T200" s="117"/>
      <c r="U200" s="159"/>
      <c r="V200" s="100">
        <v>0</v>
      </c>
      <c r="W200" s="100">
        <v>0</v>
      </c>
      <c r="X200" s="98"/>
      <c r="Y200" s="117"/>
    </row>
    <row r="201" spans="1:26" ht="12.75" customHeight="1" x14ac:dyDescent="0.25">
      <c r="A201" s="38" t="s">
        <v>632</v>
      </c>
      <c r="B201" s="83" t="s">
        <v>144</v>
      </c>
      <c r="C201" s="88" t="s">
        <v>404</v>
      </c>
      <c r="D201" s="38"/>
      <c r="E201" s="48"/>
      <c r="F201" s="100">
        <v>0</v>
      </c>
      <c r="G201" s="100">
        <v>0</v>
      </c>
      <c r="H201" s="98">
        <f t="shared" si="40"/>
        <v>0</v>
      </c>
      <c r="I201" s="117">
        <f t="shared" si="41"/>
        <v>0</v>
      </c>
      <c r="J201" s="159"/>
      <c r="K201" s="100">
        <v>0</v>
      </c>
      <c r="L201" s="100">
        <v>0</v>
      </c>
      <c r="M201" s="98">
        <f t="shared" ref="M201:M219" si="54">+K201-L201</f>
        <v>0</v>
      </c>
      <c r="N201" s="117">
        <f t="shared" ref="N201:N219" si="55">IF(L201&lt;0,IF(M201=0,0,IF(OR(L201=0,K201=0),"N.M.",IF(ABS(M201/L201)&gt;=10,"N.M.",M201/(-L201)))),IF(M201=0,0,IF(OR(L201=0,K201=0),"N.M.",IF(ABS(M201/L201)&gt;=10,"N.M.",M201/L201))))</f>
        <v>0</v>
      </c>
      <c r="O201" s="246"/>
      <c r="P201" s="159"/>
      <c r="Q201" s="100">
        <v>0</v>
      </c>
      <c r="R201" s="100">
        <v>0</v>
      </c>
      <c r="S201" s="98">
        <f t="shared" ref="S201:S219" si="56">+Q201-R201</f>
        <v>0</v>
      </c>
      <c r="T201" s="117">
        <f t="shared" ref="T201:T219" si="57">IF(R201&lt;0,IF(S201=0,0,IF(OR(R201=0,Q201=0),"N.M.",IF(ABS(S201/R201)&gt;=10,"N.M.",S201/(-R201)))),IF(S201=0,0,IF(OR(R201=0,Q201=0),"N.M.",IF(ABS(S201/R201)&gt;=10,"N.M.",S201/R201))))</f>
        <v>0</v>
      </c>
      <c r="U201" s="159"/>
      <c r="V201" s="100">
        <v>0</v>
      </c>
      <c r="W201" s="100">
        <v>0</v>
      </c>
      <c r="X201" s="98">
        <f t="shared" ref="X201:X219" si="58">+V201-W201</f>
        <v>0</v>
      </c>
      <c r="Y201" s="117">
        <f t="shared" ref="Y201:Y219" si="59">IF(W201&lt;0,IF(X201=0,0,IF(OR(W201=0,V201=0),"N.M.",IF(ABS(X201/W201)&gt;=10,"N.M.",X201/(-W201)))),IF(X201=0,0,IF(OR(W201=0,V201=0),"N.M.",IF(ABS(X201/W201)&gt;=10,"N.M.",X201/W201))))</f>
        <v>0</v>
      </c>
    </row>
    <row r="202" spans="1:26" s="45" customFormat="1" ht="12.75" customHeight="1" x14ac:dyDescent="0.25">
      <c r="A202" s="41" t="s">
        <v>633</v>
      </c>
      <c r="B202" s="84" t="s">
        <v>146</v>
      </c>
      <c r="C202" s="318" t="s">
        <v>1160</v>
      </c>
      <c r="D202" s="41" t="s">
        <v>275</v>
      </c>
      <c r="E202" s="48"/>
      <c r="F202" s="100">
        <v>0</v>
      </c>
      <c r="G202" s="100">
        <v>0</v>
      </c>
      <c r="H202" s="98">
        <f t="shared" si="40"/>
        <v>0</v>
      </c>
      <c r="I202" s="117">
        <f t="shared" si="41"/>
        <v>0</v>
      </c>
      <c r="J202" s="159"/>
      <c r="K202" s="100">
        <v>0</v>
      </c>
      <c r="L202" s="100">
        <v>0</v>
      </c>
      <c r="M202" s="98">
        <f t="shared" si="54"/>
        <v>0</v>
      </c>
      <c r="N202" s="117">
        <f t="shared" si="55"/>
        <v>0</v>
      </c>
      <c r="O202" s="246"/>
      <c r="P202" s="159"/>
      <c r="Q202" s="100">
        <v>0</v>
      </c>
      <c r="R202" s="100">
        <v>0</v>
      </c>
      <c r="S202" s="98">
        <f t="shared" si="56"/>
        <v>0</v>
      </c>
      <c r="T202" s="117">
        <f t="shared" si="57"/>
        <v>0</v>
      </c>
      <c r="U202" s="159"/>
      <c r="V202" s="100">
        <v>0</v>
      </c>
      <c r="W202" s="100">
        <v>0</v>
      </c>
      <c r="X202" s="98">
        <f t="shared" si="58"/>
        <v>0</v>
      </c>
      <c r="Y202" s="117">
        <f t="shared" si="59"/>
        <v>0</v>
      </c>
      <c r="Z202" s="132"/>
    </row>
    <row r="203" spans="1:26" s="45" customFormat="1" x14ac:dyDescent="0.25">
      <c r="A203" s="41" t="s">
        <v>634</v>
      </c>
      <c r="B203" s="84" t="s">
        <v>148</v>
      </c>
      <c r="C203" s="77" t="s">
        <v>403</v>
      </c>
      <c r="D203" s="41"/>
      <c r="E203" s="48"/>
      <c r="F203" s="100">
        <v>0</v>
      </c>
      <c r="G203" s="100">
        <v>0</v>
      </c>
      <c r="H203" s="98">
        <f t="shared" si="40"/>
        <v>0</v>
      </c>
      <c r="I203" s="117">
        <f t="shared" si="41"/>
        <v>0</v>
      </c>
      <c r="J203" s="159"/>
      <c r="K203" s="100">
        <v>0</v>
      </c>
      <c r="L203" s="100">
        <v>0</v>
      </c>
      <c r="M203" s="98">
        <f t="shared" si="54"/>
        <v>0</v>
      </c>
      <c r="N203" s="117">
        <f t="shared" si="55"/>
        <v>0</v>
      </c>
      <c r="O203" s="246"/>
      <c r="P203" s="159"/>
      <c r="Q203" s="100">
        <v>0</v>
      </c>
      <c r="R203" s="100">
        <v>0</v>
      </c>
      <c r="S203" s="98">
        <f t="shared" si="56"/>
        <v>0</v>
      </c>
      <c r="T203" s="117">
        <f t="shared" si="57"/>
        <v>0</v>
      </c>
      <c r="U203" s="159"/>
      <c r="V203" s="100">
        <v>0</v>
      </c>
      <c r="W203" s="100">
        <v>0</v>
      </c>
      <c r="X203" s="98">
        <f t="shared" si="58"/>
        <v>0</v>
      </c>
      <c r="Y203" s="117">
        <f t="shared" si="59"/>
        <v>0</v>
      </c>
      <c r="Z203" s="132"/>
    </row>
    <row r="204" spans="1:26" s="108" customFormat="1" x14ac:dyDescent="0.25">
      <c r="A204" s="103"/>
      <c r="B204" s="104" t="s">
        <v>149</v>
      </c>
      <c r="C204" s="105" t="s">
        <v>402</v>
      </c>
      <c r="D204" s="103"/>
      <c r="E204" s="111"/>
      <c r="F204" s="302"/>
      <c r="G204" s="302"/>
      <c r="H204" s="303">
        <f t="shared" si="40"/>
        <v>0</v>
      </c>
      <c r="I204" s="119">
        <f t="shared" si="41"/>
        <v>0</v>
      </c>
      <c r="J204" s="166"/>
      <c r="K204" s="302"/>
      <c r="L204" s="302"/>
      <c r="M204" s="303">
        <f t="shared" si="54"/>
        <v>0</v>
      </c>
      <c r="N204" s="119">
        <f t="shared" si="55"/>
        <v>0</v>
      </c>
      <c r="O204" s="247"/>
      <c r="P204" s="166"/>
      <c r="Q204" s="302"/>
      <c r="R204" s="302"/>
      <c r="S204" s="303">
        <f t="shared" si="56"/>
        <v>0</v>
      </c>
      <c r="T204" s="119">
        <f t="shared" si="57"/>
        <v>0</v>
      </c>
      <c r="U204" s="166"/>
      <c r="V204" s="302"/>
      <c r="W204" s="302"/>
      <c r="X204" s="303">
        <f t="shared" si="58"/>
        <v>0</v>
      </c>
      <c r="Y204" s="119">
        <f t="shared" si="59"/>
        <v>0</v>
      </c>
      <c r="Z204" s="132"/>
    </row>
    <row r="205" spans="1:26" s="108" customFormat="1" x14ac:dyDescent="0.25">
      <c r="A205" s="103"/>
      <c r="B205" s="104" t="s">
        <v>150</v>
      </c>
      <c r="C205" s="105" t="s">
        <v>295</v>
      </c>
      <c r="D205" s="103"/>
      <c r="E205" s="111"/>
      <c r="F205" s="302"/>
      <c r="G205" s="302"/>
      <c r="H205" s="303">
        <f t="shared" si="40"/>
        <v>0</v>
      </c>
      <c r="I205" s="119">
        <f t="shared" si="41"/>
        <v>0</v>
      </c>
      <c r="J205" s="166"/>
      <c r="K205" s="302"/>
      <c r="L205" s="302"/>
      <c r="M205" s="303">
        <f t="shared" si="54"/>
        <v>0</v>
      </c>
      <c r="N205" s="119">
        <f t="shared" si="55"/>
        <v>0</v>
      </c>
      <c r="O205" s="247"/>
      <c r="P205" s="166"/>
      <c r="Q205" s="302"/>
      <c r="R205" s="302"/>
      <c r="S205" s="303">
        <f t="shared" si="56"/>
        <v>0</v>
      </c>
      <c r="T205" s="119">
        <f t="shared" si="57"/>
        <v>0</v>
      </c>
      <c r="U205" s="166"/>
      <c r="V205" s="302"/>
      <c r="W205" s="302"/>
      <c r="X205" s="303">
        <f t="shared" si="58"/>
        <v>0</v>
      </c>
      <c r="Y205" s="119">
        <f t="shared" si="59"/>
        <v>0</v>
      </c>
      <c r="Z205" s="132"/>
    </row>
    <row r="206" spans="1:26" s="45" customFormat="1" x14ac:dyDescent="0.25">
      <c r="A206" s="41" t="s">
        <v>635</v>
      </c>
      <c r="B206" s="84" t="s">
        <v>151</v>
      </c>
      <c r="C206" s="88" t="s">
        <v>401</v>
      </c>
      <c r="D206" s="41"/>
      <c r="E206" s="48"/>
      <c r="F206" s="100">
        <v>0</v>
      </c>
      <c r="G206" s="100">
        <v>0</v>
      </c>
      <c r="H206" s="98">
        <f t="shared" si="40"/>
        <v>0</v>
      </c>
      <c r="I206" s="117">
        <f t="shared" si="41"/>
        <v>0</v>
      </c>
      <c r="J206" s="159"/>
      <c r="K206" s="100">
        <v>0</v>
      </c>
      <c r="L206" s="100">
        <v>0</v>
      </c>
      <c r="M206" s="98">
        <f t="shared" si="54"/>
        <v>0</v>
      </c>
      <c r="N206" s="117">
        <f t="shared" si="55"/>
        <v>0</v>
      </c>
      <c r="O206" s="246"/>
      <c r="P206" s="159"/>
      <c r="Q206" s="100">
        <v>0</v>
      </c>
      <c r="R206" s="100">
        <v>0</v>
      </c>
      <c r="S206" s="98">
        <f t="shared" si="56"/>
        <v>0</v>
      </c>
      <c r="T206" s="117">
        <f t="shared" si="57"/>
        <v>0</v>
      </c>
      <c r="U206" s="159"/>
      <c r="V206" s="100">
        <v>0</v>
      </c>
      <c r="W206" s="100">
        <v>0</v>
      </c>
      <c r="X206" s="98">
        <f t="shared" si="58"/>
        <v>0</v>
      </c>
      <c r="Y206" s="117">
        <f t="shared" si="59"/>
        <v>0</v>
      </c>
      <c r="Z206" s="132"/>
    </row>
    <row r="207" spans="1:26" s="45" customFormat="1" x14ac:dyDescent="0.25">
      <c r="A207" s="41" t="s">
        <v>636</v>
      </c>
      <c r="B207" s="84" t="s">
        <v>153</v>
      </c>
      <c r="C207" s="88" t="s">
        <v>400</v>
      </c>
      <c r="D207" s="41"/>
      <c r="E207" s="48"/>
      <c r="F207" s="100">
        <v>0</v>
      </c>
      <c r="G207" s="100">
        <v>0</v>
      </c>
      <c r="H207" s="98">
        <f t="shared" si="40"/>
        <v>0</v>
      </c>
      <c r="I207" s="117">
        <f t="shared" si="41"/>
        <v>0</v>
      </c>
      <c r="J207" s="159"/>
      <c r="K207" s="100">
        <v>0</v>
      </c>
      <c r="L207" s="100">
        <v>0</v>
      </c>
      <c r="M207" s="98">
        <f t="shared" si="54"/>
        <v>0</v>
      </c>
      <c r="N207" s="117">
        <f t="shared" si="55"/>
        <v>0</v>
      </c>
      <c r="O207" s="246"/>
      <c r="P207" s="159"/>
      <c r="Q207" s="100">
        <v>0</v>
      </c>
      <c r="R207" s="100">
        <v>0</v>
      </c>
      <c r="S207" s="98">
        <f t="shared" si="56"/>
        <v>0</v>
      </c>
      <c r="T207" s="117">
        <f t="shared" si="57"/>
        <v>0</v>
      </c>
      <c r="U207" s="159"/>
      <c r="V207" s="100">
        <v>0</v>
      </c>
      <c r="W207" s="100">
        <v>0</v>
      </c>
      <c r="X207" s="98">
        <f t="shared" si="58"/>
        <v>0</v>
      </c>
      <c r="Y207" s="117">
        <f t="shared" si="59"/>
        <v>0</v>
      </c>
      <c r="Z207" s="132"/>
    </row>
    <row r="208" spans="1:26" s="45" customFormat="1" x14ac:dyDescent="0.25">
      <c r="A208" s="41" t="s">
        <v>637</v>
      </c>
      <c r="B208" s="84" t="s">
        <v>155</v>
      </c>
      <c r="C208" s="88" t="s">
        <v>399</v>
      </c>
      <c r="D208" s="41"/>
      <c r="E208" s="48"/>
      <c r="F208" s="100">
        <v>0</v>
      </c>
      <c r="G208" s="100">
        <v>0</v>
      </c>
      <c r="H208" s="98">
        <f t="shared" si="40"/>
        <v>0</v>
      </c>
      <c r="I208" s="117">
        <f t="shared" si="41"/>
        <v>0</v>
      </c>
      <c r="J208" s="159"/>
      <c r="K208" s="100">
        <v>0</v>
      </c>
      <c r="L208" s="100">
        <v>0</v>
      </c>
      <c r="M208" s="98">
        <f t="shared" si="54"/>
        <v>0</v>
      </c>
      <c r="N208" s="117">
        <f t="shared" si="55"/>
        <v>0</v>
      </c>
      <c r="O208" s="246"/>
      <c r="P208" s="159"/>
      <c r="Q208" s="100">
        <v>0</v>
      </c>
      <c r="R208" s="100">
        <v>0</v>
      </c>
      <c r="S208" s="98">
        <f t="shared" si="56"/>
        <v>0</v>
      </c>
      <c r="T208" s="117">
        <f t="shared" si="57"/>
        <v>0</v>
      </c>
      <c r="U208" s="159"/>
      <c r="V208" s="100">
        <v>0</v>
      </c>
      <c r="W208" s="100">
        <v>0</v>
      </c>
      <c r="X208" s="98">
        <f t="shared" si="58"/>
        <v>0</v>
      </c>
      <c r="Y208" s="117">
        <f t="shared" si="59"/>
        <v>0</v>
      </c>
      <c r="Z208" s="132"/>
    </row>
    <row r="209" spans="1:26" s="68" customFormat="1" hidden="1" outlineLevel="1" x14ac:dyDescent="0.25">
      <c r="A209" s="63" t="s">
        <v>1350</v>
      </c>
      <c r="B209" s="64" t="s">
        <v>1809</v>
      </c>
      <c r="C209" s="65" t="s">
        <v>2267</v>
      </c>
      <c r="D209" s="66"/>
      <c r="E209" s="67"/>
      <c r="F209" s="307">
        <v>0</v>
      </c>
      <c r="G209" s="307">
        <v>0</v>
      </c>
      <c r="H209" s="142">
        <f t="shared" si="40"/>
        <v>0</v>
      </c>
      <c r="I209" s="91">
        <f t="shared" si="41"/>
        <v>0</v>
      </c>
      <c r="J209" s="157"/>
      <c r="K209" s="307">
        <v>0</v>
      </c>
      <c r="L209" s="307">
        <v>0</v>
      </c>
      <c r="M209" s="142">
        <f t="shared" si="54"/>
        <v>0</v>
      </c>
      <c r="N209" s="91">
        <f t="shared" si="55"/>
        <v>0</v>
      </c>
      <c r="O209" s="258"/>
      <c r="P209" s="157"/>
      <c r="Q209" s="307">
        <v>0</v>
      </c>
      <c r="R209" s="307">
        <v>0</v>
      </c>
      <c r="S209" s="142">
        <f t="shared" si="56"/>
        <v>0</v>
      </c>
      <c r="T209" s="91">
        <f t="shared" si="57"/>
        <v>0</v>
      </c>
      <c r="U209" s="157"/>
      <c r="V209" s="307">
        <v>0</v>
      </c>
      <c r="W209" s="307">
        <v>-420846.12</v>
      </c>
      <c r="X209" s="142">
        <f t="shared" si="58"/>
        <v>420846.12</v>
      </c>
      <c r="Y209" s="91" t="str">
        <f t="shared" si="59"/>
        <v>N.M.</v>
      </c>
      <c r="Z209" s="132"/>
    </row>
    <row r="210" spans="1:26" s="68" customFormat="1" hidden="1" outlineLevel="1" x14ac:dyDescent="0.25">
      <c r="A210" s="63" t="s">
        <v>1351</v>
      </c>
      <c r="B210" s="64" t="s">
        <v>1810</v>
      </c>
      <c r="C210" s="65" t="s">
        <v>2268</v>
      </c>
      <c r="D210" s="66"/>
      <c r="E210" s="67"/>
      <c r="F210" s="307">
        <v>0</v>
      </c>
      <c r="G210" s="307">
        <v>1637.46</v>
      </c>
      <c r="H210" s="142">
        <f t="shared" si="40"/>
        <v>-1637.46</v>
      </c>
      <c r="I210" s="91" t="str">
        <f t="shared" si="41"/>
        <v>N.M.</v>
      </c>
      <c r="J210" s="157"/>
      <c r="K210" s="307">
        <v>0</v>
      </c>
      <c r="L210" s="307">
        <v>1637.46</v>
      </c>
      <c r="M210" s="142">
        <f t="shared" si="54"/>
        <v>-1637.46</v>
      </c>
      <c r="N210" s="91" t="str">
        <f t="shared" si="55"/>
        <v>N.M.</v>
      </c>
      <c r="O210" s="258"/>
      <c r="P210" s="157"/>
      <c r="Q210" s="307">
        <v>0</v>
      </c>
      <c r="R210" s="307">
        <v>1637.46</v>
      </c>
      <c r="S210" s="142">
        <f t="shared" si="56"/>
        <v>-1637.46</v>
      </c>
      <c r="T210" s="91" t="str">
        <f t="shared" si="57"/>
        <v>N.M.</v>
      </c>
      <c r="U210" s="157"/>
      <c r="V210" s="307">
        <v>-1637.46</v>
      </c>
      <c r="W210" s="307">
        <v>1637.46</v>
      </c>
      <c r="X210" s="142">
        <f t="shared" si="58"/>
        <v>-3274.92</v>
      </c>
      <c r="Y210" s="91">
        <f t="shared" si="59"/>
        <v>-2</v>
      </c>
      <c r="Z210" s="132"/>
    </row>
    <row r="211" spans="1:26" s="45" customFormat="1" collapsed="1" x14ac:dyDescent="0.25">
      <c r="A211" s="41" t="s">
        <v>638</v>
      </c>
      <c r="B211" s="84" t="s">
        <v>157</v>
      </c>
      <c r="C211" s="88" t="s">
        <v>398</v>
      </c>
      <c r="D211" s="41"/>
      <c r="E211" s="48"/>
      <c r="F211" s="100">
        <v>0</v>
      </c>
      <c r="G211" s="100">
        <v>1637.46</v>
      </c>
      <c r="H211" s="98">
        <f t="shared" si="40"/>
        <v>-1637.46</v>
      </c>
      <c r="I211" s="117" t="str">
        <f t="shared" si="41"/>
        <v>N.M.</v>
      </c>
      <c r="J211" s="159"/>
      <c r="K211" s="100">
        <v>0</v>
      </c>
      <c r="L211" s="100">
        <v>1637.46</v>
      </c>
      <c r="M211" s="98">
        <f t="shared" si="54"/>
        <v>-1637.46</v>
      </c>
      <c r="N211" s="117" t="str">
        <f t="shared" si="55"/>
        <v>N.M.</v>
      </c>
      <c r="O211" s="246"/>
      <c r="P211" s="159"/>
      <c r="Q211" s="100">
        <v>0</v>
      </c>
      <c r="R211" s="100">
        <v>1637.46</v>
      </c>
      <c r="S211" s="98">
        <f t="shared" si="56"/>
        <v>-1637.46</v>
      </c>
      <c r="T211" s="117" t="str">
        <f t="shared" si="57"/>
        <v>N.M.</v>
      </c>
      <c r="U211" s="159"/>
      <c r="V211" s="100">
        <v>-1637.46</v>
      </c>
      <c r="W211" s="100">
        <v>-419208.66</v>
      </c>
      <c r="X211" s="98">
        <f t="shared" si="58"/>
        <v>417571.19999999995</v>
      </c>
      <c r="Y211" s="117">
        <f t="shared" si="59"/>
        <v>0.99609392611307213</v>
      </c>
      <c r="Z211" s="132"/>
    </row>
    <row r="212" spans="1:26" s="45" customFormat="1" x14ac:dyDescent="0.25">
      <c r="A212" s="41" t="s">
        <v>639</v>
      </c>
      <c r="B212" s="84" t="s">
        <v>159</v>
      </c>
      <c r="C212" s="88" t="s">
        <v>397</v>
      </c>
      <c r="D212" s="41"/>
      <c r="E212" s="48"/>
      <c r="F212" s="100">
        <v>0</v>
      </c>
      <c r="G212" s="100">
        <v>0</v>
      </c>
      <c r="H212" s="98">
        <f t="shared" ref="H212:H275" si="60">+F212-G212</f>
        <v>0</v>
      </c>
      <c r="I212" s="117">
        <f t="shared" ref="I212:I275" si="61">IF(G212&lt;0,IF(H212=0,0,IF(OR(G212=0,F212=0),"N.M.",IF(ABS(H212/G212)&gt;=10,"N.M.",H212/(-G212)))),IF(H212=0,0,IF(OR(G212=0,F212=0),"N.M.",IF(ABS(H212/G212)&gt;=10,"N.M.",H212/G212))))</f>
        <v>0</v>
      </c>
      <c r="J212" s="159"/>
      <c r="K212" s="100">
        <v>0</v>
      </c>
      <c r="L212" s="100">
        <v>0</v>
      </c>
      <c r="M212" s="98">
        <f t="shared" si="54"/>
        <v>0</v>
      </c>
      <c r="N212" s="117">
        <f t="shared" si="55"/>
        <v>0</v>
      </c>
      <c r="O212" s="246"/>
      <c r="P212" s="159"/>
      <c r="Q212" s="100">
        <v>0</v>
      </c>
      <c r="R212" s="100">
        <v>0</v>
      </c>
      <c r="S212" s="98">
        <f t="shared" si="56"/>
        <v>0</v>
      </c>
      <c r="T212" s="117">
        <f t="shared" si="57"/>
        <v>0</v>
      </c>
      <c r="U212" s="159"/>
      <c r="V212" s="100">
        <v>0</v>
      </c>
      <c r="W212" s="100">
        <v>0</v>
      </c>
      <c r="X212" s="98">
        <f t="shared" si="58"/>
        <v>0</v>
      </c>
      <c r="Y212" s="117">
        <f t="shared" si="59"/>
        <v>0</v>
      </c>
      <c r="Z212" s="132"/>
    </row>
    <row r="213" spans="1:26" s="68" customFormat="1" hidden="1" outlineLevel="1" x14ac:dyDescent="0.25">
      <c r="A213" s="63" t="s">
        <v>1350</v>
      </c>
      <c r="B213" s="64" t="s">
        <v>1809</v>
      </c>
      <c r="C213" s="65" t="s">
        <v>2267</v>
      </c>
      <c r="D213" s="66"/>
      <c r="E213" s="67"/>
      <c r="F213" s="307">
        <v>0</v>
      </c>
      <c r="G213" s="307">
        <v>0</v>
      </c>
      <c r="H213" s="142">
        <f t="shared" si="60"/>
        <v>0</v>
      </c>
      <c r="I213" s="91">
        <f t="shared" si="61"/>
        <v>0</v>
      </c>
      <c r="J213" s="157"/>
      <c r="K213" s="307">
        <v>0</v>
      </c>
      <c r="L213" s="307">
        <v>0</v>
      </c>
      <c r="M213" s="142">
        <f t="shared" si="54"/>
        <v>0</v>
      </c>
      <c r="N213" s="91">
        <f t="shared" si="55"/>
        <v>0</v>
      </c>
      <c r="O213" s="258"/>
      <c r="P213" s="157"/>
      <c r="Q213" s="307">
        <v>0</v>
      </c>
      <c r="R213" s="307">
        <v>0</v>
      </c>
      <c r="S213" s="142">
        <f t="shared" si="56"/>
        <v>0</v>
      </c>
      <c r="T213" s="91">
        <f t="shared" si="57"/>
        <v>0</v>
      </c>
      <c r="U213" s="157"/>
      <c r="V213" s="307">
        <v>0</v>
      </c>
      <c r="W213" s="307">
        <v>-420846.12</v>
      </c>
      <c r="X213" s="142">
        <f t="shared" si="58"/>
        <v>420846.12</v>
      </c>
      <c r="Y213" s="91" t="str">
        <f t="shared" si="59"/>
        <v>N.M.</v>
      </c>
      <c r="Z213" s="132"/>
    </row>
    <row r="214" spans="1:26" s="68" customFormat="1" hidden="1" outlineLevel="1" x14ac:dyDescent="0.25">
      <c r="A214" s="63" t="s">
        <v>1351</v>
      </c>
      <c r="B214" s="64" t="s">
        <v>1810</v>
      </c>
      <c r="C214" s="65" t="s">
        <v>2268</v>
      </c>
      <c r="D214" s="66"/>
      <c r="E214" s="67"/>
      <c r="F214" s="307">
        <v>0</v>
      </c>
      <c r="G214" s="307">
        <v>1637.46</v>
      </c>
      <c r="H214" s="142">
        <f t="shared" si="60"/>
        <v>-1637.46</v>
      </c>
      <c r="I214" s="91" t="str">
        <f t="shared" si="61"/>
        <v>N.M.</v>
      </c>
      <c r="J214" s="157"/>
      <c r="K214" s="307">
        <v>0</v>
      </c>
      <c r="L214" s="307">
        <v>1637.46</v>
      </c>
      <c r="M214" s="142">
        <f t="shared" si="54"/>
        <v>-1637.46</v>
      </c>
      <c r="N214" s="91" t="str">
        <f t="shared" si="55"/>
        <v>N.M.</v>
      </c>
      <c r="O214" s="258"/>
      <c r="P214" s="157"/>
      <c r="Q214" s="307">
        <v>0</v>
      </c>
      <c r="R214" s="307">
        <v>1637.46</v>
      </c>
      <c r="S214" s="142">
        <f t="shared" si="56"/>
        <v>-1637.46</v>
      </c>
      <c r="T214" s="91" t="str">
        <f t="shared" si="57"/>
        <v>N.M.</v>
      </c>
      <c r="U214" s="157"/>
      <c r="V214" s="307">
        <v>-1637.46</v>
      </c>
      <c r="W214" s="307">
        <v>1637.46</v>
      </c>
      <c r="X214" s="142">
        <f t="shared" si="58"/>
        <v>-3274.92</v>
      </c>
      <c r="Y214" s="91">
        <f t="shared" si="59"/>
        <v>-2</v>
      </c>
      <c r="Z214" s="132"/>
    </row>
    <row r="215" spans="1:26" s="75" customFormat="1" ht="13" collapsed="1" x14ac:dyDescent="0.3">
      <c r="A215" s="41" t="s">
        <v>640</v>
      </c>
      <c r="B215" s="84" t="s">
        <v>161</v>
      </c>
      <c r="C215" s="87" t="s">
        <v>396</v>
      </c>
      <c r="D215" s="41" t="s">
        <v>276</v>
      </c>
      <c r="E215" s="48"/>
      <c r="F215" s="100">
        <v>0</v>
      </c>
      <c r="G215" s="100">
        <v>1637.46</v>
      </c>
      <c r="H215" s="98">
        <f t="shared" si="60"/>
        <v>-1637.46</v>
      </c>
      <c r="I215" s="117" t="str">
        <f t="shared" si="61"/>
        <v>N.M.</v>
      </c>
      <c r="J215" s="159"/>
      <c r="K215" s="100">
        <v>0</v>
      </c>
      <c r="L215" s="100">
        <v>1637.46</v>
      </c>
      <c r="M215" s="98">
        <f t="shared" si="54"/>
        <v>-1637.46</v>
      </c>
      <c r="N215" s="117" t="str">
        <f t="shared" si="55"/>
        <v>N.M.</v>
      </c>
      <c r="O215" s="246"/>
      <c r="P215" s="159"/>
      <c r="Q215" s="100">
        <v>0</v>
      </c>
      <c r="R215" s="100">
        <v>1637.46</v>
      </c>
      <c r="S215" s="98">
        <f t="shared" si="56"/>
        <v>-1637.46</v>
      </c>
      <c r="T215" s="117" t="str">
        <f t="shared" si="57"/>
        <v>N.M.</v>
      </c>
      <c r="U215" s="159"/>
      <c r="V215" s="100">
        <v>-1637.46</v>
      </c>
      <c r="W215" s="100">
        <v>-419208.66</v>
      </c>
      <c r="X215" s="98">
        <f t="shared" si="58"/>
        <v>417571.19999999995</v>
      </c>
      <c r="Y215" s="117">
        <f t="shared" si="59"/>
        <v>0.99609392611307213</v>
      </c>
      <c r="Z215" s="132"/>
    </row>
    <row r="216" spans="1:26" s="108" customFormat="1" x14ac:dyDescent="0.25">
      <c r="A216" s="103"/>
      <c r="B216" s="104" t="s">
        <v>163</v>
      </c>
      <c r="C216" s="105" t="s">
        <v>281</v>
      </c>
      <c r="D216" s="103"/>
      <c r="E216" s="111"/>
      <c r="F216" s="302"/>
      <c r="G216" s="302"/>
      <c r="H216" s="303">
        <f t="shared" si="60"/>
        <v>0</v>
      </c>
      <c r="I216" s="119">
        <f t="shared" si="61"/>
        <v>0</v>
      </c>
      <c r="J216" s="166"/>
      <c r="K216" s="302"/>
      <c r="L216" s="302"/>
      <c r="M216" s="303">
        <f t="shared" si="54"/>
        <v>0</v>
      </c>
      <c r="N216" s="119">
        <f t="shared" si="55"/>
        <v>0</v>
      </c>
      <c r="O216" s="247"/>
      <c r="P216" s="166"/>
      <c r="Q216" s="302"/>
      <c r="R216" s="302"/>
      <c r="S216" s="303">
        <f t="shared" si="56"/>
        <v>0</v>
      </c>
      <c r="T216" s="119">
        <f t="shared" si="57"/>
        <v>0</v>
      </c>
      <c r="U216" s="166"/>
      <c r="V216" s="302"/>
      <c r="W216" s="302"/>
      <c r="X216" s="303">
        <f t="shared" si="58"/>
        <v>0</v>
      </c>
      <c r="Y216" s="119">
        <f t="shared" si="59"/>
        <v>0</v>
      </c>
      <c r="Z216" s="132"/>
    </row>
    <row r="217" spans="1:26" s="45" customFormat="1" x14ac:dyDescent="0.25">
      <c r="A217" s="41" t="s">
        <v>641</v>
      </c>
      <c r="B217" s="84" t="s">
        <v>165</v>
      </c>
      <c r="C217" s="88" t="s">
        <v>395</v>
      </c>
      <c r="D217" s="41"/>
      <c r="E217" s="48"/>
      <c r="F217" s="100">
        <v>0</v>
      </c>
      <c r="G217" s="100">
        <v>0</v>
      </c>
      <c r="H217" s="98">
        <f t="shared" si="60"/>
        <v>0</v>
      </c>
      <c r="I217" s="117">
        <f t="shared" si="61"/>
        <v>0</v>
      </c>
      <c r="J217" s="159"/>
      <c r="K217" s="100">
        <v>0</v>
      </c>
      <c r="L217" s="100">
        <v>0</v>
      </c>
      <c r="M217" s="98">
        <f t="shared" si="54"/>
        <v>0</v>
      </c>
      <c r="N217" s="117">
        <f t="shared" si="55"/>
        <v>0</v>
      </c>
      <c r="O217" s="246"/>
      <c r="P217" s="159"/>
      <c r="Q217" s="100">
        <v>0</v>
      </c>
      <c r="R217" s="100">
        <v>0</v>
      </c>
      <c r="S217" s="98">
        <f t="shared" si="56"/>
        <v>0</v>
      </c>
      <c r="T217" s="117">
        <f t="shared" si="57"/>
        <v>0</v>
      </c>
      <c r="U217" s="159"/>
      <c r="V217" s="100">
        <v>0</v>
      </c>
      <c r="W217" s="100">
        <v>0</v>
      </c>
      <c r="X217" s="98">
        <f t="shared" si="58"/>
        <v>0</v>
      </c>
      <c r="Y217" s="117">
        <f t="shared" si="59"/>
        <v>0</v>
      </c>
      <c r="Z217" s="132"/>
    </row>
    <row r="218" spans="1:26" s="45" customFormat="1" x14ac:dyDescent="0.25">
      <c r="A218" s="41" t="s">
        <v>642</v>
      </c>
      <c r="B218" s="84" t="s">
        <v>166</v>
      </c>
      <c r="C218" s="88" t="s">
        <v>394</v>
      </c>
      <c r="D218" s="41"/>
      <c r="E218" s="48"/>
      <c r="F218" s="100">
        <v>0</v>
      </c>
      <c r="G218" s="100">
        <v>0</v>
      </c>
      <c r="H218" s="98">
        <f t="shared" si="60"/>
        <v>0</v>
      </c>
      <c r="I218" s="117">
        <f t="shared" si="61"/>
        <v>0</v>
      </c>
      <c r="J218" s="159"/>
      <c r="K218" s="100">
        <v>0</v>
      </c>
      <c r="L218" s="100">
        <v>0</v>
      </c>
      <c r="M218" s="98">
        <f t="shared" si="54"/>
        <v>0</v>
      </c>
      <c r="N218" s="117">
        <f t="shared" si="55"/>
        <v>0</v>
      </c>
      <c r="O218" s="246"/>
      <c r="P218" s="159"/>
      <c r="Q218" s="100">
        <v>0</v>
      </c>
      <c r="R218" s="100">
        <v>0</v>
      </c>
      <c r="S218" s="98">
        <f t="shared" si="56"/>
        <v>0</v>
      </c>
      <c r="T218" s="117">
        <f t="shared" si="57"/>
        <v>0</v>
      </c>
      <c r="U218" s="159"/>
      <c r="V218" s="100">
        <v>0</v>
      </c>
      <c r="W218" s="100">
        <v>0</v>
      </c>
      <c r="X218" s="98">
        <f t="shared" si="58"/>
        <v>0</v>
      </c>
      <c r="Y218" s="117">
        <f t="shared" si="59"/>
        <v>0</v>
      </c>
      <c r="Z218" s="132"/>
    </row>
    <row r="219" spans="1:26" s="45" customFormat="1" x14ac:dyDescent="0.25">
      <c r="A219" s="41" t="s">
        <v>643</v>
      </c>
      <c r="B219" s="84" t="s">
        <v>167</v>
      </c>
      <c r="C219" s="88" t="s">
        <v>393</v>
      </c>
      <c r="D219" s="41"/>
      <c r="E219" s="48"/>
      <c r="F219" s="100">
        <v>0</v>
      </c>
      <c r="G219" s="100">
        <v>0</v>
      </c>
      <c r="H219" s="98">
        <f t="shared" si="60"/>
        <v>0</v>
      </c>
      <c r="I219" s="117">
        <f t="shared" si="61"/>
        <v>0</v>
      </c>
      <c r="J219" s="159"/>
      <c r="K219" s="100">
        <v>0</v>
      </c>
      <c r="L219" s="100">
        <v>0</v>
      </c>
      <c r="M219" s="98">
        <f t="shared" si="54"/>
        <v>0</v>
      </c>
      <c r="N219" s="117">
        <f t="shared" si="55"/>
        <v>0</v>
      </c>
      <c r="O219" s="246"/>
      <c r="P219" s="159"/>
      <c r="Q219" s="100">
        <v>0</v>
      </c>
      <c r="R219" s="100">
        <v>0</v>
      </c>
      <c r="S219" s="98">
        <f t="shared" si="56"/>
        <v>0</v>
      </c>
      <c r="T219" s="117">
        <f t="shared" si="57"/>
        <v>0</v>
      </c>
      <c r="U219" s="159"/>
      <c r="V219" s="100">
        <v>0</v>
      </c>
      <c r="W219" s="100">
        <v>0</v>
      </c>
      <c r="X219" s="98">
        <f t="shared" si="58"/>
        <v>0</v>
      </c>
      <c r="Y219" s="117">
        <f t="shared" si="59"/>
        <v>0</v>
      </c>
      <c r="Z219" s="132"/>
    </row>
    <row r="220" spans="1:26" s="45" customFormat="1" x14ac:dyDescent="0.25">
      <c r="A220" s="41" t="s">
        <v>1042</v>
      </c>
      <c r="B220" s="84" t="s">
        <v>942</v>
      </c>
      <c r="C220" s="88" t="s">
        <v>939</v>
      </c>
      <c r="D220" s="41" t="s">
        <v>275</v>
      </c>
      <c r="E220" s="48"/>
      <c r="F220" s="100">
        <v>0</v>
      </c>
      <c r="G220" s="100">
        <v>0</v>
      </c>
      <c r="H220" s="98">
        <f t="shared" si="60"/>
        <v>0</v>
      </c>
      <c r="I220" s="117">
        <f t="shared" si="61"/>
        <v>0</v>
      </c>
      <c r="J220" s="159"/>
      <c r="K220" s="100">
        <v>0</v>
      </c>
      <c r="L220" s="100">
        <v>0</v>
      </c>
      <c r="M220" s="98"/>
      <c r="N220" s="117"/>
      <c r="O220" s="246"/>
      <c r="P220" s="159"/>
      <c r="Q220" s="100">
        <v>0</v>
      </c>
      <c r="R220" s="100">
        <v>0</v>
      </c>
      <c r="S220" s="98"/>
      <c r="T220" s="117"/>
      <c r="U220" s="159"/>
      <c r="V220" s="100">
        <v>0</v>
      </c>
      <c r="W220" s="100">
        <v>0</v>
      </c>
      <c r="X220" s="98"/>
      <c r="Y220" s="117"/>
      <c r="Z220" s="132"/>
    </row>
    <row r="221" spans="1:26" s="45" customFormat="1" x14ac:dyDescent="0.25">
      <c r="A221" s="41" t="s">
        <v>1043</v>
      </c>
      <c r="B221" s="84" t="s">
        <v>943</v>
      </c>
      <c r="C221" s="88" t="s">
        <v>940</v>
      </c>
      <c r="D221" s="41" t="s">
        <v>275</v>
      </c>
      <c r="E221" s="48"/>
      <c r="F221" s="100">
        <v>0</v>
      </c>
      <c r="G221" s="100">
        <v>0</v>
      </c>
      <c r="H221" s="98">
        <f t="shared" si="60"/>
        <v>0</v>
      </c>
      <c r="I221" s="117">
        <f t="shared" si="61"/>
        <v>0</v>
      </c>
      <c r="J221" s="159"/>
      <c r="K221" s="100">
        <v>0</v>
      </c>
      <c r="L221" s="100">
        <v>0</v>
      </c>
      <c r="M221" s="98"/>
      <c r="N221" s="117"/>
      <c r="O221" s="246"/>
      <c r="P221" s="159"/>
      <c r="Q221" s="100">
        <v>0</v>
      </c>
      <c r="R221" s="100">
        <v>0</v>
      </c>
      <c r="S221" s="98"/>
      <c r="T221" s="117"/>
      <c r="U221" s="159"/>
      <c r="V221" s="100">
        <v>0</v>
      </c>
      <c r="W221" s="100">
        <v>0</v>
      </c>
      <c r="X221" s="98"/>
      <c r="Y221" s="117"/>
      <c r="Z221" s="132"/>
    </row>
    <row r="222" spans="1:26" s="45" customFormat="1" x14ac:dyDescent="0.25">
      <c r="A222" s="41" t="s">
        <v>1044</v>
      </c>
      <c r="B222" s="84" t="s">
        <v>944</v>
      </c>
      <c r="C222" s="88" t="s">
        <v>941</v>
      </c>
      <c r="D222" s="41" t="s">
        <v>275</v>
      </c>
      <c r="E222" s="48"/>
      <c r="F222" s="100">
        <v>0</v>
      </c>
      <c r="G222" s="100">
        <v>0</v>
      </c>
      <c r="H222" s="98">
        <f t="shared" si="60"/>
        <v>0</v>
      </c>
      <c r="I222" s="117">
        <f t="shared" si="61"/>
        <v>0</v>
      </c>
      <c r="J222" s="159"/>
      <c r="K222" s="100">
        <v>0</v>
      </c>
      <c r="L222" s="100">
        <v>0</v>
      </c>
      <c r="M222" s="98"/>
      <c r="N222" s="117"/>
      <c r="O222" s="246"/>
      <c r="P222" s="159"/>
      <c r="Q222" s="100">
        <v>0</v>
      </c>
      <c r="R222" s="100">
        <v>0</v>
      </c>
      <c r="S222" s="98"/>
      <c r="T222" s="117"/>
      <c r="U222" s="159"/>
      <c r="V222" s="100">
        <v>0</v>
      </c>
      <c r="W222" s="100">
        <v>0</v>
      </c>
      <c r="X222" s="98"/>
      <c r="Y222" s="117"/>
      <c r="Z222" s="132"/>
    </row>
    <row r="223" spans="1:26" s="45" customFormat="1" x14ac:dyDescent="0.25">
      <c r="A223" s="41" t="s">
        <v>644</v>
      </c>
      <c r="B223" s="84" t="s">
        <v>168</v>
      </c>
      <c r="C223" s="88" t="s">
        <v>392</v>
      </c>
      <c r="D223" s="41"/>
      <c r="E223" s="48"/>
      <c r="F223" s="100">
        <v>0</v>
      </c>
      <c r="G223" s="100">
        <v>0</v>
      </c>
      <c r="H223" s="98">
        <f t="shared" si="60"/>
        <v>0</v>
      </c>
      <c r="I223" s="117">
        <f t="shared" si="61"/>
        <v>0</v>
      </c>
      <c r="J223" s="159"/>
      <c r="K223" s="100">
        <v>0</v>
      </c>
      <c r="L223" s="100">
        <v>0</v>
      </c>
      <c r="M223" s="98">
        <f t="shared" ref="M223:M253" si="62">+K223-L223</f>
        <v>0</v>
      </c>
      <c r="N223" s="117">
        <f t="shared" ref="N223:N253" si="63">IF(L223&lt;0,IF(M223=0,0,IF(OR(L223=0,K223=0),"N.M.",IF(ABS(M223/L223)&gt;=10,"N.M.",M223/(-L223)))),IF(M223=0,0,IF(OR(L223=0,K223=0),"N.M.",IF(ABS(M223/L223)&gt;=10,"N.M.",M223/L223))))</f>
        <v>0</v>
      </c>
      <c r="O223" s="246"/>
      <c r="P223" s="159"/>
      <c r="Q223" s="100">
        <v>0</v>
      </c>
      <c r="R223" s="100">
        <v>0</v>
      </c>
      <c r="S223" s="98">
        <f t="shared" ref="S223:S253" si="64">+Q223-R223</f>
        <v>0</v>
      </c>
      <c r="T223" s="117">
        <f t="shared" ref="T223:T253" si="65">IF(R223&lt;0,IF(S223=0,0,IF(OR(R223=0,Q223=0),"N.M.",IF(ABS(S223/R223)&gt;=10,"N.M.",S223/(-R223)))),IF(S223=0,0,IF(OR(R223=0,Q223=0),"N.M.",IF(ABS(S223/R223)&gt;=10,"N.M.",S223/R223))))</f>
        <v>0</v>
      </c>
      <c r="U223" s="159"/>
      <c r="V223" s="100">
        <v>0</v>
      </c>
      <c r="W223" s="100">
        <v>0</v>
      </c>
      <c r="X223" s="98">
        <f t="shared" ref="X223:X253" si="66">+V223-W223</f>
        <v>0</v>
      </c>
      <c r="Y223" s="117">
        <f t="shared" ref="Y223:Y253" si="67">IF(W223&lt;0,IF(X223=0,0,IF(OR(W223=0,V223=0),"N.M.",IF(ABS(X223/W223)&gt;=10,"N.M.",X223/(-W223)))),IF(X223=0,0,IF(OR(W223=0,V223=0),"N.M.",IF(ABS(X223/W223)&gt;=10,"N.M.",X223/W223))))</f>
        <v>0</v>
      </c>
      <c r="Z223" s="132"/>
    </row>
    <row r="224" spans="1:26" s="75" customFormat="1" ht="13" x14ac:dyDescent="0.3">
      <c r="A224" s="41" t="s">
        <v>1045</v>
      </c>
      <c r="B224" s="84" t="s">
        <v>169</v>
      </c>
      <c r="C224" s="87" t="s">
        <v>391</v>
      </c>
      <c r="D224" s="41" t="s">
        <v>275</v>
      </c>
      <c r="E224" s="48"/>
      <c r="F224" s="100">
        <v>0</v>
      </c>
      <c r="G224" s="100">
        <v>0</v>
      </c>
      <c r="H224" s="98">
        <f t="shared" si="60"/>
        <v>0</v>
      </c>
      <c r="I224" s="117">
        <f t="shared" si="61"/>
        <v>0</v>
      </c>
      <c r="J224" s="159"/>
      <c r="K224" s="100">
        <v>0</v>
      </c>
      <c r="L224" s="100">
        <v>0</v>
      </c>
      <c r="M224" s="98">
        <f t="shared" si="62"/>
        <v>0</v>
      </c>
      <c r="N224" s="117">
        <f t="shared" si="63"/>
        <v>0</v>
      </c>
      <c r="O224" s="246"/>
      <c r="P224" s="159"/>
      <c r="Q224" s="100">
        <v>0</v>
      </c>
      <c r="R224" s="100">
        <v>0</v>
      </c>
      <c r="S224" s="98">
        <f t="shared" si="64"/>
        <v>0</v>
      </c>
      <c r="T224" s="117">
        <f t="shared" si="65"/>
        <v>0</v>
      </c>
      <c r="U224" s="159"/>
      <c r="V224" s="100">
        <v>0</v>
      </c>
      <c r="W224" s="100">
        <v>0</v>
      </c>
      <c r="X224" s="98">
        <f t="shared" si="66"/>
        <v>0</v>
      </c>
      <c r="Y224" s="117">
        <f t="shared" si="67"/>
        <v>0</v>
      </c>
      <c r="Z224" s="132"/>
    </row>
    <row r="225" spans="1:26" s="68" customFormat="1" hidden="1" outlineLevel="1" x14ac:dyDescent="0.25">
      <c r="A225" s="63" t="s">
        <v>1350</v>
      </c>
      <c r="B225" s="64" t="s">
        <v>1809</v>
      </c>
      <c r="C225" s="65" t="s">
        <v>2267</v>
      </c>
      <c r="D225" s="66"/>
      <c r="E225" s="67"/>
      <c r="F225" s="307">
        <v>0</v>
      </c>
      <c r="G225" s="307">
        <v>0</v>
      </c>
      <c r="H225" s="142">
        <f t="shared" si="60"/>
        <v>0</v>
      </c>
      <c r="I225" s="91">
        <f t="shared" si="61"/>
        <v>0</v>
      </c>
      <c r="J225" s="157"/>
      <c r="K225" s="307">
        <v>0</v>
      </c>
      <c r="L225" s="307">
        <v>0</v>
      </c>
      <c r="M225" s="142">
        <f t="shared" si="62"/>
        <v>0</v>
      </c>
      <c r="N225" s="91">
        <f t="shared" si="63"/>
        <v>0</v>
      </c>
      <c r="O225" s="258"/>
      <c r="P225" s="157"/>
      <c r="Q225" s="307">
        <v>0</v>
      </c>
      <c r="R225" s="307">
        <v>0</v>
      </c>
      <c r="S225" s="142">
        <f t="shared" si="64"/>
        <v>0</v>
      </c>
      <c r="T225" s="91">
        <f t="shared" si="65"/>
        <v>0</v>
      </c>
      <c r="U225" s="157"/>
      <c r="V225" s="307">
        <v>0</v>
      </c>
      <c r="W225" s="307">
        <v>-420846.12</v>
      </c>
      <c r="X225" s="142">
        <f t="shared" si="66"/>
        <v>420846.12</v>
      </c>
      <c r="Y225" s="91" t="str">
        <f t="shared" si="67"/>
        <v>N.M.</v>
      </c>
      <c r="Z225" s="132"/>
    </row>
    <row r="226" spans="1:26" s="68" customFormat="1" hidden="1" outlineLevel="1" x14ac:dyDescent="0.25">
      <c r="A226" s="63" t="s">
        <v>1351</v>
      </c>
      <c r="B226" s="64" t="s">
        <v>1810</v>
      </c>
      <c r="C226" s="65" t="s">
        <v>2268</v>
      </c>
      <c r="D226" s="66"/>
      <c r="E226" s="67"/>
      <c r="F226" s="307">
        <v>0</v>
      </c>
      <c r="G226" s="307">
        <v>1637.46</v>
      </c>
      <c r="H226" s="142">
        <f t="shared" si="60"/>
        <v>-1637.46</v>
      </c>
      <c r="I226" s="91" t="str">
        <f t="shared" si="61"/>
        <v>N.M.</v>
      </c>
      <c r="J226" s="157"/>
      <c r="K226" s="307">
        <v>0</v>
      </c>
      <c r="L226" s="307">
        <v>1637.46</v>
      </c>
      <c r="M226" s="142">
        <f t="shared" si="62"/>
        <v>-1637.46</v>
      </c>
      <c r="N226" s="91" t="str">
        <f t="shared" si="63"/>
        <v>N.M.</v>
      </c>
      <c r="O226" s="258"/>
      <c r="P226" s="157"/>
      <c r="Q226" s="307">
        <v>0</v>
      </c>
      <c r="R226" s="307">
        <v>1637.46</v>
      </c>
      <c r="S226" s="142">
        <f t="shared" si="64"/>
        <v>-1637.46</v>
      </c>
      <c r="T226" s="91" t="str">
        <f t="shared" si="65"/>
        <v>N.M.</v>
      </c>
      <c r="U226" s="157"/>
      <c r="V226" s="307">
        <v>-1637.46</v>
      </c>
      <c r="W226" s="307">
        <v>1637.46</v>
      </c>
      <c r="X226" s="142">
        <f t="shared" si="66"/>
        <v>-3274.92</v>
      </c>
      <c r="Y226" s="91">
        <f t="shared" si="67"/>
        <v>-2</v>
      </c>
      <c r="Z226" s="132"/>
    </row>
    <row r="227" spans="1:26" s="79" customFormat="1" collapsed="1" x14ac:dyDescent="0.25">
      <c r="A227" s="181" t="s">
        <v>1046</v>
      </c>
      <c r="B227" s="83" t="s">
        <v>171</v>
      </c>
      <c r="C227" s="78" t="s">
        <v>390</v>
      </c>
      <c r="D227" s="80"/>
      <c r="E227" s="81"/>
      <c r="F227" s="100">
        <v>0</v>
      </c>
      <c r="G227" s="100">
        <v>1637.46</v>
      </c>
      <c r="H227" s="98">
        <f t="shared" si="60"/>
        <v>-1637.46</v>
      </c>
      <c r="I227" s="117" t="str">
        <f t="shared" si="61"/>
        <v>N.M.</v>
      </c>
      <c r="J227" s="159"/>
      <c r="K227" s="100">
        <v>0</v>
      </c>
      <c r="L227" s="100">
        <v>1637.46</v>
      </c>
      <c r="M227" s="98">
        <f t="shared" si="62"/>
        <v>-1637.46</v>
      </c>
      <c r="N227" s="117" t="str">
        <f t="shared" si="63"/>
        <v>N.M.</v>
      </c>
      <c r="O227" s="246"/>
      <c r="P227" s="159"/>
      <c r="Q227" s="100">
        <v>0</v>
      </c>
      <c r="R227" s="100">
        <v>1637.46</v>
      </c>
      <c r="S227" s="98">
        <f t="shared" si="64"/>
        <v>-1637.46</v>
      </c>
      <c r="T227" s="117" t="str">
        <f t="shared" si="65"/>
        <v>N.M.</v>
      </c>
      <c r="U227" s="159"/>
      <c r="V227" s="100">
        <v>-1637.46</v>
      </c>
      <c r="W227" s="100">
        <v>-419208.66</v>
      </c>
      <c r="X227" s="98">
        <f t="shared" si="66"/>
        <v>417571.19999999995</v>
      </c>
      <c r="Y227" s="117">
        <f t="shared" si="67"/>
        <v>0.99609392611307213</v>
      </c>
      <c r="Z227" s="132"/>
    </row>
    <row r="228" spans="1:26" s="108" customFormat="1" x14ac:dyDescent="0.25">
      <c r="A228" s="103"/>
      <c r="B228" s="104" t="s">
        <v>173</v>
      </c>
      <c r="C228" s="105" t="s">
        <v>389</v>
      </c>
      <c r="D228" s="103"/>
      <c r="E228" s="107"/>
      <c r="F228" s="302"/>
      <c r="G228" s="302"/>
      <c r="H228" s="303">
        <f t="shared" si="60"/>
        <v>0</v>
      </c>
      <c r="I228" s="119">
        <f t="shared" si="61"/>
        <v>0</v>
      </c>
      <c r="J228" s="166"/>
      <c r="K228" s="302"/>
      <c r="L228" s="302"/>
      <c r="M228" s="303">
        <f t="shared" si="62"/>
        <v>0</v>
      </c>
      <c r="N228" s="119">
        <f t="shared" si="63"/>
        <v>0</v>
      </c>
      <c r="O228" s="247"/>
      <c r="P228" s="166"/>
      <c r="Q228" s="302"/>
      <c r="R228" s="302"/>
      <c r="S228" s="303">
        <f t="shared" si="64"/>
        <v>0</v>
      </c>
      <c r="T228" s="119">
        <f t="shared" si="65"/>
        <v>0</v>
      </c>
      <c r="U228" s="166"/>
      <c r="V228" s="302"/>
      <c r="W228" s="302"/>
      <c r="X228" s="303">
        <f t="shared" si="66"/>
        <v>0</v>
      </c>
      <c r="Y228" s="119">
        <f t="shared" si="67"/>
        <v>0</v>
      </c>
      <c r="Z228" s="132"/>
    </row>
    <row r="229" spans="1:26" s="68" customFormat="1" hidden="1" outlineLevel="1" x14ac:dyDescent="0.25">
      <c r="A229" s="63" t="s">
        <v>1352</v>
      </c>
      <c r="B229" s="64" t="s">
        <v>1811</v>
      </c>
      <c r="C229" s="65" t="s">
        <v>2269</v>
      </c>
      <c r="D229" s="66"/>
      <c r="E229" s="67"/>
      <c r="F229" s="307">
        <v>7717470.2999999998</v>
      </c>
      <c r="G229" s="307">
        <v>3380128.95</v>
      </c>
      <c r="H229" s="142">
        <f t="shared" si="60"/>
        <v>4337341.3499999996</v>
      </c>
      <c r="I229" s="91">
        <f t="shared" si="61"/>
        <v>1.2831881310326931</v>
      </c>
      <c r="J229" s="157"/>
      <c r="K229" s="307">
        <v>76395843.920000002</v>
      </c>
      <c r="L229" s="307">
        <v>48720415.729999997</v>
      </c>
      <c r="M229" s="142">
        <f t="shared" si="62"/>
        <v>27675428.190000005</v>
      </c>
      <c r="N229" s="91">
        <f t="shared" si="63"/>
        <v>0.5680458135532418</v>
      </c>
      <c r="O229" s="258"/>
      <c r="P229" s="157"/>
      <c r="Q229" s="307">
        <v>24975295.34</v>
      </c>
      <c r="R229" s="307">
        <v>14748376.960000001</v>
      </c>
      <c r="S229" s="142">
        <f t="shared" si="64"/>
        <v>10226918.379999999</v>
      </c>
      <c r="T229" s="91">
        <f t="shared" si="65"/>
        <v>0.69342670096764314</v>
      </c>
      <c r="U229" s="157"/>
      <c r="V229" s="307">
        <v>116683144.05000001</v>
      </c>
      <c r="W229" s="307">
        <v>90495332.219999999</v>
      </c>
      <c r="X229" s="142">
        <f t="shared" si="66"/>
        <v>26187811.830000013</v>
      </c>
      <c r="Y229" s="91">
        <f t="shared" si="67"/>
        <v>0.28938301222361118</v>
      </c>
      <c r="Z229" s="132"/>
    </row>
    <row r="230" spans="1:26" s="68" customFormat="1" hidden="1" outlineLevel="1" x14ac:dyDescent="0.25">
      <c r="A230" s="63" t="s">
        <v>1353</v>
      </c>
      <c r="B230" s="64" t="s">
        <v>1812</v>
      </c>
      <c r="C230" s="65" t="s">
        <v>2270</v>
      </c>
      <c r="D230" s="66"/>
      <c r="E230" s="67"/>
      <c r="F230" s="307">
        <v>64124.29</v>
      </c>
      <c r="G230" s="307">
        <v>0</v>
      </c>
      <c r="H230" s="142">
        <f t="shared" si="60"/>
        <v>64124.29</v>
      </c>
      <c r="I230" s="91" t="str">
        <f t="shared" si="61"/>
        <v>N.M.</v>
      </c>
      <c r="J230" s="157"/>
      <c r="K230" s="307">
        <v>64124.29</v>
      </c>
      <c r="L230" s="307">
        <v>373078.23</v>
      </c>
      <c r="M230" s="142">
        <f t="shared" si="62"/>
        <v>-308953.94</v>
      </c>
      <c r="N230" s="91">
        <f t="shared" si="63"/>
        <v>-0.82812106190168222</v>
      </c>
      <c r="O230" s="258"/>
      <c r="P230" s="157"/>
      <c r="Q230" s="307">
        <v>64124.29</v>
      </c>
      <c r="R230" s="307">
        <v>76088.34</v>
      </c>
      <c r="S230" s="142">
        <f t="shared" si="64"/>
        <v>-11964.049999999996</v>
      </c>
      <c r="T230" s="91">
        <f t="shared" si="65"/>
        <v>-0.15723894094679941</v>
      </c>
      <c r="U230" s="157"/>
      <c r="V230" s="307">
        <v>64124.29</v>
      </c>
      <c r="W230" s="307">
        <v>748610.90999999992</v>
      </c>
      <c r="X230" s="142">
        <f t="shared" si="66"/>
        <v>-684486.61999999988</v>
      </c>
      <c r="Y230" s="91">
        <f t="shared" si="67"/>
        <v>-0.91434229832423886</v>
      </c>
      <c r="Z230" s="132"/>
    </row>
    <row r="231" spans="1:26" s="68" customFormat="1" hidden="1" outlineLevel="1" x14ac:dyDescent="0.25">
      <c r="A231" s="63" t="s">
        <v>1354</v>
      </c>
      <c r="B231" s="64" t="s">
        <v>1813</v>
      </c>
      <c r="C231" s="65" t="s">
        <v>2271</v>
      </c>
      <c r="D231" s="66"/>
      <c r="E231" s="67"/>
      <c r="F231" s="307">
        <v>0</v>
      </c>
      <c r="G231" s="307">
        <v>191456.44</v>
      </c>
      <c r="H231" s="142">
        <f t="shared" si="60"/>
        <v>-191456.44</v>
      </c>
      <c r="I231" s="91" t="str">
        <f t="shared" si="61"/>
        <v>N.M.</v>
      </c>
      <c r="J231" s="157"/>
      <c r="K231" s="307">
        <v>2332542</v>
      </c>
      <c r="L231" s="307">
        <v>411514.69</v>
      </c>
      <c r="M231" s="142">
        <f t="shared" si="62"/>
        <v>1921027.31</v>
      </c>
      <c r="N231" s="91">
        <f t="shared" si="63"/>
        <v>4.668186474703977</v>
      </c>
      <c r="O231" s="258"/>
      <c r="P231" s="157"/>
      <c r="Q231" s="307">
        <v>1526348.24</v>
      </c>
      <c r="R231" s="307">
        <v>411514.69</v>
      </c>
      <c r="S231" s="142">
        <f t="shared" si="64"/>
        <v>1114833.55</v>
      </c>
      <c r="T231" s="91">
        <f t="shared" si="65"/>
        <v>2.7090978210279686</v>
      </c>
      <c r="U231" s="157"/>
      <c r="V231" s="307">
        <v>3340284.2</v>
      </c>
      <c r="W231" s="307">
        <v>411514.69</v>
      </c>
      <c r="X231" s="142">
        <f t="shared" si="66"/>
        <v>2928769.5100000002</v>
      </c>
      <c r="Y231" s="91">
        <f t="shared" si="67"/>
        <v>7.117047291798988</v>
      </c>
      <c r="Z231" s="132"/>
    </row>
    <row r="232" spans="1:26" s="68" customFormat="1" hidden="1" outlineLevel="1" x14ac:dyDescent="0.25">
      <c r="A232" s="63" t="s">
        <v>1355</v>
      </c>
      <c r="B232" s="64" t="s">
        <v>1814</v>
      </c>
      <c r="C232" s="65" t="s">
        <v>2272</v>
      </c>
      <c r="D232" s="66"/>
      <c r="E232" s="67"/>
      <c r="F232" s="307">
        <v>0</v>
      </c>
      <c r="G232" s="307">
        <v>0</v>
      </c>
      <c r="H232" s="142">
        <f t="shared" si="60"/>
        <v>0</v>
      </c>
      <c r="I232" s="91">
        <f t="shared" si="61"/>
        <v>0</v>
      </c>
      <c r="J232" s="157"/>
      <c r="K232" s="307">
        <v>0</v>
      </c>
      <c r="L232" s="307">
        <v>0</v>
      </c>
      <c r="M232" s="142">
        <f t="shared" si="62"/>
        <v>0</v>
      </c>
      <c r="N232" s="91">
        <f t="shared" si="63"/>
        <v>0</v>
      </c>
      <c r="O232" s="258"/>
      <c r="P232" s="157"/>
      <c r="Q232" s="307">
        <v>0</v>
      </c>
      <c r="R232" s="307">
        <v>0</v>
      </c>
      <c r="S232" s="142">
        <f t="shared" si="64"/>
        <v>0</v>
      </c>
      <c r="T232" s="91">
        <f t="shared" si="65"/>
        <v>0</v>
      </c>
      <c r="U232" s="157"/>
      <c r="V232" s="307">
        <v>0</v>
      </c>
      <c r="W232" s="307">
        <v>0</v>
      </c>
      <c r="X232" s="142">
        <f t="shared" si="66"/>
        <v>0</v>
      </c>
      <c r="Y232" s="91">
        <f t="shared" si="67"/>
        <v>0</v>
      </c>
      <c r="Z232" s="132"/>
    </row>
    <row r="233" spans="1:26" s="68" customFormat="1" hidden="1" outlineLevel="1" x14ac:dyDescent="0.25">
      <c r="A233" s="63" t="s">
        <v>1356</v>
      </c>
      <c r="B233" s="64" t="s">
        <v>1815</v>
      </c>
      <c r="C233" s="65" t="s">
        <v>2273</v>
      </c>
      <c r="D233" s="66"/>
      <c r="E233" s="67"/>
      <c r="F233" s="307">
        <v>-75.47</v>
      </c>
      <c r="G233" s="307">
        <v>2809.82</v>
      </c>
      <c r="H233" s="142">
        <f t="shared" si="60"/>
        <v>-2885.29</v>
      </c>
      <c r="I233" s="91">
        <f t="shared" si="61"/>
        <v>-1.0268593717747043</v>
      </c>
      <c r="J233" s="157"/>
      <c r="K233" s="307">
        <v>-1606.71</v>
      </c>
      <c r="L233" s="307">
        <v>4347.38</v>
      </c>
      <c r="M233" s="142">
        <f t="shared" si="62"/>
        <v>-5954.09</v>
      </c>
      <c r="N233" s="91">
        <f t="shared" si="63"/>
        <v>-1.3695812190330727</v>
      </c>
      <c r="O233" s="258"/>
      <c r="P233" s="157"/>
      <c r="Q233" s="307">
        <v>10</v>
      </c>
      <c r="R233" s="307">
        <v>4574.7300000000005</v>
      </c>
      <c r="S233" s="142">
        <f t="shared" si="64"/>
        <v>-4564.7300000000005</v>
      </c>
      <c r="T233" s="91">
        <f t="shared" si="65"/>
        <v>-0.99781407864507854</v>
      </c>
      <c r="U233" s="157"/>
      <c r="V233" s="307">
        <v>-1041.8000000000002</v>
      </c>
      <c r="W233" s="307">
        <v>5144.75</v>
      </c>
      <c r="X233" s="142">
        <f t="shared" si="66"/>
        <v>-6186.55</v>
      </c>
      <c r="Y233" s="91">
        <f t="shared" si="67"/>
        <v>-1.20249769182176</v>
      </c>
      <c r="Z233" s="132"/>
    </row>
    <row r="234" spans="1:26" s="68" customFormat="1" hidden="1" outlineLevel="1" x14ac:dyDescent="0.25">
      <c r="A234" s="63" t="s">
        <v>1357</v>
      </c>
      <c r="B234" s="64" t="s">
        <v>1816</v>
      </c>
      <c r="C234" s="65" t="s">
        <v>2274</v>
      </c>
      <c r="D234" s="66"/>
      <c r="E234" s="67"/>
      <c r="F234" s="307">
        <v>-2432.77</v>
      </c>
      <c r="G234" s="307">
        <v>20906.600000000002</v>
      </c>
      <c r="H234" s="142">
        <f t="shared" si="60"/>
        <v>-23339.370000000003</v>
      </c>
      <c r="I234" s="91">
        <f t="shared" si="61"/>
        <v>-1.1163637320272066</v>
      </c>
      <c r="J234" s="157"/>
      <c r="K234" s="307">
        <v>-40702.9</v>
      </c>
      <c r="L234" s="307">
        <v>43692.700000000004</v>
      </c>
      <c r="M234" s="142">
        <f t="shared" si="62"/>
        <v>-84395.6</v>
      </c>
      <c r="N234" s="91">
        <f t="shared" si="63"/>
        <v>-1.9315720932787399</v>
      </c>
      <c r="O234" s="258"/>
      <c r="P234" s="157"/>
      <c r="Q234" s="307">
        <v>-15704.210000000001</v>
      </c>
      <c r="R234" s="307">
        <v>36260.370000000003</v>
      </c>
      <c r="S234" s="142">
        <f t="shared" si="64"/>
        <v>-51964.58</v>
      </c>
      <c r="T234" s="91">
        <f t="shared" si="65"/>
        <v>-1.4330956909706105</v>
      </c>
      <c r="U234" s="157"/>
      <c r="V234" s="307">
        <v>-28329.599999999999</v>
      </c>
      <c r="W234" s="307">
        <v>62814.55</v>
      </c>
      <c r="X234" s="142">
        <f t="shared" si="66"/>
        <v>-91144.15</v>
      </c>
      <c r="Y234" s="91">
        <f t="shared" si="67"/>
        <v>-1.4510037881350737</v>
      </c>
      <c r="Z234" s="132"/>
    </row>
    <row r="235" spans="1:26" s="68" customFormat="1" hidden="1" outlineLevel="1" x14ac:dyDescent="0.25">
      <c r="A235" s="63" t="s">
        <v>1358</v>
      </c>
      <c r="B235" s="64" t="s">
        <v>1817</v>
      </c>
      <c r="C235" s="65" t="s">
        <v>2275</v>
      </c>
      <c r="D235" s="66"/>
      <c r="E235" s="67"/>
      <c r="F235" s="307">
        <v>266154.98</v>
      </c>
      <c r="G235" s="307">
        <v>278261.17</v>
      </c>
      <c r="H235" s="142">
        <f t="shared" si="60"/>
        <v>-12106.190000000002</v>
      </c>
      <c r="I235" s="91">
        <f t="shared" si="61"/>
        <v>-4.3506573338996608E-2</v>
      </c>
      <c r="J235" s="157"/>
      <c r="K235" s="307">
        <v>1915905.9300000002</v>
      </c>
      <c r="L235" s="307">
        <v>2125629.83</v>
      </c>
      <c r="M235" s="142">
        <f t="shared" si="62"/>
        <v>-209723.89999999991</v>
      </c>
      <c r="N235" s="91">
        <f t="shared" si="63"/>
        <v>-9.8664356813246215E-2</v>
      </c>
      <c r="O235" s="258"/>
      <c r="P235" s="157"/>
      <c r="Q235" s="307">
        <v>812087.97</v>
      </c>
      <c r="R235" s="307">
        <v>901990.88</v>
      </c>
      <c r="S235" s="142">
        <f t="shared" si="64"/>
        <v>-89902.910000000033</v>
      </c>
      <c r="T235" s="91">
        <f t="shared" si="65"/>
        <v>-9.9671639695514472E-2</v>
      </c>
      <c r="U235" s="157"/>
      <c r="V235" s="307">
        <v>3377747.58</v>
      </c>
      <c r="W235" s="307">
        <v>3261868.75</v>
      </c>
      <c r="X235" s="142">
        <f t="shared" si="66"/>
        <v>115878.83000000007</v>
      </c>
      <c r="Y235" s="91">
        <f t="shared" si="67"/>
        <v>3.5525288992697843E-2</v>
      </c>
      <c r="Z235" s="132"/>
    </row>
    <row r="236" spans="1:26" s="68" customFormat="1" hidden="1" outlineLevel="1" x14ac:dyDescent="0.25">
      <c r="A236" s="63" t="s">
        <v>1359</v>
      </c>
      <c r="B236" s="64" t="s">
        <v>1818</v>
      </c>
      <c r="C236" s="65" t="s">
        <v>2276</v>
      </c>
      <c r="D236" s="66"/>
      <c r="E236" s="67"/>
      <c r="F236" s="307">
        <v>-119573</v>
      </c>
      <c r="G236" s="307">
        <v>-119573</v>
      </c>
      <c r="H236" s="142">
        <f t="shared" si="60"/>
        <v>0</v>
      </c>
      <c r="I236" s="91">
        <f t="shared" si="61"/>
        <v>0</v>
      </c>
      <c r="J236" s="157"/>
      <c r="K236" s="307">
        <v>-837011</v>
      </c>
      <c r="L236" s="307">
        <v>-837011</v>
      </c>
      <c r="M236" s="142">
        <f t="shared" si="62"/>
        <v>0</v>
      </c>
      <c r="N236" s="91">
        <f t="shared" si="63"/>
        <v>0</v>
      </c>
      <c r="O236" s="258"/>
      <c r="P236" s="157"/>
      <c r="Q236" s="307">
        <v>-358719</v>
      </c>
      <c r="R236" s="307">
        <v>-358719</v>
      </c>
      <c r="S236" s="142">
        <f t="shared" si="64"/>
        <v>0</v>
      </c>
      <c r="T236" s="91">
        <f t="shared" si="65"/>
        <v>0</v>
      </c>
      <c r="U236" s="157"/>
      <c r="V236" s="307">
        <v>-1434876</v>
      </c>
      <c r="W236" s="307">
        <v>-1434876</v>
      </c>
      <c r="X236" s="142">
        <f t="shared" si="66"/>
        <v>0</v>
      </c>
      <c r="Y236" s="91">
        <f t="shared" si="67"/>
        <v>0</v>
      </c>
      <c r="Z236" s="132"/>
    </row>
    <row r="237" spans="1:26" s="68" customFormat="1" hidden="1" outlineLevel="1" x14ac:dyDescent="0.25">
      <c r="A237" s="63" t="s">
        <v>1360</v>
      </c>
      <c r="B237" s="64" t="s">
        <v>1819</v>
      </c>
      <c r="C237" s="65" t="s">
        <v>2277</v>
      </c>
      <c r="D237" s="66"/>
      <c r="E237" s="67"/>
      <c r="F237" s="307">
        <v>26837.71</v>
      </c>
      <c r="G237" s="307">
        <v>94963.8</v>
      </c>
      <c r="H237" s="142">
        <f t="shared" si="60"/>
        <v>-68126.09</v>
      </c>
      <c r="I237" s="91">
        <f t="shared" si="61"/>
        <v>-0.71739010022766569</v>
      </c>
      <c r="J237" s="157"/>
      <c r="K237" s="307">
        <v>235498.73</v>
      </c>
      <c r="L237" s="307">
        <v>620247.75</v>
      </c>
      <c r="M237" s="142">
        <f t="shared" si="62"/>
        <v>-384749.02</v>
      </c>
      <c r="N237" s="91">
        <f t="shared" si="63"/>
        <v>-0.62031505958707633</v>
      </c>
      <c r="O237" s="258"/>
      <c r="P237" s="157"/>
      <c r="Q237" s="307">
        <v>91248.36</v>
      </c>
      <c r="R237" s="307">
        <v>277277.58</v>
      </c>
      <c r="S237" s="142">
        <f t="shared" si="64"/>
        <v>-186029.22000000003</v>
      </c>
      <c r="T237" s="91">
        <f t="shared" si="65"/>
        <v>-0.67091331365485818</v>
      </c>
      <c r="U237" s="157"/>
      <c r="V237" s="307">
        <v>714066.25</v>
      </c>
      <c r="W237" s="307">
        <v>980009.28</v>
      </c>
      <c r="X237" s="142">
        <f t="shared" si="66"/>
        <v>-265943.03000000003</v>
      </c>
      <c r="Y237" s="91">
        <f t="shared" si="67"/>
        <v>-0.27136786908793353</v>
      </c>
      <c r="Z237" s="132"/>
    </row>
    <row r="238" spans="1:26" s="68" customFormat="1" hidden="1" outlineLevel="1" x14ac:dyDescent="0.25">
      <c r="A238" s="63" t="s">
        <v>1361</v>
      </c>
      <c r="B238" s="64" t="s">
        <v>1820</v>
      </c>
      <c r="C238" s="65" t="s">
        <v>2278</v>
      </c>
      <c r="D238" s="66"/>
      <c r="E238" s="67"/>
      <c r="F238" s="307">
        <v>74426.03</v>
      </c>
      <c r="G238" s="307">
        <v>64452.78</v>
      </c>
      <c r="H238" s="142">
        <f t="shared" si="60"/>
        <v>9973.25</v>
      </c>
      <c r="I238" s="91">
        <f t="shared" si="61"/>
        <v>0.15473731311512087</v>
      </c>
      <c r="J238" s="157"/>
      <c r="K238" s="307">
        <v>579993.06000000006</v>
      </c>
      <c r="L238" s="307">
        <v>368860.25</v>
      </c>
      <c r="M238" s="142">
        <f t="shared" si="62"/>
        <v>211132.81000000006</v>
      </c>
      <c r="N238" s="91">
        <f t="shared" si="63"/>
        <v>0.57239241691128295</v>
      </c>
      <c r="O238" s="258"/>
      <c r="P238" s="157"/>
      <c r="Q238" s="307">
        <v>230075.36000000002</v>
      </c>
      <c r="R238" s="307">
        <v>167793.93</v>
      </c>
      <c r="S238" s="142">
        <f t="shared" si="64"/>
        <v>62281.430000000022</v>
      </c>
      <c r="T238" s="91">
        <f t="shared" si="65"/>
        <v>0.37117808731221696</v>
      </c>
      <c r="U238" s="157"/>
      <c r="V238" s="307">
        <v>809655.9</v>
      </c>
      <c r="W238" s="307">
        <v>650783.59000000008</v>
      </c>
      <c r="X238" s="142">
        <f t="shared" si="66"/>
        <v>158872.30999999994</v>
      </c>
      <c r="Y238" s="91">
        <f t="shared" si="67"/>
        <v>0.24412464057368122</v>
      </c>
      <c r="Z238" s="132"/>
    </row>
    <row r="239" spans="1:26" s="68" customFormat="1" hidden="1" outlineLevel="1" x14ac:dyDescent="0.25">
      <c r="A239" s="63" t="s">
        <v>1362</v>
      </c>
      <c r="B239" s="64" t="s">
        <v>1821</v>
      </c>
      <c r="C239" s="65" t="s">
        <v>2279</v>
      </c>
      <c r="D239" s="66"/>
      <c r="E239" s="67"/>
      <c r="F239" s="307">
        <v>-3196.69</v>
      </c>
      <c r="G239" s="307">
        <v>-1429.01</v>
      </c>
      <c r="H239" s="142">
        <f t="shared" si="60"/>
        <v>-1767.68</v>
      </c>
      <c r="I239" s="91">
        <f t="shared" si="61"/>
        <v>-1.2369962421536589</v>
      </c>
      <c r="J239" s="157"/>
      <c r="K239" s="307">
        <v>207899.85</v>
      </c>
      <c r="L239" s="307">
        <v>-10844.050000000001</v>
      </c>
      <c r="M239" s="142">
        <f t="shared" si="62"/>
        <v>218743.9</v>
      </c>
      <c r="N239" s="91" t="str">
        <f t="shared" si="63"/>
        <v>N.M.</v>
      </c>
      <c r="O239" s="258"/>
      <c r="P239" s="157"/>
      <c r="Q239" s="307">
        <v>-4743.62</v>
      </c>
      <c r="R239" s="307">
        <v>-3067.2000000000003</v>
      </c>
      <c r="S239" s="142">
        <f t="shared" si="64"/>
        <v>-1676.4199999999996</v>
      </c>
      <c r="T239" s="91">
        <f t="shared" si="65"/>
        <v>-0.5465636411058945</v>
      </c>
      <c r="U239" s="157"/>
      <c r="V239" s="307">
        <v>-20895.100000000006</v>
      </c>
      <c r="W239" s="307">
        <v>-14272.970000000001</v>
      </c>
      <c r="X239" s="142">
        <f t="shared" si="66"/>
        <v>-6622.1300000000047</v>
      </c>
      <c r="Y239" s="91">
        <f t="shared" si="67"/>
        <v>-0.46396300139354346</v>
      </c>
      <c r="Z239" s="132"/>
    </row>
    <row r="240" spans="1:26" s="68" customFormat="1" hidden="1" outlineLevel="1" x14ac:dyDescent="0.25">
      <c r="A240" s="63" t="s">
        <v>1363</v>
      </c>
      <c r="B240" s="64" t="s">
        <v>1822</v>
      </c>
      <c r="C240" s="65" t="s">
        <v>2280</v>
      </c>
      <c r="D240" s="66"/>
      <c r="E240" s="67"/>
      <c r="F240" s="307">
        <v>1838939.8900000001</v>
      </c>
      <c r="G240" s="307">
        <v>1798813.47</v>
      </c>
      <c r="H240" s="142">
        <f t="shared" si="60"/>
        <v>40126.420000000158</v>
      </c>
      <c r="I240" s="91">
        <f t="shared" si="61"/>
        <v>2.2307160063683624E-2</v>
      </c>
      <c r="J240" s="157"/>
      <c r="K240" s="307">
        <v>8337478.8799999999</v>
      </c>
      <c r="L240" s="307">
        <v>4353289.5999999996</v>
      </c>
      <c r="M240" s="142">
        <f t="shared" si="62"/>
        <v>3984189.2800000003</v>
      </c>
      <c r="N240" s="91">
        <f t="shared" si="63"/>
        <v>0.91521346983210139</v>
      </c>
      <c r="O240" s="258"/>
      <c r="P240" s="157"/>
      <c r="Q240" s="307">
        <v>6213444.5499999998</v>
      </c>
      <c r="R240" s="307">
        <v>4219917.05</v>
      </c>
      <c r="S240" s="142">
        <f t="shared" si="64"/>
        <v>1993527.5</v>
      </c>
      <c r="T240" s="91">
        <f t="shared" si="65"/>
        <v>0.47240916737924982</v>
      </c>
      <c r="U240" s="157"/>
      <c r="V240" s="307">
        <v>12596636.35</v>
      </c>
      <c r="W240" s="307">
        <v>7845722.7599999998</v>
      </c>
      <c r="X240" s="142">
        <f t="shared" si="66"/>
        <v>4750913.59</v>
      </c>
      <c r="Y240" s="91">
        <f t="shared" si="67"/>
        <v>0.60554186469877247</v>
      </c>
      <c r="Z240" s="132"/>
    </row>
    <row r="241" spans="1:26" s="68" customFormat="1" hidden="1" outlineLevel="1" x14ac:dyDescent="0.25">
      <c r="A241" s="63" t="s">
        <v>1364</v>
      </c>
      <c r="B241" s="64" t="s">
        <v>1823</v>
      </c>
      <c r="C241" s="65" t="s">
        <v>2281</v>
      </c>
      <c r="D241" s="66"/>
      <c r="E241" s="67"/>
      <c r="F241" s="307">
        <v>140539.29</v>
      </c>
      <c r="G241" s="307">
        <v>50108.69</v>
      </c>
      <c r="H241" s="142">
        <f t="shared" si="60"/>
        <v>90430.6</v>
      </c>
      <c r="I241" s="91">
        <f t="shared" si="61"/>
        <v>1.8046889671232675</v>
      </c>
      <c r="J241" s="157"/>
      <c r="K241" s="307">
        <v>685318.03</v>
      </c>
      <c r="L241" s="307">
        <v>269258.67</v>
      </c>
      <c r="M241" s="142">
        <f t="shared" si="62"/>
        <v>416059.36000000004</v>
      </c>
      <c r="N241" s="91">
        <f t="shared" si="63"/>
        <v>1.5452032055272356</v>
      </c>
      <c r="O241" s="258"/>
      <c r="P241" s="157"/>
      <c r="Q241" s="307">
        <v>299583.71000000002</v>
      </c>
      <c r="R241" s="307">
        <v>161903.29</v>
      </c>
      <c r="S241" s="142">
        <f t="shared" si="64"/>
        <v>137680.42000000001</v>
      </c>
      <c r="T241" s="91">
        <f t="shared" si="65"/>
        <v>0.85038679572231057</v>
      </c>
      <c r="U241" s="157"/>
      <c r="V241" s="307">
        <v>886035.39</v>
      </c>
      <c r="W241" s="307">
        <v>584676.97</v>
      </c>
      <c r="X241" s="142">
        <f t="shared" si="66"/>
        <v>301358.42000000004</v>
      </c>
      <c r="Y241" s="91">
        <f t="shared" si="67"/>
        <v>0.51542721102902356</v>
      </c>
      <c r="Z241" s="132"/>
    </row>
    <row r="242" spans="1:26" s="68" customFormat="1" hidden="1" outlineLevel="1" x14ac:dyDescent="0.25">
      <c r="A242" s="63" t="s">
        <v>1365</v>
      </c>
      <c r="B242" s="64" t="s">
        <v>1824</v>
      </c>
      <c r="C242" s="65" t="s">
        <v>2282</v>
      </c>
      <c r="D242" s="66"/>
      <c r="E242" s="67"/>
      <c r="F242" s="307">
        <v>-13288.33</v>
      </c>
      <c r="G242" s="307">
        <v>-13531.64</v>
      </c>
      <c r="H242" s="142">
        <f t="shared" si="60"/>
        <v>243.30999999999949</v>
      </c>
      <c r="I242" s="91">
        <f t="shared" si="61"/>
        <v>1.7980821245613947E-2</v>
      </c>
      <c r="J242" s="157"/>
      <c r="K242" s="307">
        <v>-111915.16</v>
      </c>
      <c r="L242" s="307">
        <v>-27529.22</v>
      </c>
      <c r="M242" s="142">
        <f t="shared" si="62"/>
        <v>-84385.94</v>
      </c>
      <c r="N242" s="91">
        <f t="shared" si="63"/>
        <v>-3.0653225917770279</v>
      </c>
      <c r="O242" s="258"/>
      <c r="P242" s="157"/>
      <c r="Q242" s="307">
        <v>-40251.97</v>
      </c>
      <c r="R242" s="307">
        <v>-40145.9</v>
      </c>
      <c r="S242" s="142">
        <f t="shared" si="64"/>
        <v>-106.06999999999971</v>
      </c>
      <c r="T242" s="91">
        <f t="shared" si="65"/>
        <v>-2.6421128932219654E-3</v>
      </c>
      <c r="U242" s="157"/>
      <c r="V242" s="307">
        <v>-120271.1</v>
      </c>
      <c r="W242" s="307">
        <v>-28085.34</v>
      </c>
      <c r="X242" s="142">
        <f t="shared" si="66"/>
        <v>-92185.760000000009</v>
      </c>
      <c r="Y242" s="91">
        <f t="shared" si="67"/>
        <v>-3.282344454437796</v>
      </c>
      <c r="Z242" s="132"/>
    </row>
    <row r="243" spans="1:26" s="68" customFormat="1" hidden="1" outlineLevel="1" x14ac:dyDescent="0.25">
      <c r="A243" s="63" t="s">
        <v>1366</v>
      </c>
      <c r="B243" s="64" t="s">
        <v>1825</v>
      </c>
      <c r="C243" s="65" t="s">
        <v>2283</v>
      </c>
      <c r="D243" s="66"/>
      <c r="E243" s="67"/>
      <c r="F243" s="307">
        <v>0</v>
      </c>
      <c r="G243" s="307">
        <v>0</v>
      </c>
      <c r="H243" s="142">
        <f t="shared" si="60"/>
        <v>0</v>
      </c>
      <c r="I243" s="91">
        <f t="shared" si="61"/>
        <v>0</v>
      </c>
      <c r="J243" s="157"/>
      <c r="K243" s="307">
        <v>0</v>
      </c>
      <c r="L243" s="307">
        <v>0</v>
      </c>
      <c r="M243" s="142">
        <f t="shared" si="62"/>
        <v>0</v>
      </c>
      <c r="N243" s="91">
        <f t="shared" si="63"/>
        <v>0</v>
      </c>
      <c r="O243" s="258"/>
      <c r="P243" s="157"/>
      <c r="Q243" s="307">
        <v>0</v>
      </c>
      <c r="R243" s="307">
        <v>0</v>
      </c>
      <c r="S243" s="142">
        <f t="shared" si="64"/>
        <v>0</v>
      </c>
      <c r="T243" s="91">
        <f t="shared" si="65"/>
        <v>0</v>
      </c>
      <c r="U243" s="157"/>
      <c r="V243" s="307">
        <v>0</v>
      </c>
      <c r="W243" s="307">
        <v>0</v>
      </c>
      <c r="X243" s="142">
        <f t="shared" si="66"/>
        <v>0</v>
      </c>
      <c r="Y243" s="91">
        <f t="shared" si="67"/>
        <v>0</v>
      </c>
      <c r="Z243" s="132"/>
    </row>
    <row r="244" spans="1:26" s="68" customFormat="1" hidden="1" outlineLevel="1" x14ac:dyDescent="0.25">
      <c r="A244" s="63" t="s">
        <v>1367</v>
      </c>
      <c r="B244" s="64" t="s">
        <v>1826</v>
      </c>
      <c r="C244" s="65" t="s">
        <v>2284</v>
      </c>
      <c r="D244" s="66"/>
      <c r="E244" s="67"/>
      <c r="F244" s="307">
        <v>165760.06</v>
      </c>
      <c r="G244" s="307">
        <v>71295.92</v>
      </c>
      <c r="H244" s="142">
        <f t="shared" si="60"/>
        <v>94464.14</v>
      </c>
      <c r="I244" s="91">
        <f t="shared" si="61"/>
        <v>1.3249585670540474</v>
      </c>
      <c r="J244" s="157"/>
      <c r="K244" s="307">
        <v>3920294.48</v>
      </c>
      <c r="L244" s="307">
        <v>892987.21</v>
      </c>
      <c r="M244" s="142">
        <f t="shared" si="62"/>
        <v>3027307.27</v>
      </c>
      <c r="N244" s="91">
        <f t="shared" si="63"/>
        <v>3.3900902903189398</v>
      </c>
      <c r="O244" s="258"/>
      <c r="P244" s="157"/>
      <c r="Q244" s="307">
        <v>412195.43</v>
      </c>
      <c r="R244" s="307">
        <v>370345.64</v>
      </c>
      <c r="S244" s="142">
        <f t="shared" si="64"/>
        <v>41849.789999999979</v>
      </c>
      <c r="T244" s="91">
        <f t="shared" si="65"/>
        <v>0.11300197836809954</v>
      </c>
      <c r="U244" s="157"/>
      <c r="V244" s="307">
        <v>4317704.66</v>
      </c>
      <c r="W244" s="307">
        <v>1265620.75</v>
      </c>
      <c r="X244" s="142">
        <f t="shared" si="66"/>
        <v>3052083.91</v>
      </c>
      <c r="Y244" s="91">
        <f t="shared" si="67"/>
        <v>2.4115311873639875</v>
      </c>
      <c r="Z244" s="132"/>
    </row>
    <row r="245" spans="1:26" s="68" customFormat="1" hidden="1" outlineLevel="1" x14ac:dyDescent="0.25">
      <c r="A245" s="63" t="s">
        <v>1368</v>
      </c>
      <c r="B245" s="64" t="s">
        <v>1827</v>
      </c>
      <c r="C245" s="65" t="s">
        <v>2285</v>
      </c>
      <c r="D245" s="66"/>
      <c r="E245" s="67"/>
      <c r="F245" s="307">
        <v>-639690.30000000005</v>
      </c>
      <c r="G245" s="307">
        <v>1667353.98</v>
      </c>
      <c r="H245" s="142">
        <f t="shared" si="60"/>
        <v>-2307044.2800000003</v>
      </c>
      <c r="I245" s="91">
        <f t="shared" si="61"/>
        <v>-1.3836559648839537</v>
      </c>
      <c r="J245" s="157"/>
      <c r="K245" s="307">
        <v>2760168.83</v>
      </c>
      <c r="L245" s="307">
        <v>4142486.72</v>
      </c>
      <c r="M245" s="142">
        <f t="shared" si="62"/>
        <v>-1382317.8900000001</v>
      </c>
      <c r="N245" s="91">
        <f t="shared" si="63"/>
        <v>-0.33369277524201696</v>
      </c>
      <c r="O245" s="258"/>
      <c r="P245" s="157"/>
      <c r="Q245" s="307">
        <v>-343233.73</v>
      </c>
      <c r="R245" s="307">
        <v>2803803.36</v>
      </c>
      <c r="S245" s="142">
        <f t="shared" si="64"/>
        <v>-3147037.09</v>
      </c>
      <c r="T245" s="91">
        <f t="shared" si="65"/>
        <v>-1.122417190483715</v>
      </c>
      <c r="U245" s="157"/>
      <c r="V245" s="307">
        <v>5561425.4700000007</v>
      </c>
      <c r="W245" s="307">
        <v>7214366.8600000003</v>
      </c>
      <c r="X245" s="142">
        <f t="shared" si="66"/>
        <v>-1652941.3899999997</v>
      </c>
      <c r="Y245" s="91">
        <f t="shared" si="67"/>
        <v>-0.22911801161162459</v>
      </c>
      <c r="Z245" s="132"/>
    </row>
    <row r="246" spans="1:26" s="68" customFormat="1" hidden="1" outlineLevel="1" x14ac:dyDescent="0.25">
      <c r="A246" s="63" t="s">
        <v>1369</v>
      </c>
      <c r="B246" s="64" t="s">
        <v>1828</v>
      </c>
      <c r="C246" s="65" t="s">
        <v>2286</v>
      </c>
      <c r="D246" s="66"/>
      <c r="E246" s="67"/>
      <c r="F246" s="307">
        <v>-229459.49</v>
      </c>
      <c r="G246" s="307">
        <v>-737819.27</v>
      </c>
      <c r="H246" s="142">
        <f t="shared" si="60"/>
        <v>508359.78</v>
      </c>
      <c r="I246" s="91">
        <f t="shared" si="61"/>
        <v>0.68900312131994057</v>
      </c>
      <c r="J246" s="157"/>
      <c r="K246" s="307">
        <v>-6349172.1699999999</v>
      </c>
      <c r="L246" s="307">
        <v>-4508527.49</v>
      </c>
      <c r="M246" s="142">
        <f t="shared" si="62"/>
        <v>-1840644.6799999997</v>
      </c>
      <c r="N246" s="91">
        <f t="shared" si="63"/>
        <v>-0.40825850215676507</v>
      </c>
      <c r="O246" s="258"/>
      <c r="P246" s="157"/>
      <c r="Q246" s="307">
        <v>-953849.31</v>
      </c>
      <c r="R246" s="307">
        <v>-2154750.25</v>
      </c>
      <c r="S246" s="142">
        <f t="shared" si="64"/>
        <v>1200900.94</v>
      </c>
      <c r="T246" s="91">
        <f t="shared" si="65"/>
        <v>0.55732720764274191</v>
      </c>
      <c r="U246" s="157"/>
      <c r="V246" s="307">
        <v>-9395771</v>
      </c>
      <c r="W246" s="307">
        <v>-5417540.7300000004</v>
      </c>
      <c r="X246" s="142">
        <f t="shared" si="66"/>
        <v>-3978230.2699999996</v>
      </c>
      <c r="Y246" s="91">
        <f t="shared" si="67"/>
        <v>-0.73432401679423998</v>
      </c>
      <c r="Z246" s="132"/>
    </row>
    <row r="247" spans="1:26" s="68" customFormat="1" hidden="1" outlineLevel="1" x14ac:dyDescent="0.25">
      <c r="A247" s="63" t="s">
        <v>1370</v>
      </c>
      <c r="B247" s="64" t="s">
        <v>1829</v>
      </c>
      <c r="C247" s="65" t="s">
        <v>2287</v>
      </c>
      <c r="D247" s="66"/>
      <c r="E247" s="67"/>
      <c r="F247" s="307">
        <v>-12729.52</v>
      </c>
      <c r="G247" s="307">
        <v>-5.4</v>
      </c>
      <c r="H247" s="142">
        <f t="shared" si="60"/>
        <v>-12724.12</v>
      </c>
      <c r="I247" s="91" t="str">
        <f t="shared" si="61"/>
        <v>N.M.</v>
      </c>
      <c r="J247" s="157"/>
      <c r="K247" s="307">
        <v>-49856.53</v>
      </c>
      <c r="L247" s="307">
        <v>-36069.040000000001</v>
      </c>
      <c r="M247" s="142">
        <f t="shared" si="62"/>
        <v>-13787.489999999998</v>
      </c>
      <c r="N247" s="91">
        <f t="shared" si="63"/>
        <v>-0.38225275748952559</v>
      </c>
      <c r="O247" s="258"/>
      <c r="P247" s="157"/>
      <c r="Q247" s="307">
        <v>-31270.73</v>
      </c>
      <c r="R247" s="307">
        <v>-23576.720000000001</v>
      </c>
      <c r="S247" s="142">
        <f t="shared" si="64"/>
        <v>-7694.0099999999984</v>
      </c>
      <c r="T247" s="91">
        <f t="shared" si="65"/>
        <v>-0.32633928722909711</v>
      </c>
      <c r="U247" s="157"/>
      <c r="V247" s="307">
        <v>-78061.81</v>
      </c>
      <c r="W247" s="307">
        <v>-53505.87</v>
      </c>
      <c r="X247" s="142">
        <f t="shared" si="66"/>
        <v>-24555.939999999995</v>
      </c>
      <c r="Y247" s="91">
        <f t="shared" si="67"/>
        <v>-0.45893917807522788</v>
      </c>
      <c r="Z247" s="132"/>
    </row>
    <row r="248" spans="1:26" s="68" customFormat="1" hidden="1" outlineLevel="1" x14ac:dyDescent="0.25">
      <c r="A248" s="63" t="s">
        <v>1371</v>
      </c>
      <c r="B248" s="64" t="s">
        <v>1830</v>
      </c>
      <c r="C248" s="65" t="s">
        <v>2288</v>
      </c>
      <c r="D248" s="66"/>
      <c r="E248" s="67"/>
      <c r="F248" s="307">
        <v>-285.27</v>
      </c>
      <c r="G248" s="307">
        <v>0</v>
      </c>
      <c r="H248" s="142">
        <f t="shared" si="60"/>
        <v>-285.27</v>
      </c>
      <c r="I248" s="91" t="str">
        <f t="shared" si="61"/>
        <v>N.M.</v>
      </c>
      <c r="J248" s="157"/>
      <c r="K248" s="307">
        <v>-285.27</v>
      </c>
      <c r="L248" s="307">
        <v>0</v>
      </c>
      <c r="M248" s="142">
        <f t="shared" si="62"/>
        <v>-285.27</v>
      </c>
      <c r="N248" s="91" t="str">
        <f t="shared" si="63"/>
        <v>N.M.</v>
      </c>
      <c r="O248" s="258"/>
      <c r="P248" s="157"/>
      <c r="Q248" s="307">
        <v>-285.27</v>
      </c>
      <c r="R248" s="307">
        <v>0</v>
      </c>
      <c r="S248" s="142">
        <f t="shared" si="64"/>
        <v>-285.27</v>
      </c>
      <c r="T248" s="91" t="str">
        <f t="shared" si="65"/>
        <v>N.M.</v>
      </c>
      <c r="U248" s="157"/>
      <c r="V248" s="307">
        <v>-285.27</v>
      </c>
      <c r="W248" s="307">
        <v>0</v>
      </c>
      <c r="X248" s="142">
        <f t="shared" si="66"/>
        <v>-285.27</v>
      </c>
      <c r="Y248" s="91" t="str">
        <f t="shared" si="67"/>
        <v>N.M.</v>
      </c>
      <c r="Z248" s="132"/>
    </row>
    <row r="249" spans="1:26" s="68" customFormat="1" hidden="1" outlineLevel="1" x14ac:dyDescent="0.25">
      <c r="A249" s="63" t="s">
        <v>1372</v>
      </c>
      <c r="B249" s="64" t="s">
        <v>1831</v>
      </c>
      <c r="C249" s="65" t="s">
        <v>2289</v>
      </c>
      <c r="D249" s="66"/>
      <c r="E249" s="67"/>
      <c r="F249" s="307">
        <v>0</v>
      </c>
      <c r="G249" s="307">
        <v>0</v>
      </c>
      <c r="H249" s="142">
        <f t="shared" si="60"/>
        <v>0</v>
      </c>
      <c r="I249" s="91">
        <f t="shared" si="61"/>
        <v>0</v>
      </c>
      <c r="J249" s="157"/>
      <c r="K249" s="307">
        <v>0</v>
      </c>
      <c r="L249" s="307">
        <v>152679.92000000001</v>
      </c>
      <c r="M249" s="142">
        <f t="shared" si="62"/>
        <v>-152679.92000000001</v>
      </c>
      <c r="N249" s="91" t="str">
        <f t="shared" si="63"/>
        <v>N.M.</v>
      </c>
      <c r="O249" s="258"/>
      <c r="P249" s="157"/>
      <c r="Q249" s="307">
        <v>0</v>
      </c>
      <c r="R249" s="307">
        <v>0</v>
      </c>
      <c r="S249" s="142">
        <f t="shared" si="64"/>
        <v>0</v>
      </c>
      <c r="T249" s="91">
        <f t="shared" si="65"/>
        <v>0</v>
      </c>
      <c r="U249" s="157"/>
      <c r="V249" s="307">
        <v>0</v>
      </c>
      <c r="W249" s="307">
        <v>3820924.74</v>
      </c>
      <c r="X249" s="142">
        <f t="shared" si="66"/>
        <v>-3820924.74</v>
      </c>
      <c r="Y249" s="91" t="str">
        <f t="shared" si="67"/>
        <v>N.M.</v>
      </c>
      <c r="Z249" s="132"/>
    </row>
    <row r="250" spans="1:26" s="68" customFormat="1" hidden="1" outlineLevel="1" x14ac:dyDescent="0.25">
      <c r="A250" s="63" t="s">
        <v>1373</v>
      </c>
      <c r="B250" s="64" t="s">
        <v>1832</v>
      </c>
      <c r="C250" s="65" t="s">
        <v>2290</v>
      </c>
      <c r="D250" s="66"/>
      <c r="E250" s="67"/>
      <c r="F250" s="307">
        <v>1107461.48</v>
      </c>
      <c r="G250" s="307">
        <v>687693.58</v>
      </c>
      <c r="H250" s="142">
        <f t="shared" si="60"/>
        <v>419767.9</v>
      </c>
      <c r="I250" s="91">
        <f t="shared" si="61"/>
        <v>0.61039962013314131</v>
      </c>
      <c r="J250" s="157"/>
      <c r="K250" s="307">
        <v>4630900.97</v>
      </c>
      <c r="L250" s="307">
        <v>3452463.38</v>
      </c>
      <c r="M250" s="142">
        <f t="shared" si="62"/>
        <v>1178437.5899999999</v>
      </c>
      <c r="N250" s="91">
        <f t="shared" si="63"/>
        <v>0.34133239379935143</v>
      </c>
      <c r="O250" s="258"/>
      <c r="P250" s="157"/>
      <c r="Q250" s="307">
        <v>1858028.63</v>
      </c>
      <c r="R250" s="307">
        <v>1463841.6</v>
      </c>
      <c r="S250" s="142">
        <f t="shared" si="64"/>
        <v>394187.0299999998</v>
      </c>
      <c r="T250" s="91">
        <f t="shared" si="65"/>
        <v>0.26928257128366878</v>
      </c>
      <c r="U250" s="157"/>
      <c r="V250" s="307">
        <v>6829879.2400000002</v>
      </c>
      <c r="W250" s="307">
        <v>5791859.1099999994</v>
      </c>
      <c r="X250" s="142">
        <f t="shared" si="66"/>
        <v>1038020.1300000008</v>
      </c>
      <c r="Y250" s="91">
        <f t="shared" si="67"/>
        <v>0.17922054219305775</v>
      </c>
      <c r="Z250" s="132"/>
    </row>
    <row r="251" spans="1:26" s="68" customFormat="1" hidden="1" outlineLevel="1" x14ac:dyDescent="0.25">
      <c r="A251" s="63" t="s">
        <v>1374</v>
      </c>
      <c r="B251" s="64" t="s">
        <v>1833</v>
      </c>
      <c r="C251" s="65" t="s">
        <v>2291</v>
      </c>
      <c r="D251" s="66"/>
      <c r="E251" s="67"/>
      <c r="F251" s="307">
        <v>-425874.15</v>
      </c>
      <c r="G251" s="307">
        <v>-319277.44</v>
      </c>
      <c r="H251" s="142">
        <f t="shared" si="60"/>
        <v>-106596.71000000002</v>
      </c>
      <c r="I251" s="91">
        <f t="shared" si="61"/>
        <v>-0.33386859403533187</v>
      </c>
      <c r="J251" s="157"/>
      <c r="K251" s="307">
        <v>-2314997.9500000002</v>
      </c>
      <c r="L251" s="307">
        <v>-1364164.44</v>
      </c>
      <c r="M251" s="142">
        <f t="shared" si="62"/>
        <v>-950833.51000000024</v>
      </c>
      <c r="N251" s="91">
        <f t="shared" si="63"/>
        <v>-0.69700798680839404</v>
      </c>
      <c r="O251" s="258"/>
      <c r="P251" s="157"/>
      <c r="Q251" s="307">
        <v>-883671.68</v>
      </c>
      <c r="R251" s="307">
        <v>-693611.5</v>
      </c>
      <c r="S251" s="142">
        <f t="shared" si="64"/>
        <v>-190060.18000000005</v>
      </c>
      <c r="T251" s="91">
        <f t="shared" si="65"/>
        <v>-0.27401532414038704</v>
      </c>
      <c r="U251" s="157"/>
      <c r="V251" s="307">
        <v>-3285408.2700000005</v>
      </c>
      <c r="W251" s="307">
        <v>-2196848.13</v>
      </c>
      <c r="X251" s="142">
        <f t="shared" si="66"/>
        <v>-1088560.1400000006</v>
      </c>
      <c r="Y251" s="91">
        <f t="shared" si="67"/>
        <v>-0.49550996499698896</v>
      </c>
      <c r="Z251" s="132"/>
    </row>
    <row r="252" spans="1:26" s="68" customFormat="1" hidden="1" outlineLevel="1" x14ac:dyDescent="0.25">
      <c r="A252" s="63" t="s">
        <v>1375</v>
      </c>
      <c r="B252" s="64" t="s">
        <v>1834</v>
      </c>
      <c r="C252" s="65" t="s">
        <v>2292</v>
      </c>
      <c r="D252" s="66"/>
      <c r="E252" s="67"/>
      <c r="F252" s="307">
        <v>0</v>
      </c>
      <c r="G252" s="307">
        <v>-57.730000000000004</v>
      </c>
      <c r="H252" s="142">
        <f t="shared" si="60"/>
        <v>57.730000000000004</v>
      </c>
      <c r="I252" s="91" t="str">
        <f t="shared" si="61"/>
        <v>N.M.</v>
      </c>
      <c r="J252" s="157"/>
      <c r="K252" s="307">
        <v>-2256.9500000000003</v>
      </c>
      <c r="L252" s="307">
        <v>-2453.09</v>
      </c>
      <c r="M252" s="142">
        <f t="shared" si="62"/>
        <v>196.13999999999987</v>
      </c>
      <c r="N252" s="91">
        <f t="shared" si="63"/>
        <v>7.9956300013452358E-2</v>
      </c>
      <c r="O252" s="258"/>
      <c r="P252" s="157"/>
      <c r="Q252" s="307">
        <v>-288.03000000000003</v>
      </c>
      <c r="R252" s="307">
        <v>-501.28000000000003</v>
      </c>
      <c r="S252" s="142">
        <f t="shared" si="64"/>
        <v>213.25</v>
      </c>
      <c r="T252" s="91">
        <f t="shared" si="65"/>
        <v>0.42541094797318862</v>
      </c>
      <c r="U252" s="157"/>
      <c r="V252" s="307">
        <v>-2721.6400000000003</v>
      </c>
      <c r="W252" s="307">
        <v>-3261.63</v>
      </c>
      <c r="X252" s="142">
        <f t="shared" si="66"/>
        <v>539.98999999999978</v>
      </c>
      <c r="Y252" s="91">
        <f t="shared" si="67"/>
        <v>0.16555832513191249</v>
      </c>
      <c r="Z252" s="132"/>
    </row>
    <row r="253" spans="1:26" collapsed="1" x14ac:dyDescent="0.25">
      <c r="A253" s="38" t="s">
        <v>645</v>
      </c>
      <c r="B253" s="83" t="s">
        <v>174</v>
      </c>
      <c r="C253" s="88" t="s">
        <v>388</v>
      </c>
      <c r="D253" s="38"/>
      <c r="E253" s="48"/>
      <c r="F253" s="100">
        <v>9955109.0399999991</v>
      </c>
      <c r="G253" s="100">
        <v>7116551.71</v>
      </c>
      <c r="H253" s="98">
        <f t="shared" si="60"/>
        <v>2838557.3299999991</v>
      </c>
      <c r="I253" s="117">
        <f t="shared" si="61"/>
        <v>0.39886695771652014</v>
      </c>
      <c r="J253" s="159"/>
      <c r="K253" s="100">
        <v>92358164.330000013</v>
      </c>
      <c r="L253" s="100">
        <v>59144353.730000004</v>
      </c>
      <c r="M253" s="98">
        <f t="shared" si="62"/>
        <v>33213810.600000009</v>
      </c>
      <c r="N253" s="117">
        <f t="shared" si="63"/>
        <v>0.56157195920382252</v>
      </c>
      <c r="O253" s="246"/>
      <c r="P253" s="159"/>
      <c r="Q253" s="100">
        <v>33850424.329999998</v>
      </c>
      <c r="R253" s="100">
        <v>22369316.570000004</v>
      </c>
      <c r="S253" s="98">
        <f t="shared" si="64"/>
        <v>11481107.759999994</v>
      </c>
      <c r="T253" s="117">
        <f t="shared" si="65"/>
        <v>0.5132525047903147</v>
      </c>
      <c r="U253" s="159"/>
      <c r="V253" s="100">
        <v>140813041.79000005</v>
      </c>
      <c r="W253" s="100">
        <v>113990859.25999998</v>
      </c>
      <c r="X253" s="98">
        <f t="shared" si="66"/>
        <v>26822182.530000076</v>
      </c>
      <c r="Y253" s="117">
        <f t="shared" si="67"/>
        <v>0.23530116979662183</v>
      </c>
    </row>
    <row r="254" spans="1:26" s="45" customFormat="1" x14ac:dyDescent="0.25">
      <c r="A254" s="315"/>
      <c r="B254" s="84" t="s">
        <v>948</v>
      </c>
      <c r="C254" s="88" t="s">
        <v>945</v>
      </c>
      <c r="D254" s="41"/>
      <c r="E254" s="48"/>
      <c r="F254" s="283"/>
      <c r="G254" s="283"/>
      <c r="H254" s="98">
        <f t="shared" si="60"/>
        <v>0</v>
      </c>
      <c r="I254" s="117">
        <f t="shared" si="61"/>
        <v>0</v>
      </c>
      <c r="J254" s="159"/>
      <c r="K254" s="283"/>
      <c r="L254" s="283"/>
      <c r="M254" s="98"/>
      <c r="N254" s="117"/>
      <c r="O254" s="246"/>
      <c r="P254" s="159"/>
      <c r="Q254" s="283"/>
      <c r="R254" s="283"/>
      <c r="S254" s="98"/>
      <c r="T254" s="117"/>
      <c r="U254" s="159"/>
      <c r="V254" s="283"/>
      <c r="W254" s="283"/>
      <c r="X254" s="98"/>
      <c r="Y254" s="117"/>
      <c r="Z254" s="132"/>
    </row>
    <row r="255" spans="1:26" x14ac:dyDescent="0.25">
      <c r="A255" s="41" t="s">
        <v>1047</v>
      </c>
      <c r="B255" s="83" t="s">
        <v>949</v>
      </c>
      <c r="C255" s="88" t="s">
        <v>946</v>
      </c>
      <c r="D255" s="38"/>
      <c r="E255" s="48"/>
      <c r="F255" s="100">
        <v>0</v>
      </c>
      <c r="G255" s="100">
        <v>0</v>
      </c>
      <c r="H255" s="98">
        <f t="shared" si="60"/>
        <v>0</v>
      </c>
      <c r="I255" s="117">
        <f t="shared" si="61"/>
        <v>0</v>
      </c>
      <c r="J255" s="159"/>
      <c r="K255" s="100">
        <v>0</v>
      </c>
      <c r="L255" s="100">
        <v>0</v>
      </c>
      <c r="M255" s="98"/>
      <c r="N255" s="117"/>
      <c r="O255" s="246"/>
      <c r="P255" s="159"/>
      <c r="Q255" s="100">
        <v>0</v>
      </c>
      <c r="R255" s="100">
        <v>0</v>
      </c>
      <c r="S255" s="98"/>
      <c r="T255" s="117"/>
      <c r="U255" s="159"/>
      <c r="V255" s="100">
        <v>0</v>
      </c>
      <c r="W255" s="100">
        <v>0</v>
      </c>
      <c r="X255" s="98"/>
      <c r="Y255" s="117"/>
    </row>
    <row r="256" spans="1:26" x14ac:dyDescent="0.25">
      <c r="A256" s="41" t="s">
        <v>1048</v>
      </c>
      <c r="B256" s="83" t="s">
        <v>950</v>
      </c>
      <c r="C256" s="88" t="s">
        <v>947</v>
      </c>
      <c r="D256" s="38"/>
      <c r="E256" s="48"/>
      <c r="F256" s="100">
        <v>0</v>
      </c>
      <c r="G256" s="100">
        <v>0</v>
      </c>
      <c r="H256" s="98">
        <f t="shared" si="60"/>
        <v>0</v>
      </c>
      <c r="I256" s="117">
        <f t="shared" si="61"/>
        <v>0</v>
      </c>
      <c r="J256" s="159"/>
      <c r="K256" s="100">
        <v>0</v>
      </c>
      <c r="L256" s="100">
        <v>0</v>
      </c>
      <c r="M256" s="98"/>
      <c r="N256" s="117"/>
      <c r="O256" s="246"/>
      <c r="P256" s="159"/>
      <c r="Q256" s="100">
        <v>0</v>
      </c>
      <c r="R256" s="100">
        <v>0</v>
      </c>
      <c r="S256" s="98"/>
      <c r="T256" s="117"/>
      <c r="U256" s="159"/>
      <c r="V256" s="100">
        <v>0</v>
      </c>
      <c r="W256" s="100">
        <v>0</v>
      </c>
      <c r="X256" s="98"/>
      <c r="Y256" s="117"/>
    </row>
    <row r="257" spans="1:26" s="68" customFormat="1" hidden="1" outlineLevel="1" x14ac:dyDescent="0.25">
      <c r="A257" s="63" t="s">
        <v>1376</v>
      </c>
      <c r="B257" s="64" t="s">
        <v>1835</v>
      </c>
      <c r="C257" s="65" t="s">
        <v>2293</v>
      </c>
      <c r="D257" s="66"/>
      <c r="E257" s="67"/>
      <c r="F257" s="307">
        <v>5757.33</v>
      </c>
      <c r="G257" s="307">
        <v>5800.75</v>
      </c>
      <c r="H257" s="142">
        <f t="shared" si="60"/>
        <v>-43.420000000000073</v>
      </c>
      <c r="I257" s="91">
        <f t="shared" si="61"/>
        <v>-7.4852389777184114E-3</v>
      </c>
      <c r="J257" s="157"/>
      <c r="K257" s="307">
        <v>29319.88</v>
      </c>
      <c r="L257" s="307">
        <v>36671.520000000004</v>
      </c>
      <c r="M257" s="142">
        <f t="shared" ref="M257:M295" si="68">+K257-L257</f>
        <v>-7351.6400000000031</v>
      </c>
      <c r="N257" s="91">
        <f t="shared" ref="N257:N295" si="69">IF(L257&lt;0,IF(M257=0,0,IF(OR(L257=0,K257=0),"N.M.",IF(ABS(M257/L257)&gt;=10,"N.M.",M257/(-L257)))),IF(M257=0,0,IF(OR(L257=0,K257=0),"N.M.",IF(ABS(M257/L257)&gt;=10,"N.M.",M257/L257))))</f>
        <v>-0.2004727374267552</v>
      </c>
      <c r="O257" s="258"/>
      <c r="P257" s="157"/>
      <c r="Q257" s="307">
        <v>12123.42</v>
      </c>
      <c r="R257" s="307">
        <v>14830.1</v>
      </c>
      <c r="S257" s="142">
        <f t="shared" ref="S257:S295" si="70">+Q257-R257</f>
        <v>-2706.6800000000003</v>
      </c>
      <c r="T257" s="91">
        <f t="shared" ref="T257:T295" si="71">IF(R257&lt;0,IF(S257=0,0,IF(OR(R257=0,Q257=0),"N.M.",IF(ABS(S257/R257)&gt;=10,"N.M.",S257/(-R257)))),IF(S257=0,0,IF(OR(R257=0,Q257=0),"N.M.",IF(ABS(S257/R257)&gt;=10,"N.M.",S257/R257))))</f>
        <v>-0.18251259263255137</v>
      </c>
      <c r="U257" s="157"/>
      <c r="V257" s="307">
        <v>62523.630000000005</v>
      </c>
      <c r="W257" s="307">
        <v>70047.990000000005</v>
      </c>
      <c r="X257" s="142">
        <f t="shared" ref="X257:X295" si="72">+V257-W257</f>
        <v>-7524.3600000000006</v>
      </c>
      <c r="Y257" s="91">
        <f t="shared" ref="Y257:Y295" si="73">IF(W257&lt;0,IF(X257=0,0,IF(OR(W257=0,V257=0),"N.M.",IF(ABS(X257/W257)&gt;=10,"N.M.",X257/(-W257)))),IF(X257=0,0,IF(OR(W257=0,V257=0),"N.M.",IF(ABS(X257/W257)&gt;=10,"N.M.",X257/W257))))</f>
        <v>-0.10741721496933745</v>
      </c>
      <c r="Z257" s="132"/>
    </row>
    <row r="258" spans="1:26" collapsed="1" x14ac:dyDescent="0.25">
      <c r="A258" s="38" t="s">
        <v>646</v>
      </c>
      <c r="B258" s="83" t="s">
        <v>176</v>
      </c>
      <c r="C258" s="88" t="s">
        <v>387</v>
      </c>
      <c r="D258" s="38"/>
      <c r="E258" s="48"/>
      <c r="F258" s="100">
        <v>5757.33</v>
      </c>
      <c r="G258" s="100">
        <v>5800.75</v>
      </c>
      <c r="H258" s="98">
        <f t="shared" si="60"/>
        <v>-43.420000000000073</v>
      </c>
      <c r="I258" s="117">
        <f t="shared" si="61"/>
        <v>-7.4852389777184114E-3</v>
      </c>
      <c r="J258" s="159"/>
      <c r="K258" s="100">
        <v>29319.88</v>
      </c>
      <c r="L258" s="100">
        <v>36671.520000000004</v>
      </c>
      <c r="M258" s="98">
        <f t="shared" si="68"/>
        <v>-7351.6400000000031</v>
      </c>
      <c r="N258" s="117">
        <f t="shared" si="69"/>
        <v>-0.2004727374267552</v>
      </c>
      <c r="O258" s="246"/>
      <c r="P258" s="159"/>
      <c r="Q258" s="100">
        <v>12123.42</v>
      </c>
      <c r="R258" s="100">
        <v>14830.1</v>
      </c>
      <c r="S258" s="98">
        <f t="shared" si="70"/>
        <v>-2706.6800000000003</v>
      </c>
      <c r="T258" s="117">
        <f t="shared" si="71"/>
        <v>-0.18251259263255137</v>
      </c>
      <c r="U258" s="159"/>
      <c r="V258" s="100">
        <v>62523.630000000005</v>
      </c>
      <c r="W258" s="100">
        <v>70047.990000000005</v>
      </c>
      <c r="X258" s="98">
        <f t="shared" si="72"/>
        <v>-7524.3600000000006</v>
      </c>
      <c r="Y258" s="117">
        <f t="shared" si="73"/>
        <v>-0.10741721496933745</v>
      </c>
    </row>
    <row r="259" spans="1:26" s="68" customFormat="1" hidden="1" outlineLevel="1" x14ac:dyDescent="0.25">
      <c r="A259" s="63" t="s">
        <v>1377</v>
      </c>
      <c r="B259" s="64" t="s">
        <v>1836</v>
      </c>
      <c r="C259" s="65" t="s">
        <v>2294</v>
      </c>
      <c r="D259" s="66"/>
      <c r="E259" s="67"/>
      <c r="F259" s="307">
        <v>82871.34</v>
      </c>
      <c r="G259" s="307">
        <v>55621.46</v>
      </c>
      <c r="H259" s="142">
        <f t="shared" si="60"/>
        <v>27249.879999999997</v>
      </c>
      <c r="I259" s="91">
        <f t="shared" si="61"/>
        <v>0.48991666166260284</v>
      </c>
      <c r="J259" s="157"/>
      <c r="K259" s="307">
        <v>459287.58</v>
      </c>
      <c r="L259" s="307">
        <v>513680.14</v>
      </c>
      <c r="M259" s="142">
        <f t="shared" si="68"/>
        <v>-54392.56</v>
      </c>
      <c r="N259" s="91">
        <f t="shared" si="69"/>
        <v>-0.10588799481327037</v>
      </c>
      <c r="O259" s="258"/>
      <c r="P259" s="157"/>
      <c r="Q259" s="307">
        <v>206862.87</v>
      </c>
      <c r="R259" s="307">
        <v>259275.19</v>
      </c>
      <c r="S259" s="142">
        <f t="shared" si="70"/>
        <v>-52412.320000000007</v>
      </c>
      <c r="T259" s="91">
        <f t="shared" si="71"/>
        <v>-0.20214938421219558</v>
      </c>
      <c r="U259" s="157"/>
      <c r="V259" s="307">
        <v>743916.99</v>
      </c>
      <c r="W259" s="307">
        <v>814259.06</v>
      </c>
      <c r="X259" s="142">
        <f t="shared" si="72"/>
        <v>-70342.070000000065</v>
      </c>
      <c r="Y259" s="91">
        <f t="shared" si="73"/>
        <v>-8.6387826007118737E-2</v>
      </c>
      <c r="Z259" s="132"/>
    </row>
    <row r="260" spans="1:26" s="68" customFormat="1" hidden="1" outlineLevel="1" x14ac:dyDescent="0.25">
      <c r="A260" s="63" t="s">
        <v>1378</v>
      </c>
      <c r="B260" s="64" t="s">
        <v>1837</v>
      </c>
      <c r="C260" s="65" t="s">
        <v>2295</v>
      </c>
      <c r="D260" s="66"/>
      <c r="E260" s="67"/>
      <c r="F260" s="307">
        <v>0</v>
      </c>
      <c r="G260" s="307">
        <v>0</v>
      </c>
      <c r="H260" s="142">
        <f t="shared" si="60"/>
        <v>0</v>
      </c>
      <c r="I260" s="91">
        <f t="shared" si="61"/>
        <v>0</v>
      </c>
      <c r="J260" s="157"/>
      <c r="K260" s="307">
        <v>243.15</v>
      </c>
      <c r="L260" s="307">
        <v>245.05</v>
      </c>
      <c r="M260" s="142">
        <f t="shared" si="68"/>
        <v>-1.9000000000000057</v>
      </c>
      <c r="N260" s="91">
        <f t="shared" si="69"/>
        <v>-7.7535196898592352E-3</v>
      </c>
      <c r="O260" s="258"/>
      <c r="P260" s="157"/>
      <c r="Q260" s="307">
        <v>0</v>
      </c>
      <c r="R260" s="307">
        <v>0</v>
      </c>
      <c r="S260" s="142">
        <f t="shared" si="70"/>
        <v>0</v>
      </c>
      <c r="T260" s="91">
        <f t="shared" si="71"/>
        <v>0</v>
      </c>
      <c r="U260" s="157"/>
      <c r="V260" s="307">
        <v>243.15</v>
      </c>
      <c r="W260" s="307">
        <v>245.05</v>
      </c>
      <c r="X260" s="142">
        <f t="shared" si="72"/>
        <v>-1.9000000000000057</v>
      </c>
      <c r="Y260" s="91">
        <f t="shared" si="73"/>
        <v>-7.7535196898592352E-3</v>
      </c>
      <c r="Z260" s="132"/>
    </row>
    <row r="261" spans="1:26" s="68" customFormat="1" hidden="1" outlineLevel="1" x14ac:dyDescent="0.25">
      <c r="A261" s="63" t="s">
        <v>1379</v>
      </c>
      <c r="B261" s="64" t="s">
        <v>1838</v>
      </c>
      <c r="C261" s="65" t="s">
        <v>2296</v>
      </c>
      <c r="D261" s="66"/>
      <c r="E261" s="67"/>
      <c r="F261" s="307">
        <v>0</v>
      </c>
      <c r="G261" s="307">
        <v>0</v>
      </c>
      <c r="H261" s="142">
        <f t="shared" si="60"/>
        <v>0</v>
      </c>
      <c r="I261" s="91">
        <f t="shared" si="61"/>
        <v>0</v>
      </c>
      <c r="J261" s="157"/>
      <c r="K261" s="307">
        <v>0</v>
      </c>
      <c r="L261" s="307">
        <v>446.40000000000003</v>
      </c>
      <c r="M261" s="142">
        <f t="shared" si="68"/>
        <v>-446.40000000000003</v>
      </c>
      <c r="N261" s="91" t="str">
        <f t="shared" si="69"/>
        <v>N.M.</v>
      </c>
      <c r="O261" s="258"/>
      <c r="P261" s="157"/>
      <c r="Q261" s="307">
        <v>0</v>
      </c>
      <c r="R261" s="307">
        <v>446.40000000000003</v>
      </c>
      <c r="S261" s="142">
        <f t="shared" si="70"/>
        <v>-446.40000000000003</v>
      </c>
      <c r="T261" s="91" t="str">
        <f t="shared" si="71"/>
        <v>N.M.</v>
      </c>
      <c r="U261" s="157"/>
      <c r="V261" s="307">
        <v>0</v>
      </c>
      <c r="W261" s="307">
        <v>446.40000000000003</v>
      </c>
      <c r="X261" s="142">
        <f t="shared" si="72"/>
        <v>-446.40000000000003</v>
      </c>
      <c r="Y261" s="91" t="str">
        <f t="shared" si="73"/>
        <v>N.M.</v>
      </c>
      <c r="Z261" s="132"/>
    </row>
    <row r="262" spans="1:26" s="68" customFormat="1" hidden="1" outlineLevel="1" x14ac:dyDescent="0.25">
      <c r="A262" s="63" t="s">
        <v>1380</v>
      </c>
      <c r="B262" s="64" t="s">
        <v>1839</v>
      </c>
      <c r="C262" s="65" t="s">
        <v>2297</v>
      </c>
      <c r="D262" s="66"/>
      <c r="E262" s="67"/>
      <c r="F262" s="307">
        <v>0</v>
      </c>
      <c r="G262" s="307">
        <v>0</v>
      </c>
      <c r="H262" s="142">
        <f t="shared" si="60"/>
        <v>0</v>
      </c>
      <c r="I262" s="91">
        <f t="shared" si="61"/>
        <v>0</v>
      </c>
      <c r="J262" s="157"/>
      <c r="K262" s="307">
        <v>0</v>
      </c>
      <c r="L262" s="307">
        <v>5.79</v>
      </c>
      <c r="M262" s="142">
        <f t="shared" si="68"/>
        <v>-5.79</v>
      </c>
      <c r="N262" s="91" t="str">
        <f t="shared" si="69"/>
        <v>N.M.</v>
      </c>
      <c r="O262" s="258"/>
      <c r="P262" s="157"/>
      <c r="Q262" s="307">
        <v>0</v>
      </c>
      <c r="R262" s="307">
        <v>5.79</v>
      </c>
      <c r="S262" s="142">
        <f t="shared" si="70"/>
        <v>-5.79</v>
      </c>
      <c r="T262" s="91" t="str">
        <f t="shared" si="71"/>
        <v>N.M.</v>
      </c>
      <c r="U262" s="157"/>
      <c r="V262" s="307">
        <v>0</v>
      </c>
      <c r="W262" s="307">
        <v>5.94</v>
      </c>
      <c r="X262" s="142">
        <f t="shared" si="72"/>
        <v>-5.94</v>
      </c>
      <c r="Y262" s="91" t="str">
        <f t="shared" si="73"/>
        <v>N.M.</v>
      </c>
      <c r="Z262" s="132"/>
    </row>
    <row r="263" spans="1:26" s="68" customFormat="1" hidden="1" outlineLevel="1" x14ac:dyDescent="0.25">
      <c r="A263" s="63" t="s">
        <v>1381</v>
      </c>
      <c r="B263" s="64" t="s">
        <v>1840</v>
      </c>
      <c r="C263" s="65" t="s">
        <v>2298</v>
      </c>
      <c r="D263" s="66"/>
      <c r="E263" s="67"/>
      <c r="F263" s="307">
        <v>0</v>
      </c>
      <c r="G263" s="307">
        <v>0</v>
      </c>
      <c r="H263" s="142">
        <f t="shared" si="60"/>
        <v>0</v>
      </c>
      <c r="I263" s="91">
        <f t="shared" si="61"/>
        <v>0</v>
      </c>
      <c r="J263" s="157"/>
      <c r="K263" s="307">
        <v>0.93</v>
      </c>
      <c r="L263" s="307">
        <v>0</v>
      </c>
      <c r="M263" s="142">
        <f t="shared" si="68"/>
        <v>0.93</v>
      </c>
      <c r="N263" s="91" t="str">
        <f t="shared" si="69"/>
        <v>N.M.</v>
      </c>
      <c r="O263" s="258"/>
      <c r="P263" s="157"/>
      <c r="Q263" s="307">
        <v>0</v>
      </c>
      <c r="R263" s="307">
        <v>0</v>
      </c>
      <c r="S263" s="142">
        <f t="shared" si="70"/>
        <v>0</v>
      </c>
      <c r="T263" s="91">
        <f t="shared" si="71"/>
        <v>0</v>
      </c>
      <c r="U263" s="157"/>
      <c r="V263" s="307">
        <v>0.93</v>
      </c>
      <c r="W263" s="307">
        <v>0</v>
      </c>
      <c r="X263" s="142">
        <f t="shared" si="72"/>
        <v>0.93</v>
      </c>
      <c r="Y263" s="91" t="str">
        <f t="shared" si="73"/>
        <v>N.M.</v>
      </c>
      <c r="Z263" s="132"/>
    </row>
    <row r="264" spans="1:26" collapsed="1" x14ac:dyDescent="0.25">
      <c r="A264" s="38" t="s">
        <v>647</v>
      </c>
      <c r="B264" s="83" t="s">
        <v>177</v>
      </c>
      <c r="C264" s="88" t="s">
        <v>386</v>
      </c>
      <c r="D264" s="38"/>
      <c r="E264" s="48"/>
      <c r="F264" s="100">
        <v>82871.34</v>
      </c>
      <c r="G264" s="100">
        <v>55621.46</v>
      </c>
      <c r="H264" s="98">
        <f t="shared" si="60"/>
        <v>27249.879999999997</v>
      </c>
      <c r="I264" s="117">
        <f t="shared" si="61"/>
        <v>0.48991666166260284</v>
      </c>
      <c r="J264" s="159"/>
      <c r="K264" s="100">
        <v>459531.66000000003</v>
      </c>
      <c r="L264" s="100">
        <v>514377.38</v>
      </c>
      <c r="M264" s="98">
        <f t="shared" si="68"/>
        <v>-54845.719999999972</v>
      </c>
      <c r="N264" s="117">
        <f t="shared" si="69"/>
        <v>-0.10662545075368589</v>
      </c>
      <c r="O264" s="246"/>
      <c r="P264" s="159"/>
      <c r="Q264" s="100">
        <v>206862.87</v>
      </c>
      <c r="R264" s="100">
        <v>259727.38</v>
      </c>
      <c r="S264" s="98">
        <f t="shared" si="70"/>
        <v>-52864.510000000009</v>
      </c>
      <c r="T264" s="117">
        <f t="shared" si="71"/>
        <v>-0.20353845636143564</v>
      </c>
      <c r="U264" s="159"/>
      <c r="V264" s="100">
        <v>744161.07000000007</v>
      </c>
      <c r="W264" s="100">
        <v>814956.45000000007</v>
      </c>
      <c r="X264" s="98">
        <f t="shared" si="72"/>
        <v>-70795.38</v>
      </c>
      <c r="Y264" s="117">
        <f t="shared" si="73"/>
        <v>-8.6870138889016707E-2</v>
      </c>
    </row>
    <row r="265" spans="1:26" s="68" customFormat="1" hidden="1" outlineLevel="1" x14ac:dyDescent="0.25">
      <c r="A265" s="63" t="s">
        <v>1352</v>
      </c>
      <c r="B265" s="64" t="s">
        <v>1811</v>
      </c>
      <c r="C265" s="65" t="s">
        <v>2269</v>
      </c>
      <c r="D265" s="66"/>
      <c r="E265" s="67"/>
      <c r="F265" s="307">
        <v>7717470.2999999998</v>
      </c>
      <c r="G265" s="307">
        <v>3380128.95</v>
      </c>
      <c r="H265" s="142">
        <f t="shared" si="60"/>
        <v>4337341.3499999996</v>
      </c>
      <c r="I265" s="91">
        <f t="shared" si="61"/>
        <v>1.2831881310326931</v>
      </c>
      <c r="J265" s="157"/>
      <c r="K265" s="307">
        <v>76395843.920000002</v>
      </c>
      <c r="L265" s="307">
        <v>48720415.729999997</v>
      </c>
      <c r="M265" s="142">
        <f t="shared" si="68"/>
        <v>27675428.190000005</v>
      </c>
      <c r="N265" s="91">
        <f t="shared" si="69"/>
        <v>0.5680458135532418</v>
      </c>
      <c r="O265" s="258"/>
      <c r="P265" s="157"/>
      <c r="Q265" s="307">
        <v>24975295.34</v>
      </c>
      <c r="R265" s="307">
        <v>14748376.960000001</v>
      </c>
      <c r="S265" s="142">
        <f t="shared" si="70"/>
        <v>10226918.379999999</v>
      </c>
      <c r="T265" s="91">
        <f t="shared" si="71"/>
        <v>0.69342670096764314</v>
      </c>
      <c r="U265" s="157"/>
      <c r="V265" s="307">
        <v>116683144.05000001</v>
      </c>
      <c r="W265" s="307">
        <v>90495332.219999999</v>
      </c>
      <c r="X265" s="142">
        <f t="shared" si="72"/>
        <v>26187811.830000013</v>
      </c>
      <c r="Y265" s="91">
        <f t="shared" si="73"/>
        <v>0.28938301222361118</v>
      </c>
      <c r="Z265" s="132"/>
    </row>
    <row r="266" spans="1:26" s="68" customFormat="1" hidden="1" outlineLevel="1" x14ac:dyDescent="0.25">
      <c r="A266" s="63" t="s">
        <v>1353</v>
      </c>
      <c r="B266" s="64" t="s">
        <v>1812</v>
      </c>
      <c r="C266" s="65" t="s">
        <v>2270</v>
      </c>
      <c r="D266" s="66"/>
      <c r="E266" s="67"/>
      <c r="F266" s="307">
        <v>64124.29</v>
      </c>
      <c r="G266" s="307">
        <v>0</v>
      </c>
      <c r="H266" s="142">
        <f t="shared" si="60"/>
        <v>64124.29</v>
      </c>
      <c r="I266" s="91" t="str">
        <f t="shared" si="61"/>
        <v>N.M.</v>
      </c>
      <c r="J266" s="157"/>
      <c r="K266" s="307">
        <v>64124.29</v>
      </c>
      <c r="L266" s="307">
        <v>373078.23</v>
      </c>
      <c r="M266" s="142">
        <f t="shared" si="68"/>
        <v>-308953.94</v>
      </c>
      <c r="N266" s="91">
        <f t="shared" si="69"/>
        <v>-0.82812106190168222</v>
      </c>
      <c r="O266" s="258"/>
      <c r="P266" s="157"/>
      <c r="Q266" s="307">
        <v>64124.29</v>
      </c>
      <c r="R266" s="307">
        <v>76088.34</v>
      </c>
      <c r="S266" s="142">
        <f t="shared" si="70"/>
        <v>-11964.049999999996</v>
      </c>
      <c r="T266" s="91">
        <f t="shared" si="71"/>
        <v>-0.15723894094679941</v>
      </c>
      <c r="U266" s="157"/>
      <c r="V266" s="307">
        <v>64124.29</v>
      </c>
      <c r="W266" s="307">
        <v>748610.90999999992</v>
      </c>
      <c r="X266" s="142">
        <f t="shared" si="72"/>
        <v>-684486.61999999988</v>
      </c>
      <c r="Y266" s="91">
        <f t="shared" si="73"/>
        <v>-0.91434229832423886</v>
      </c>
      <c r="Z266" s="132"/>
    </row>
    <row r="267" spans="1:26" s="68" customFormat="1" hidden="1" outlineLevel="1" x14ac:dyDescent="0.25">
      <c r="A267" s="63" t="s">
        <v>1354</v>
      </c>
      <c r="B267" s="64" t="s">
        <v>1813</v>
      </c>
      <c r="C267" s="65" t="s">
        <v>2271</v>
      </c>
      <c r="D267" s="66"/>
      <c r="E267" s="67"/>
      <c r="F267" s="307">
        <v>0</v>
      </c>
      <c r="G267" s="307">
        <v>191456.44</v>
      </c>
      <c r="H267" s="142">
        <f t="shared" si="60"/>
        <v>-191456.44</v>
      </c>
      <c r="I267" s="91" t="str">
        <f t="shared" si="61"/>
        <v>N.M.</v>
      </c>
      <c r="J267" s="157"/>
      <c r="K267" s="307">
        <v>2332542</v>
      </c>
      <c r="L267" s="307">
        <v>411514.69</v>
      </c>
      <c r="M267" s="142">
        <f t="shared" si="68"/>
        <v>1921027.31</v>
      </c>
      <c r="N267" s="91">
        <f t="shared" si="69"/>
        <v>4.668186474703977</v>
      </c>
      <c r="O267" s="258"/>
      <c r="P267" s="157"/>
      <c r="Q267" s="307">
        <v>1526348.24</v>
      </c>
      <c r="R267" s="307">
        <v>411514.69</v>
      </c>
      <c r="S267" s="142">
        <f t="shared" si="70"/>
        <v>1114833.55</v>
      </c>
      <c r="T267" s="91">
        <f t="shared" si="71"/>
        <v>2.7090978210279686</v>
      </c>
      <c r="U267" s="157"/>
      <c r="V267" s="307">
        <v>3340284.2</v>
      </c>
      <c r="W267" s="307">
        <v>411514.69</v>
      </c>
      <c r="X267" s="142">
        <f t="shared" si="72"/>
        <v>2928769.5100000002</v>
      </c>
      <c r="Y267" s="91">
        <f t="shared" si="73"/>
        <v>7.117047291798988</v>
      </c>
      <c r="Z267" s="132"/>
    </row>
    <row r="268" spans="1:26" s="68" customFormat="1" hidden="1" outlineLevel="1" x14ac:dyDescent="0.25">
      <c r="A268" s="63" t="s">
        <v>1355</v>
      </c>
      <c r="B268" s="64" t="s">
        <v>1814</v>
      </c>
      <c r="C268" s="65" t="s">
        <v>2272</v>
      </c>
      <c r="D268" s="66"/>
      <c r="E268" s="67"/>
      <c r="F268" s="307">
        <v>0</v>
      </c>
      <c r="G268" s="307">
        <v>0</v>
      </c>
      <c r="H268" s="142">
        <f t="shared" si="60"/>
        <v>0</v>
      </c>
      <c r="I268" s="91">
        <f t="shared" si="61"/>
        <v>0</v>
      </c>
      <c r="J268" s="157"/>
      <c r="K268" s="307">
        <v>0</v>
      </c>
      <c r="L268" s="307">
        <v>0</v>
      </c>
      <c r="M268" s="142">
        <f t="shared" si="68"/>
        <v>0</v>
      </c>
      <c r="N268" s="91">
        <f t="shared" si="69"/>
        <v>0</v>
      </c>
      <c r="O268" s="258"/>
      <c r="P268" s="157"/>
      <c r="Q268" s="307">
        <v>0</v>
      </c>
      <c r="R268" s="307">
        <v>0</v>
      </c>
      <c r="S268" s="142">
        <f t="shared" si="70"/>
        <v>0</v>
      </c>
      <c r="T268" s="91">
        <f t="shared" si="71"/>
        <v>0</v>
      </c>
      <c r="U268" s="157"/>
      <c r="V268" s="307">
        <v>0</v>
      </c>
      <c r="W268" s="307">
        <v>0</v>
      </c>
      <c r="X268" s="142">
        <f t="shared" si="72"/>
        <v>0</v>
      </c>
      <c r="Y268" s="91">
        <f t="shared" si="73"/>
        <v>0</v>
      </c>
      <c r="Z268" s="132"/>
    </row>
    <row r="269" spans="1:26" s="68" customFormat="1" hidden="1" outlineLevel="1" x14ac:dyDescent="0.25">
      <c r="A269" s="63" t="s">
        <v>1356</v>
      </c>
      <c r="B269" s="64" t="s">
        <v>1815</v>
      </c>
      <c r="C269" s="65" t="s">
        <v>2273</v>
      </c>
      <c r="D269" s="66"/>
      <c r="E269" s="67"/>
      <c r="F269" s="307">
        <v>-75.47</v>
      </c>
      <c r="G269" s="307">
        <v>2809.82</v>
      </c>
      <c r="H269" s="142">
        <f t="shared" si="60"/>
        <v>-2885.29</v>
      </c>
      <c r="I269" s="91">
        <f t="shared" si="61"/>
        <v>-1.0268593717747043</v>
      </c>
      <c r="J269" s="157"/>
      <c r="K269" s="307">
        <v>-1606.71</v>
      </c>
      <c r="L269" s="307">
        <v>4347.38</v>
      </c>
      <c r="M269" s="142">
        <f t="shared" si="68"/>
        <v>-5954.09</v>
      </c>
      <c r="N269" s="91">
        <f t="shared" si="69"/>
        <v>-1.3695812190330727</v>
      </c>
      <c r="O269" s="258"/>
      <c r="P269" s="157"/>
      <c r="Q269" s="307">
        <v>10</v>
      </c>
      <c r="R269" s="307">
        <v>4574.7300000000005</v>
      </c>
      <c r="S269" s="142">
        <f t="shared" si="70"/>
        <v>-4564.7300000000005</v>
      </c>
      <c r="T269" s="91">
        <f t="shared" si="71"/>
        <v>-0.99781407864507854</v>
      </c>
      <c r="U269" s="157"/>
      <c r="V269" s="307">
        <v>-1041.8000000000002</v>
      </c>
      <c r="W269" s="307">
        <v>5144.75</v>
      </c>
      <c r="X269" s="142">
        <f t="shared" si="72"/>
        <v>-6186.55</v>
      </c>
      <c r="Y269" s="91">
        <f t="shared" si="73"/>
        <v>-1.20249769182176</v>
      </c>
      <c r="Z269" s="132"/>
    </row>
    <row r="270" spans="1:26" s="68" customFormat="1" hidden="1" outlineLevel="1" x14ac:dyDescent="0.25">
      <c r="A270" s="63" t="s">
        <v>1357</v>
      </c>
      <c r="B270" s="64" t="s">
        <v>1816</v>
      </c>
      <c r="C270" s="65" t="s">
        <v>2274</v>
      </c>
      <c r="D270" s="66"/>
      <c r="E270" s="67"/>
      <c r="F270" s="307">
        <v>-2432.77</v>
      </c>
      <c r="G270" s="307">
        <v>20906.600000000002</v>
      </c>
      <c r="H270" s="142">
        <f t="shared" si="60"/>
        <v>-23339.370000000003</v>
      </c>
      <c r="I270" s="91">
        <f t="shared" si="61"/>
        <v>-1.1163637320272066</v>
      </c>
      <c r="J270" s="157"/>
      <c r="K270" s="307">
        <v>-40702.9</v>
      </c>
      <c r="L270" s="307">
        <v>43692.700000000004</v>
      </c>
      <c r="M270" s="142">
        <f t="shared" si="68"/>
        <v>-84395.6</v>
      </c>
      <c r="N270" s="91">
        <f t="shared" si="69"/>
        <v>-1.9315720932787399</v>
      </c>
      <c r="O270" s="258"/>
      <c r="P270" s="157"/>
      <c r="Q270" s="307">
        <v>-15704.210000000001</v>
      </c>
      <c r="R270" s="307">
        <v>36260.370000000003</v>
      </c>
      <c r="S270" s="142">
        <f t="shared" si="70"/>
        <v>-51964.58</v>
      </c>
      <c r="T270" s="91">
        <f t="shared" si="71"/>
        <v>-1.4330956909706105</v>
      </c>
      <c r="U270" s="157"/>
      <c r="V270" s="307">
        <v>-28329.599999999999</v>
      </c>
      <c r="W270" s="307">
        <v>62814.55</v>
      </c>
      <c r="X270" s="142">
        <f t="shared" si="72"/>
        <v>-91144.15</v>
      </c>
      <c r="Y270" s="91">
        <f t="shared" si="73"/>
        <v>-1.4510037881350737</v>
      </c>
      <c r="Z270" s="132"/>
    </row>
    <row r="271" spans="1:26" s="68" customFormat="1" hidden="1" outlineLevel="1" x14ac:dyDescent="0.25">
      <c r="A271" s="63" t="s">
        <v>1358</v>
      </c>
      <c r="B271" s="64" t="s">
        <v>1817</v>
      </c>
      <c r="C271" s="65" t="s">
        <v>2275</v>
      </c>
      <c r="D271" s="66"/>
      <c r="E271" s="67"/>
      <c r="F271" s="307">
        <v>266154.98</v>
      </c>
      <c r="G271" s="307">
        <v>278261.17</v>
      </c>
      <c r="H271" s="142">
        <f t="shared" si="60"/>
        <v>-12106.190000000002</v>
      </c>
      <c r="I271" s="91">
        <f t="shared" si="61"/>
        <v>-4.3506573338996608E-2</v>
      </c>
      <c r="J271" s="157"/>
      <c r="K271" s="307">
        <v>1915905.9300000002</v>
      </c>
      <c r="L271" s="307">
        <v>2125629.83</v>
      </c>
      <c r="M271" s="142">
        <f t="shared" si="68"/>
        <v>-209723.89999999991</v>
      </c>
      <c r="N271" s="91">
        <f t="shared" si="69"/>
        <v>-9.8664356813246215E-2</v>
      </c>
      <c r="O271" s="258"/>
      <c r="P271" s="157"/>
      <c r="Q271" s="307">
        <v>812087.97</v>
      </c>
      <c r="R271" s="307">
        <v>901990.88</v>
      </c>
      <c r="S271" s="142">
        <f t="shared" si="70"/>
        <v>-89902.910000000033</v>
      </c>
      <c r="T271" s="91">
        <f t="shared" si="71"/>
        <v>-9.9671639695514472E-2</v>
      </c>
      <c r="U271" s="157"/>
      <c r="V271" s="307">
        <v>3377747.58</v>
      </c>
      <c r="W271" s="307">
        <v>3261868.75</v>
      </c>
      <c r="X271" s="142">
        <f t="shared" si="72"/>
        <v>115878.83000000007</v>
      </c>
      <c r="Y271" s="91">
        <f t="shared" si="73"/>
        <v>3.5525288992697843E-2</v>
      </c>
      <c r="Z271" s="132"/>
    </row>
    <row r="272" spans="1:26" s="68" customFormat="1" hidden="1" outlineLevel="1" x14ac:dyDescent="0.25">
      <c r="A272" s="63" t="s">
        <v>1359</v>
      </c>
      <c r="B272" s="64" t="s">
        <v>1818</v>
      </c>
      <c r="C272" s="65" t="s">
        <v>2276</v>
      </c>
      <c r="D272" s="66"/>
      <c r="E272" s="67"/>
      <c r="F272" s="307">
        <v>-119573</v>
      </c>
      <c r="G272" s="307">
        <v>-119573</v>
      </c>
      <c r="H272" s="142">
        <f t="shared" si="60"/>
        <v>0</v>
      </c>
      <c r="I272" s="91">
        <f t="shared" si="61"/>
        <v>0</v>
      </c>
      <c r="J272" s="157"/>
      <c r="K272" s="307">
        <v>-837011</v>
      </c>
      <c r="L272" s="307">
        <v>-837011</v>
      </c>
      <c r="M272" s="142">
        <f t="shared" si="68"/>
        <v>0</v>
      </c>
      <c r="N272" s="91">
        <f t="shared" si="69"/>
        <v>0</v>
      </c>
      <c r="O272" s="258"/>
      <c r="P272" s="157"/>
      <c r="Q272" s="307">
        <v>-358719</v>
      </c>
      <c r="R272" s="307">
        <v>-358719</v>
      </c>
      <c r="S272" s="142">
        <f t="shared" si="70"/>
        <v>0</v>
      </c>
      <c r="T272" s="91">
        <f t="shared" si="71"/>
        <v>0</v>
      </c>
      <c r="U272" s="157"/>
      <c r="V272" s="307">
        <v>-1434876</v>
      </c>
      <c r="W272" s="307">
        <v>-1434876</v>
      </c>
      <c r="X272" s="142">
        <f t="shared" si="72"/>
        <v>0</v>
      </c>
      <c r="Y272" s="91">
        <f t="shared" si="73"/>
        <v>0</v>
      </c>
      <c r="Z272" s="132"/>
    </row>
    <row r="273" spans="1:26" s="68" customFormat="1" hidden="1" outlineLevel="1" x14ac:dyDescent="0.25">
      <c r="A273" s="63" t="s">
        <v>1360</v>
      </c>
      <c r="B273" s="64" t="s">
        <v>1819</v>
      </c>
      <c r="C273" s="65" t="s">
        <v>2277</v>
      </c>
      <c r="D273" s="66"/>
      <c r="E273" s="67"/>
      <c r="F273" s="307">
        <v>26837.71</v>
      </c>
      <c r="G273" s="307">
        <v>94963.8</v>
      </c>
      <c r="H273" s="142">
        <f t="shared" si="60"/>
        <v>-68126.09</v>
      </c>
      <c r="I273" s="91">
        <f t="shared" si="61"/>
        <v>-0.71739010022766569</v>
      </c>
      <c r="J273" s="157"/>
      <c r="K273" s="307">
        <v>235498.73</v>
      </c>
      <c r="L273" s="307">
        <v>620247.75</v>
      </c>
      <c r="M273" s="142">
        <f t="shared" si="68"/>
        <v>-384749.02</v>
      </c>
      <c r="N273" s="91">
        <f t="shared" si="69"/>
        <v>-0.62031505958707633</v>
      </c>
      <c r="O273" s="258"/>
      <c r="P273" s="157"/>
      <c r="Q273" s="307">
        <v>91248.36</v>
      </c>
      <c r="R273" s="307">
        <v>277277.58</v>
      </c>
      <c r="S273" s="142">
        <f t="shared" si="70"/>
        <v>-186029.22000000003</v>
      </c>
      <c r="T273" s="91">
        <f t="shared" si="71"/>
        <v>-0.67091331365485818</v>
      </c>
      <c r="U273" s="157"/>
      <c r="V273" s="307">
        <v>714066.25</v>
      </c>
      <c r="W273" s="307">
        <v>980009.28</v>
      </c>
      <c r="X273" s="142">
        <f t="shared" si="72"/>
        <v>-265943.03000000003</v>
      </c>
      <c r="Y273" s="91">
        <f t="shared" si="73"/>
        <v>-0.27136786908793353</v>
      </c>
      <c r="Z273" s="132"/>
    </row>
    <row r="274" spans="1:26" s="68" customFormat="1" hidden="1" outlineLevel="1" x14ac:dyDescent="0.25">
      <c r="A274" s="63" t="s">
        <v>1361</v>
      </c>
      <c r="B274" s="64" t="s">
        <v>1820</v>
      </c>
      <c r="C274" s="65" t="s">
        <v>2278</v>
      </c>
      <c r="D274" s="66"/>
      <c r="E274" s="67"/>
      <c r="F274" s="307">
        <v>74426.03</v>
      </c>
      <c r="G274" s="307">
        <v>64452.78</v>
      </c>
      <c r="H274" s="142">
        <f t="shared" si="60"/>
        <v>9973.25</v>
      </c>
      <c r="I274" s="91">
        <f t="shared" si="61"/>
        <v>0.15473731311512087</v>
      </c>
      <c r="J274" s="157"/>
      <c r="K274" s="307">
        <v>579993.06000000006</v>
      </c>
      <c r="L274" s="307">
        <v>368860.25</v>
      </c>
      <c r="M274" s="142">
        <f t="shared" si="68"/>
        <v>211132.81000000006</v>
      </c>
      <c r="N274" s="91">
        <f t="shared" si="69"/>
        <v>0.57239241691128295</v>
      </c>
      <c r="O274" s="258"/>
      <c r="P274" s="157"/>
      <c r="Q274" s="307">
        <v>230075.36000000002</v>
      </c>
      <c r="R274" s="307">
        <v>167793.93</v>
      </c>
      <c r="S274" s="142">
        <f t="shared" si="70"/>
        <v>62281.430000000022</v>
      </c>
      <c r="T274" s="91">
        <f t="shared" si="71"/>
        <v>0.37117808731221696</v>
      </c>
      <c r="U274" s="157"/>
      <c r="V274" s="307">
        <v>809655.9</v>
      </c>
      <c r="W274" s="307">
        <v>650783.59000000008</v>
      </c>
      <c r="X274" s="142">
        <f t="shared" si="72"/>
        <v>158872.30999999994</v>
      </c>
      <c r="Y274" s="91">
        <f t="shared" si="73"/>
        <v>0.24412464057368122</v>
      </c>
      <c r="Z274" s="132"/>
    </row>
    <row r="275" spans="1:26" s="68" customFormat="1" hidden="1" outlineLevel="1" x14ac:dyDescent="0.25">
      <c r="A275" s="63" t="s">
        <v>1362</v>
      </c>
      <c r="B275" s="64" t="s">
        <v>1821</v>
      </c>
      <c r="C275" s="65" t="s">
        <v>2279</v>
      </c>
      <c r="D275" s="66"/>
      <c r="E275" s="67"/>
      <c r="F275" s="307">
        <v>-3196.69</v>
      </c>
      <c r="G275" s="307">
        <v>-1429.01</v>
      </c>
      <c r="H275" s="142">
        <f t="shared" si="60"/>
        <v>-1767.68</v>
      </c>
      <c r="I275" s="91">
        <f t="shared" si="61"/>
        <v>-1.2369962421536589</v>
      </c>
      <c r="J275" s="157"/>
      <c r="K275" s="307">
        <v>207899.85</v>
      </c>
      <c r="L275" s="307">
        <v>-10844.050000000001</v>
      </c>
      <c r="M275" s="142">
        <f t="shared" si="68"/>
        <v>218743.9</v>
      </c>
      <c r="N275" s="91" t="str">
        <f t="shared" si="69"/>
        <v>N.M.</v>
      </c>
      <c r="O275" s="258"/>
      <c r="P275" s="157"/>
      <c r="Q275" s="307">
        <v>-4743.62</v>
      </c>
      <c r="R275" s="307">
        <v>-3067.2000000000003</v>
      </c>
      <c r="S275" s="142">
        <f t="shared" si="70"/>
        <v>-1676.4199999999996</v>
      </c>
      <c r="T275" s="91">
        <f t="shared" si="71"/>
        <v>-0.5465636411058945</v>
      </c>
      <c r="U275" s="157"/>
      <c r="V275" s="307">
        <v>-20895.100000000006</v>
      </c>
      <c r="W275" s="307">
        <v>-14272.970000000001</v>
      </c>
      <c r="X275" s="142">
        <f t="shared" si="72"/>
        <v>-6622.1300000000047</v>
      </c>
      <c r="Y275" s="91">
        <f t="shared" si="73"/>
        <v>-0.46396300139354346</v>
      </c>
      <c r="Z275" s="132"/>
    </row>
    <row r="276" spans="1:26" s="68" customFormat="1" hidden="1" outlineLevel="1" x14ac:dyDescent="0.25">
      <c r="A276" s="63" t="s">
        <v>1363</v>
      </c>
      <c r="B276" s="64" t="s">
        <v>1822</v>
      </c>
      <c r="C276" s="65" t="s">
        <v>2280</v>
      </c>
      <c r="D276" s="66"/>
      <c r="E276" s="67"/>
      <c r="F276" s="307">
        <v>1838939.8900000001</v>
      </c>
      <c r="G276" s="307">
        <v>1798813.47</v>
      </c>
      <c r="H276" s="142">
        <f t="shared" ref="H276:H295" si="74">+F276-G276</f>
        <v>40126.420000000158</v>
      </c>
      <c r="I276" s="91">
        <f t="shared" ref="I276:I295" si="75">IF(G276&lt;0,IF(H276=0,0,IF(OR(G276=0,F276=0),"N.M.",IF(ABS(H276/G276)&gt;=10,"N.M.",H276/(-G276)))),IF(H276=0,0,IF(OR(G276=0,F276=0),"N.M.",IF(ABS(H276/G276)&gt;=10,"N.M.",H276/G276))))</f>
        <v>2.2307160063683624E-2</v>
      </c>
      <c r="J276" s="157"/>
      <c r="K276" s="307">
        <v>8337478.8799999999</v>
      </c>
      <c r="L276" s="307">
        <v>4353289.5999999996</v>
      </c>
      <c r="M276" s="142">
        <f t="shared" si="68"/>
        <v>3984189.2800000003</v>
      </c>
      <c r="N276" s="91">
        <f t="shared" si="69"/>
        <v>0.91521346983210139</v>
      </c>
      <c r="O276" s="258"/>
      <c r="P276" s="157"/>
      <c r="Q276" s="307">
        <v>6213444.5499999998</v>
      </c>
      <c r="R276" s="307">
        <v>4219917.05</v>
      </c>
      <c r="S276" s="142">
        <f t="shared" si="70"/>
        <v>1993527.5</v>
      </c>
      <c r="T276" s="91">
        <f t="shared" si="71"/>
        <v>0.47240916737924982</v>
      </c>
      <c r="U276" s="157"/>
      <c r="V276" s="307">
        <v>12596636.35</v>
      </c>
      <c r="W276" s="307">
        <v>7845722.7599999998</v>
      </c>
      <c r="X276" s="142">
        <f t="shared" si="72"/>
        <v>4750913.59</v>
      </c>
      <c r="Y276" s="91">
        <f t="shared" si="73"/>
        <v>0.60554186469877247</v>
      </c>
      <c r="Z276" s="132"/>
    </row>
    <row r="277" spans="1:26" s="68" customFormat="1" hidden="1" outlineLevel="1" x14ac:dyDescent="0.25">
      <c r="A277" s="63" t="s">
        <v>1364</v>
      </c>
      <c r="B277" s="64" t="s">
        <v>1823</v>
      </c>
      <c r="C277" s="65" t="s">
        <v>2281</v>
      </c>
      <c r="D277" s="66"/>
      <c r="E277" s="67"/>
      <c r="F277" s="307">
        <v>140539.29</v>
      </c>
      <c r="G277" s="307">
        <v>50108.69</v>
      </c>
      <c r="H277" s="142">
        <f t="shared" si="74"/>
        <v>90430.6</v>
      </c>
      <c r="I277" s="91">
        <f t="shared" si="75"/>
        <v>1.8046889671232675</v>
      </c>
      <c r="J277" s="157"/>
      <c r="K277" s="307">
        <v>685318.03</v>
      </c>
      <c r="L277" s="307">
        <v>269258.67</v>
      </c>
      <c r="M277" s="142">
        <f t="shared" si="68"/>
        <v>416059.36000000004</v>
      </c>
      <c r="N277" s="91">
        <f t="shared" si="69"/>
        <v>1.5452032055272356</v>
      </c>
      <c r="O277" s="258"/>
      <c r="P277" s="157"/>
      <c r="Q277" s="307">
        <v>299583.71000000002</v>
      </c>
      <c r="R277" s="307">
        <v>161903.29</v>
      </c>
      <c r="S277" s="142">
        <f t="shared" si="70"/>
        <v>137680.42000000001</v>
      </c>
      <c r="T277" s="91">
        <f t="shared" si="71"/>
        <v>0.85038679572231057</v>
      </c>
      <c r="U277" s="157"/>
      <c r="V277" s="307">
        <v>886035.39</v>
      </c>
      <c r="W277" s="307">
        <v>584676.97</v>
      </c>
      <c r="X277" s="142">
        <f t="shared" si="72"/>
        <v>301358.42000000004</v>
      </c>
      <c r="Y277" s="91">
        <f t="shared" si="73"/>
        <v>0.51542721102902356</v>
      </c>
      <c r="Z277" s="132"/>
    </row>
    <row r="278" spans="1:26" s="68" customFormat="1" hidden="1" outlineLevel="1" x14ac:dyDescent="0.25">
      <c r="A278" s="63" t="s">
        <v>1365</v>
      </c>
      <c r="B278" s="64" t="s">
        <v>1824</v>
      </c>
      <c r="C278" s="65" t="s">
        <v>2282</v>
      </c>
      <c r="D278" s="66"/>
      <c r="E278" s="67"/>
      <c r="F278" s="307">
        <v>-13288.33</v>
      </c>
      <c r="G278" s="307">
        <v>-13531.64</v>
      </c>
      <c r="H278" s="142">
        <f t="shared" si="74"/>
        <v>243.30999999999949</v>
      </c>
      <c r="I278" s="91">
        <f t="shared" si="75"/>
        <v>1.7980821245613947E-2</v>
      </c>
      <c r="J278" s="157"/>
      <c r="K278" s="307">
        <v>-111915.16</v>
      </c>
      <c r="L278" s="307">
        <v>-27529.22</v>
      </c>
      <c r="M278" s="142">
        <f t="shared" si="68"/>
        <v>-84385.94</v>
      </c>
      <c r="N278" s="91">
        <f t="shared" si="69"/>
        <v>-3.0653225917770279</v>
      </c>
      <c r="O278" s="258"/>
      <c r="P278" s="157"/>
      <c r="Q278" s="307">
        <v>-40251.97</v>
      </c>
      <c r="R278" s="307">
        <v>-40145.9</v>
      </c>
      <c r="S278" s="142">
        <f t="shared" si="70"/>
        <v>-106.06999999999971</v>
      </c>
      <c r="T278" s="91">
        <f t="shared" si="71"/>
        <v>-2.6421128932219654E-3</v>
      </c>
      <c r="U278" s="157"/>
      <c r="V278" s="307">
        <v>-120271.1</v>
      </c>
      <c r="W278" s="307">
        <v>-28085.34</v>
      </c>
      <c r="X278" s="142">
        <f t="shared" si="72"/>
        <v>-92185.760000000009</v>
      </c>
      <c r="Y278" s="91">
        <f t="shared" si="73"/>
        <v>-3.282344454437796</v>
      </c>
      <c r="Z278" s="132"/>
    </row>
    <row r="279" spans="1:26" s="68" customFormat="1" hidden="1" outlineLevel="1" x14ac:dyDescent="0.25">
      <c r="A279" s="63" t="s">
        <v>1366</v>
      </c>
      <c r="B279" s="64" t="s">
        <v>1825</v>
      </c>
      <c r="C279" s="65" t="s">
        <v>2283</v>
      </c>
      <c r="D279" s="66"/>
      <c r="E279" s="67"/>
      <c r="F279" s="307">
        <v>0</v>
      </c>
      <c r="G279" s="307">
        <v>0</v>
      </c>
      <c r="H279" s="142">
        <f t="shared" si="74"/>
        <v>0</v>
      </c>
      <c r="I279" s="91">
        <f t="shared" si="75"/>
        <v>0</v>
      </c>
      <c r="J279" s="157"/>
      <c r="K279" s="307">
        <v>0</v>
      </c>
      <c r="L279" s="307">
        <v>0</v>
      </c>
      <c r="M279" s="142">
        <f t="shared" si="68"/>
        <v>0</v>
      </c>
      <c r="N279" s="91">
        <f t="shared" si="69"/>
        <v>0</v>
      </c>
      <c r="O279" s="258"/>
      <c r="P279" s="157"/>
      <c r="Q279" s="307">
        <v>0</v>
      </c>
      <c r="R279" s="307">
        <v>0</v>
      </c>
      <c r="S279" s="142">
        <f t="shared" si="70"/>
        <v>0</v>
      </c>
      <c r="T279" s="91">
        <f t="shared" si="71"/>
        <v>0</v>
      </c>
      <c r="U279" s="157"/>
      <c r="V279" s="307">
        <v>0</v>
      </c>
      <c r="W279" s="307">
        <v>0</v>
      </c>
      <c r="X279" s="142">
        <f t="shared" si="72"/>
        <v>0</v>
      </c>
      <c r="Y279" s="91">
        <f t="shared" si="73"/>
        <v>0</v>
      </c>
      <c r="Z279" s="132"/>
    </row>
    <row r="280" spans="1:26" s="68" customFormat="1" hidden="1" outlineLevel="1" x14ac:dyDescent="0.25">
      <c r="A280" s="63" t="s">
        <v>1367</v>
      </c>
      <c r="B280" s="64" t="s">
        <v>1826</v>
      </c>
      <c r="C280" s="65" t="s">
        <v>2284</v>
      </c>
      <c r="D280" s="66"/>
      <c r="E280" s="67"/>
      <c r="F280" s="307">
        <v>165760.06</v>
      </c>
      <c r="G280" s="307">
        <v>71295.92</v>
      </c>
      <c r="H280" s="142">
        <f t="shared" si="74"/>
        <v>94464.14</v>
      </c>
      <c r="I280" s="91">
        <f t="shared" si="75"/>
        <v>1.3249585670540474</v>
      </c>
      <c r="J280" s="157"/>
      <c r="K280" s="307">
        <v>3920294.48</v>
      </c>
      <c r="L280" s="307">
        <v>892987.21</v>
      </c>
      <c r="M280" s="142">
        <f t="shared" si="68"/>
        <v>3027307.27</v>
      </c>
      <c r="N280" s="91">
        <f t="shared" si="69"/>
        <v>3.3900902903189398</v>
      </c>
      <c r="O280" s="258"/>
      <c r="P280" s="157"/>
      <c r="Q280" s="307">
        <v>412195.43</v>
      </c>
      <c r="R280" s="307">
        <v>370345.64</v>
      </c>
      <c r="S280" s="142">
        <f t="shared" si="70"/>
        <v>41849.789999999979</v>
      </c>
      <c r="T280" s="91">
        <f t="shared" si="71"/>
        <v>0.11300197836809954</v>
      </c>
      <c r="U280" s="157"/>
      <c r="V280" s="307">
        <v>4317704.66</v>
      </c>
      <c r="W280" s="307">
        <v>1265620.75</v>
      </c>
      <c r="X280" s="142">
        <f t="shared" si="72"/>
        <v>3052083.91</v>
      </c>
      <c r="Y280" s="91">
        <f t="shared" si="73"/>
        <v>2.4115311873639875</v>
      </c>
      <c r="Z280" s="132"/>
    </row>
    <row r="281" spans="1:26" s="68" customFormat="1" hidden="1" outlineLevel="1" x14ac:dyDescent="0.25">
      <c r="A281" s="63" t="s">
        <v>1368</v>
      </c>
      <c r="B281" s="64" t="s">
        <v>1827</v>
      </c>
      <c r="C281" s="65" t="s">
        <v>2285</v>
      </c>
      <c r="D281" s="66"/>
      <c r="E281" s="67"/>
      <c r="F281" s="307">
        <v>-639690.30000000005</v>
      </c>
      <c r="G281" s="307">
        <v>1667353.98</v>
      </c>
      <c r="H281" s="142">
        <f t="shared" si="74"/>
        <v>-2307044.2800000003</v>
      </c>
      <c r="I281" s="91">
        <f t="shared" si="75"/>
        <v>-1.3836559648839537</v>
      </c>
      <c r="J281" s="157"/>
      <c r="K281" s="307">
        <v>2760168.83</v>
      </c>
      <c r="L281" s="307">
        <v>4142486.72</v>
      </c>
      <c r="M281" s="142">
        <f t="shared" si="68"/>
        <v>-1382317.8900000001</v>
      </c>
      <c r="N281" s="91">
        <f t="shared" si="69"/>
        <v>-0.33369277524201696</v>
      </c>
      <c r="O281" s="258"/>
      <c r="P281" s="157"/>
      <c r="Q281" s="307">
        <v>-343233.73</v>
      </c>
      <c r="R281" s="307">
        <v>2803803.36</v>
      </c>
      <c r="S281" s="142">
        <f t="shared" si="70"/>
        <v>-3147037.09</v>
      </c>
      <c r="T281" s="91">
        <f t="shared" si="71"/>
        <v>-1.122417190483715</v>
      </c>
      <c r="U281" s="157"/>
      <c r="V281" s="307">
        <v>5561425.4700000007</v>
      </c>
      <c r="W281" s="307">
        <v>7214366.8600000003</v>
      </c>
      <c r="X281" s="142">
        <f t="shared" si="72"/>
        <v>-1652941.3899999997</v>
      </c>
      <c r="Y281" s="91">
        <f t="shared" si="73"/>
        <v>-0.22911801161162459</v>
      </c>
      <c r="Z281" s="132"/>
    </row>
    <row r="282" spans="1:26" s="68" customFormat="1" hidden="1" outlineLevel="1" x14ac:dyDescent="0.25">
      <c r="A282" s="63" t="s">
        <v>1369</v>
      </c>
      <c r="B282" s="64" t="s">
        <v>1828</v>
      </c>
      <c r="C282" s="65" t="s">
        <v>2286</v>
      </c>
      <c r="D282" s="66"/>
      <c r="E282" s="67"/>
      <c r="F282" s="307">
        <v>-229459.49</v>
      </c>
      <c r="G282" s="307">
        <v>-737819.27</v>
      </c>
      <c r="H282" s="142">
        <f t="shared" si="74"/>
        <v>508359.78</v>
      </c>
      <c r="I282" s="91">
        <f t="shared" si="75"/>
        <v>0.68900312131994057</v>
      </c>
      <c r="J282" s="157"/>
      <c r="K282" s="307">
        <v>-6349172.1699999999</v>
      </c>
      <c r="L282" s="307">
        <v>-4508527.49</v>
      </c>
      <c r="M282" s="142">
        <f t="shared" si="68"/>
        <v>-1840644.6799999997</v>
      </c>
      <c r="N282" s="91">
        <f t="shared" si="69"/>
        <v>-0.40825850215676507</v>
      </c>
      <c r="O282" s="258"/>
      <c r="P282" s="157"/>
      <c r="Q282" s="307">
        <v>-953849.31</v>
      </c>
      <c r="R282" s="307">
        <v>-2154750.25</v>
      </c>
      <c r="S282" s="142">
        <f t="shared" si="70"/>
        <v>1200900.94</v>
      </c>
      <c r="T282" s="91">
        <f t="shared" si="71"/>
        <v>0.55732720764274191</v>
      </c>
      <c r="U282" s="157"/>
      <c r="V282" s="307">
        <v>-9395771</v>
      </c>
      <c r="W282" s="307">
        <v>-5417540.7300000004</v>
      </c>
      <c r="X282" s="142">
        <f t="shared" si="72"/>
        <v>-3978230.2699999996</v>
      </c>
      <c r="Y282" s="91">
        <f t="shared" si="73"/>
        <v>-0.73432401679423998</v>
      </c>
      <c r="Z282" s="132"/>
    </row>
    <row r="283" spans="1:26" s="68" customFormat="1" hidden="1" outlineLevel="1" x14ac:dyDescent="0.25">
      <c r="A283" s="63" t="s">
        <v>1370</v>
      </c>
      <c r="B283" s="64" t="s">
        <v>1829</v>
      </c>
      <c r="C283" s="65" t="s">
        <v>2287</v>
      </c>
      <c r="D283" s="66"/>
      <c r="E283" s="67"/>
      <c r="F283" s="307">
        <v>-12729.52</v>
      </c>
      <c r="G283" s="307">
        <v>-5.4</v>
      </c>
      <c r="H283" s="142">
        <f t="shared" si="74"/>
        <v>-12724.12</v>
      </c>
      <c r="I283" s="91" t="str">
        <f t="shared" si="75"/>
        <v>N.M.</v>
      </c>
      <c r="J283" s="157"/>
      <c r="K283" s="307">
        <v>-49856.53</v>
      </c>
      <c r="L283" s="307">
        <v>-36069.040000000001</v>
      </c>
      <c r="M283" s="142">
        <f t="shared" si="68"/>
        <v>-13787.489999999998</v>
      </c>
      <c r="N283" s="91">
        <f t="shared" si="69"/>
        <v>-0.38225275748952559</v>
      </c>
      <c r="O283" s="258"/>
      <c r="P283" s="157"/>
      <c r="Q283" s="307">
        <v>-31270.73</v>
      </c>
      <c r="R283" s="307">
        <v>-23576.720000000001</v>
      </c>
      <c r="S283" s="142">
        <f t="shared" si="70"/>
        <v>-7694.0099999999984</v>
      </c>
      <c r="T283" s="91">
        <f t="shared" si="71"/>
        <v>-0.32633928722909711</v>
      </c>
      <c r="U283" s="157"/>
      <c r="V283" s="307">
        <v>-78061.81</v>
      </c>
      <c r="W283" s="307">
        <v>-53505.87</v>
      </c>
      <c r="X283" s="142">
        <f t="shared" si="72"/>
        <v>-24555.939999999995</v>
      </c>
      <c r="Y283" s="91">
        <f t="shared" si="73"/>
        <v>-0.45893917807522788</v>
      </c>
      <c r="Z283" s="132"/>
    </row>
    <row r="284" spans="1:26" s="68" customFormat="1" hidden="1" outlineLevel="1" x14ac:dyDescent="0.25">
      <c r="A284" s="63" t="s">
        <v>1371</v>
      </c>
      <c r="B284" s="64" t="s">
        <v>1830</v>
      </c>
      <c r="C284" s="65" t="s">
        <v>2288</v>
      </c>
      <c r="D284" s="66"/>
      <c r="E284" s="67"/>
      <c r="F284" s="307">
        <v>-285.27</v>
      </c>
      <c r="G284" s="307">
        <v>0</v>
      </c>
      <c r="H284" s="142">
        <f t="shared" si="74"/>
        <v>-285.27</v>
      </c>
      <c r="I284" s="91" t="str">
        <f t="shared" si="75"/>
        <v>N.M.</v>
      </c>
      <c r="J284" s="157"/>
      <c r="K284" s="307">
        <v>-285.27</v>
      </c>
      <c r="L284" s="307">
        <v>0</v>
      </c>
      <c r="M284" s="142">
        <f t="shared" si="68"/>
        <v>-285.27</v>
      </c>
      <c r="N284" s="91" t="str">
        <f t="shared" si="69"/>
        <v>N.M.</v>
      </c>
      <c r="O284" s="258"/>
      <c r="P284" s="157"/>
      <c r="Q284" s="307">
        <v>-285.27</v>
      </c>
      <c r="R284" s="307">
        <v>0</v>
      </c>
      <c r="S284" s="142">
        <f t="shared" si="70"/>
        <v>-285.27</v>
      </c>
      <c r="T284" s="91" t="str">
        <f t="shared" si="71"/>
        <v>N.M.</v>
      </c>
      <c r="U284" s="157"/>
      <c r="V284" s="307">
        <v>-285.27</v>
      </c>
      <c r="W284" s="307">
        <v>0</v>
      </c>
      <c r="X284" s="142">
        <f t="shared" si="72"/>
        <v>-285.27</v>
      </c>
      <c r="Y284" s="91" t="str">
        <f t="shared" si="73"/>
        <v>N.M.</v>
      </c>
      <c r="Z284" s="132"/>
    </row>
    <row r="285" spans="1:26" s="68" customFormat="1" hidden="1" outlineLevel="1" x14ac:dyDescent="0.25">
      <c r="A285" s="63" t="s">
        <v>1372</v>
      </c>
      <c r="B285" s="64" t="s">
        <v>1831</v>
      </c>
      <c r="C285" s="65" t="s">
        <v>2289</v>
      </c>
      <c r="D285" s="66"/>
      <c r="E285" s="67"/>
      <c r="F285" s="307">
        <v>0</v>
      </c>
      <c r="G285" s="307">
        <v>0</v>
      </c>
      <c r="H285" s="142">
        <f t="shared" si="74"/>
        <v>0</v>
      </c>
      <c r="I285" s="91">
        <f t="shared" si="75"/>
        <v>0</v>
      </c>
      <c r="J285" s="157"/>
      <c r="K285" s="307">
        <v>0</v>
      </c>
      <c r="L285" s="307">
        <v>152679.92000000001</v>
      </c>
      <c r="M285" s="142">
        <f t="shared" si="68"/>
        <v>-152679.92000000001</v>
      </c>
      <c r="N285" s="91" t="str">
        <f t="shared" si="69"/>
        <v>N.M.</v>
      </c>
      <c r="O285" s="258"/>
      <c r="P285" s="157"/>
      <c r="Q285" s="307">
        <v>0</v>
      </c>
      <c r="R285" s="307">
        <v>0</v>
      </c>
      <c r="S285" s="142">
        <f t="shared" si="70"/>
        <v>0</v>
      </c>
      <c r="T285" s="91">
        <f t="shared" si="71"/>
        <v>0</v>
      </c>
      <c r="U285" s="157"/>
      <c r="V285" s="307">
        <v>0</v>
      </c>
      <c r="W285" s="307">
        <v>3820924.74</v>
      </c>
      <c r="X285" s="142">
        <f t="shared" si="72"/>
        <v>-3820924.74</v>
      </c>
      <c r="Y285" s="91" t="str">
        <f t="shared" si="73"/>
        <v>N.M.</v>
      </c>
      <c r="Z285" s="132"/>
    </row>
    <row r="286" spans="1:26" s="68" customFormat="1" hidden="1" outlineLevel="1" x14ac:dyDescent="0.25">
      <c r="A286" s="63" t="s">
        <v>1373</v>
      </c>
      <c r="B286" s="64" t="s">
        <v>1832</v>
      </c>
      <c r="C286" s="65" t="s">
        <v>2290</v>
      </c>
      <c r="D286" s="66"/>
      <c r="E286" s="67"/>
      <c r="F286" s="307">
        <v>1107461.48</v>
      </c>
      <c r="G286" s="307">
        <v>687693.58</v>
      </c>
      <c r="H286" s="142">
        <f t="shared" si="74"/>
        <v>419767.9</v>
      </c>
      <c r="I286" s="91">
        <f t="shared" si="75"/>
        <v>0.61039962013314131</v>
      </c>
      <c r="J286" s="157"/>
      <c r="K286" s="307">
        <v>4630900.97</v>
      </c>
      <c r="L286" s="307">
        <v>3452463.38</v>
      </c>
      <c r="M286" s="142">
        <f t="shared" si="68"/>
        <v>1178437.5899999999</v>
      </c>
      <c r="N286" s="91">
        <f t="shared" si="69"/>
        <v>0.34133239379935143</v>
      </c>
      <c r="O286" s="258"/>
      <c r="P286" s="157"/>
      <c r="Q286" s="307">
        <v>1858028.63</v>
      </c>
      <c r="R286" s="307">
        <v>1463841.6</v>
      </c>
      <c r="S286" s="142">
        <f t="shared" si="70"/>
        <v>394187.0299999998</v>
      </c>
      <c r="T286" s="91">
        <f t="shared" si="71"/>
        <v>0.26928257128366878</v>
      </c>
      <c r="U286" s="157"/>
      <c r="V286" s="307">
        <v>6829879.2400000002</v>
      </c>
      <c r="W286" s="307">
        <v>5791859.1099999994</v>
      </c>
      <c r="X286" s="142">
        <f t="shared" si="72"/>
        <v>1038020.1300000008</v>
      </c>
      <c r="Y286" s="91">
        <f t="shared" si="73"/>
        <v>0.17922054219305775</v>
      </c>
      <c r="Z286" s="132"/>
    </row>
    <row r="287" spans="1:26" s="68" customFormat="1" hidden="1" outlineLevel="1" x14ac:dyDescent="0.25">
      <c r="A287" s="63" t="s">
        <v>1374</v>
      </c>
      <c r="B287" s="64" t="s">
        <v>1833</v>
      </c>
      <c r="C287" s="65" t="s">
        <v>2291</v>
      </c>
      <c r="D287" s="66"/>
      <c r="E287" s="67"/>
      <c r="F287" s="307">
        <v>-425874.15</v>
      </c>
      <c r="G287" s="307">
        <v>-319277.44</v>
      </c>
      <c r="H287" s="142">
        <f t="shared" si="74"/>
        <v>-106596.71000000002</v>
      </c>
      <c r="I287" s="91">
        <f t="shared" si="75"/>
        <v>-0.33386859403533187</v>
      </c>
      <c r="J287" s="157"/>
      <c r="K287" s="307">
        <v>-2314997.9500000002</v>
      </c>
      <c r="L287" s="307">
        <v>-1364164.44</v>
      </c>
      <c r="M287" s="142">
        <f t="shared" si="68"/>
        <v>-950833.51000000024</v>
      </c>
      <c r="N287" s="91">
        <f t="shared" si="69"/>
        <v>-0.69700798680839404</v>
      </c>
      <c r="O287" s="258"/>
      <c r="P287" s="157"/>
      <c r="Q287" s="307">
        <v>-883671.68</v>
      </c>
      <c r="R287" s="307">
        <v>-693611.5</v>
      </c>
      <c r="S287" s="142">
        <f t="shared" si="70"/>
        <v>-190060.18000000005</v>
      </c>
      <c r="T287" s="91">
        <f t="shared" si="71"/>
        <v>-0.27401532414038704</v>
      </c>
      <c r="U287" s="157"/>
      <c r="V287" s="307">
        <v>-3285408.2700000005</v>
      </c>
      <c r="W287" s="307">
        <v>-2196848.13</v>
      </c>
      <c r="X287" s="142">
        <f t="shared" si="72"/>
        <v>-1088560.1400000006</v>
      </c>
      <c r="Y287" s="91">
        <f t="shared" si="73"/>
        <v>-0.49550996499698896</v>
      </c>
      <c r="Z287" s="132"/>
    </row>
    <row r="288" spans="1:26" s="68" customFormat="1" hidden="1" outlineLevel="1" x14ac:dyDescent="0.25">
      <c r="A288" s="63" t="s">
        <v>1375</v>
      </c>
      <c r="B288" s="64" t="s">
        <v>1834</v>
      </c>
      <c r="C288" s="65" t="s">
        <v>2292</v>
      </c>
      <c r="D288" s="66"/>
      <c r="E288" s="67"/>
      <c r="F288" s="307">
        <v>0</v>
      </c>
      <c r="G288" s="307">
        <v>-57.730000000000004</v>
      </c>
      <c r="H288" s="142">
        <f t="shared" si="74"/>
        <v>57.730000000000004</v>
      </c>
      <c r="I288" s="91" t="str">
        <f t="shared" si="75"/>
        <v>N.M.</v>
      </c>
      <c r="J288" s="157"/>
      <c r="K288" s="307">
        <v>-2256.9500000000003</v>
      </c>
      <c r="L288" s="307">
        <v>-2453.09</v>
      </c>
      <c r="M288" s="142">
        <f t="shared" si="68"/>
        <v>196.13999999999987</v>
      </c>
      <c r="N288" s="91">
        <f t="shared" si="69"/>
        <v>7.9956300013452358E-2</v>
      </c>
      <c r="O288" s="258"/>
      <c r="P288" s="157"/>
      <c r="Q288" s="307">
        <v>-288.03000000000003</v>
      </c>
      <c r="R288" s="307">
        <v>-501.28000000000003</v>
      </c>
      <c r="S288" s="142">
        <f t="shared" si="70"/>
        <v>213.25</v>
      </c>
      <c r="T288" s="91">
        <f t="shared" si="71"/>
        <v>0.42541094797318862</v>
      </c>
      <c r="U288" s="157"/>
      <c r="V288" s="307">
        <v>-2721.6400000000003</v>
      </c>
      <c r="W288" s="307">
        <v>-3261.63</v>
      </c>
      <c r="X288" s="142">
        <f t="shared" si="72"/>
        <v>539.98999999999978</v>
      </c>
      <c r="Y288" s="91">
        <f t="shared" si="73"/>
        <v>0.16555832513191249</v>
      </c>
      <c r="Z288" s="132"/>
    </row>
    <row r="289" spans="1:26" s="68" customFormat="1" hidden="1" outlineLevel="1" x14ac:dyDescent="0.25">
      <c r="A289" s="63" t="s">
        <v>1376</v>
      </c>
      <c r="B289" s="64" t="s">
        <v>1835</v>
      </c>
      <c r="C289" s="65" t="s">
        <v>2293</v>
      </c>
      <c r="D289" s="66"/>
      <c r="E289" s="67"/>
      <c r="F289" s="307">
        <v>5757.33</v>
      </c>
      <c r="G289" s="307">
        <v>5800.75</v>
      </c>
      <c r="H289" s="142">
        <f t="shared" si="74"/>
        <v>-43.420000000000073</v>
      </c>
      <c r="I289" s="91">
        <f t="shared" si="75"/>
        <v>-7.4852389777184114E-3</v>
      </c>
      <c r="J289" s="157"/>
      <c r="K289" s="307">
        <v>29319.88</v>
      </c>
      <c r="L289" s="307">
        <v>36671.520000000004</v>
      </c>
      <c r="M289" s="142">
        <f t="shared" si="68"/>
        <v>-7351.6400000000031</v>
      </c>
      <c r="N289" s="91">
        <f t="shared" si="69"/>
        <v>-0.2004727374267552</v>
      </c>
      <c r="O289" s="258"/>
      <c r="P289" s="157"/>
      <c r="Q289" s="307">
        <v>12123.42</v>
      </c>
      <c r="R289" s="307">
        <v>14830.1</v>
      </c>
      <c r="S289" s="142">
        <f t="shared" si="70"/>
        <v>-2706.6800000000003</v>
      </c>
      <c r="T289" s="91">
        <f t="shared" si="71"/>
        <v>-0.18251259263255137</v>
      </c>
      <c r="U289" s="157"/>
      <c r="V289" s="307">
        <v>62523.630000000005</v>
      </c>
      <c r="W289" s="307">
        <v>70047.990000000005</v>
      </c>
      <c r="X289" s="142">
        <f t="shared" si="72"/>
        <v>-7524.3600000000006</v>
      </c>
      <c r="Y289" s="91">
        <f t="shared" si="73"/>
        <v>-0.10741721496933745</v>
      </c>
      <c r="Z289" s="132"/>
    </row>
    <row r="290" spans="1:26" s="68" customFormat="1" hidden="1" outlineLevel="1" x14ac:dyDescent="0.25">
      <c r="A290" s="63" t="s">
        <v>1377</v>
      </c>
      <c r="B290" s="64" t="s">
        <v>1836</v>
      </c>
      <c r="C290" s="65" t="s">
        <v>2294</v>
      </c>
      <c r="D290" s="66"/>
      <c r="E290" s="67"/>
      <c r="F290" s="307">
        <v>82871.34</v>
      </c>
      <c r="G290" s="307">
        <v>55621.46</v>
      </c>
      <c r="H290" s="142">
        <f t="shared" si="74"/>
        <v>27249.879999999997</v>
      </c>
      <c r="I290" s="91">
        <f t="shared" si="75"/>
        <v>0.48991666166260284</v>
      </c>
      <c r="J290" s="157"/>
      <c r="K290" s="307">
        <v>459287.58</v>
      </c>
      <c r="L290" s="307">
        <v>513680.14</v>
      </c>
      <c r="M290" s="142">
        <f t="shared" si="68"/>
        <v>-54392.56</v>
      </c>
      <c r="N290" s="91">
        <f t="shared" si="69"/>
        <v>-0.10588799481327037</v>
      </c>
      <c r="O290" s="258"/>
      <c r="P290" s="157"/>
      <c r="Q290" s="307">
        <v>206862.87</v>
      </c>
      <c r="R290" s="307">
        <v>259275.19</v>
      </c>
      <c r="S290" s="142">
        <f t="shared" si="70"/>
        <v>-52412.320000000007</v>
      </c>
      <c r="T290" s="91">
        <f t="shared" si="71"/>
        <v>-0.20214938421219558</v>
      </c>
      <c r="U290" s="157"/>
      <c r="V290" s="307">
        <v>743916.99</v>
      </c>
      <c r="W290" s="307">
        <v>814259.06</v>
      </c>
      <c r="X290" s="142">
        <f t="shared" si="72"/>
        <v>-70342.070000000065</v>
      </c>
      <c r="Y290" s="91">
        <f t="shared" si="73"/>
        <v>-8.6387826007118737E-2</v>
      </c>
      <c r="Z290" s="132"/>
    </row>
    <row r="291" spans="1:26" s="68" customFormat="1" hidden="1" outlineLevel="1" x14ac:dyDescent="0.25">
      <c r="A291" s="63" t="s">
        <v>1378</v>
      </c>
      <c r="B291" s="64" t="s">
        <v>1837</v>
      </c>
      <c r="C291" s="65" t="s">
        <v>2295</v>
      </c>
      <c r="D291" s="66"/>
      <c r="E291" s="67"/>
      <c r="F291" s="307">
        <v>0</v>
      </c>
      <c r="G291" s="307">
        <v>0</v>
      </c>
      <c r="H291" s="142">
        <f t="shared" si="74"/>
        <v>0</v>
      </c>
      <c r="I291" s="91">
        <f t="shared" si="75"/>
        <v>0</v>
      </c>
      <c r="J291" s="157"/>
      <c r="K291" s="307">
        <v>243.15</v>
      </c>
      <c r="L291" s="307">
        <v>245.05</v>
      </c>
      <c r="M291" s="142">
        <f t="shared" si="68"/>
        <v>-1.9000000000000057</v>
      </c>
      <c r="N291" s="91">
        <f t="shared" si="69"/>
        <v>-7.7535196898592352E-3</v>
      </c>
      <c r="O291" s="258"/>
      <c r="P291" s="157"/>
      <c r="Q291" s="307">
        <v>0</v>
      </c>
      <c r="R291" s="307">
        <v>0</v>
      </c>
      <c r="S291" s="142">
        <f t="shared" si="70"/>
        <v>0</v>
      </c>
      <c r="T291" s="91">
        <f t="shared" si="71"/>
        <v>0</v>
      </c>
      <c r="U291" s="157"/>
      <c r="V291" s="307">
        <v>243.15</v>
      </c>
      <c r="W291" s="307">
        <v>245.05</v>
      </c>
      <c r="X291" s="142">
        <f t="shared" si="72"/>
        <v>-1.9000000000000057</v>
      </c>
      <c r="Y291" s="91">
        <f t="shared" si="73"/>
        <v>-7.7535196898592352E-3</v>
      </c>
      <c r="Z291" s="132"/>
    </row>
    <row r="292" spans="1:26" s="68" customFormat="1" hidden="1" outlineLevel="1" x14ac:dyDescent="0.25">
      <c r="A292" s="63" t="s">
        <v>1379</v>
      </c>
      <c r="B292" s="64" t="s">
        <v>1838</v>
      </c>
      <c r="C292" s="65" t="s">
        <v>2296</v>
      </c>
      <c r="D292" s="66"/>
      <c r="E292" s="67"/>
      <c r="F292" s="307">
        <v>0</v>
      </c>
      <c r="G292" s="307">
        <v>0</v>
      </c>
      <c r="H292" s="142">
        <f t="shared" si="74"/>
        <v>0</v>
      </c>
      <c r="I292" s="91">
        <f t="shared" si="75"/>
        <v>0</v>
      </c>
      <c r="J292" s="157"/>
      <c r="K292" s="307">
        <v>0</v>
      </c>
      <c r="L292" s="307">
        <v>446.40000000000003</v>
      </c>
      <c r="M292" s="142">
        <f t="shared" si="68"/>
        <v>-446.40000000000003</v>
      </c>
      <c r="N292" s="91" t="str">
        <f t="shared" si="69"/>
        <v>N.M.</v>
      </c>
      <c r="O292" s="258"/>
      <c r="P292" s="157"/>
      <c r="Q292" s="307">
        <v>0</v>
      </c>
      <c r="R292" s="307">
        <v>446.40000000000003</v>
      </c>
      <c r="S292" s="142">
        <f t="shared" si="70"/>
        <v>-446.40000000000003</v>
      </c>
      <c r="T292" s="91" t="str">
        <f t="shared" si="71"/>
        <v>N.M.</v>
      </c>
      <c r="U292" s="157"/>
      <c r="V292" s="307">
        <v>0</v>
      </c>
      <c r="W292" s="307">
        <v>446.40000000000003</v>
      </c>
      <c r="X292" s="142">
        <f t="shared" si="72"/>
        <v>-446.40000000000003</v>
      </c>
      <c r="Y292" s="91" t="str">
        <f t="shared" si="73"/>
        <v>N.M.</v>
      </c>
      <c r="Z292" s="132"/>
    </row>
    <row r="293" spans="1:26" s="68" customFormat="1" hidden="1" outlineLevel="1" x14ac:dyDescent="0.25">
      <c r="A293" s="63" t="s">
        <v>1380</v>
      </c>
      <c r="B293" s="64" t="s">
        <v>1839</v>
      </c>
      <c r="C293" s="65" t="s">
        <v>2297</v>
      </c>
      <c r="D293" s="66"/>
      <c r="E293" s="67"/>
      <c r="F293" s="307">
        <v>0</v>
      </c>
      <c r="G293" s="307">
        <v>0</v>
      </c>
      <c r="H293" s="142">
        <f t="shared" si="74"/>
        <v>0</v>
      </c>
      <c r="I293" s="91">
        <f t="shared" si="75"/>
        <v>0</v>
      </c>
      <c r="J293" s="157"/>
      <c r="K293" s="307">
        <v>0</v>
      </c>
      <c r="L293" s="307">
        <v>5.79</v>
      </c>
      <c r="M293" s="142">
        <f t="shared" si="68"/>
        <v>-5.79</v>
      </c>
      <c r="N293" s="91" t="str">
        <f t="shared" si="69"/>
        <v>N.M.</v>
      </c>
      <c r="O293" s="258"/>
      <c r="P293" s="157"/>
      <c r="Q293" s="307">
        <v>0</v>
      </c>
      <c r="R293" s="307">
        <v>5.79</v>
      </c>
      <c r="S293" s="142">
        <f t="shared" si="70"/>
        <v>-5.79</v>
      </c>
      <c r="T293" s="91" t="str">
        <f t="shared" si="71"/>
        <v>N.M.</v>
      </c>
      <c r="U293" s="157"/>
      <c r="V293" s="307">
        <v>0</v>
      </c>
      <c r="W293" s="307">
        <v>5.94</v>
      </c>
      <c r="X293" s="142">
        <f t="shared" si="72"/>
        <v>-5.94</v>
      </c>
      <c r="Y293" s="91" t="str">
        <f t="shared" si="73"/>
        <v>N.M.</v>
      </c>
      <c r="Z293" s="132"/>
    </row>
    <row r="294" spans="1:26" s="68" customFormat="1" hidden="1" outlineLevel="1" x14ac:dyDescent="0.25">
      <c r="A294" s="63" t="s">
        <v>1381</v>
      </c>
      <c r="B294" s="64" t="s">
        <v>1840</v>
      </c>
      <c r="C294" s="65" t="s">
        <v>2298</v>
      </c>
      <c r="D294" s="66"/>
      <c r="E294" s="67"/>
      <c r="F294" s="307">
        <v>0</v>
      </c>
      <c r="G294" s="307">
        <v>0</v>
      </c>
      <c r="H294" s="142">
        <f t="shared" si="74"/>
        <v>0</v>
      </c>
      <c r="I294" s="91">
        <f t="shared" si="75"/>
        <v>0</v>
      </c>
      <c r="J294" s="157"/>
      <c r="K294" s="307">
        <v>0.93</v>
      </c>
      <c r="L294" s="307">
        <v>0</v>
      </c>
      <c r="M294" s="142">
        <f t="shared" si="68"/>
        <v>0.93</v>
      </c>
      <c r="N294" s="91" t="str">
        <f t="shared" si="69"/>
        <v>N.M.</v>
      </c>
      <c r="O294" s="258"/>
      <c r="P294" s="157"/>
      <c r="Q294" s="307">
        <v>0</v>
      </c>
      <c r="R294" s="307">
        <v>0</v>
      </c>
      <c r="S294" s="142">
        <f t="shared" si="70"/>
        <v>0</v>
      </c>
      <c r="T294" s="91">
        <f t="shared" si="71"/>
        <v>0</v>
      </c>
      <c r="U294" s="157"/>
      <c r="V294" s="307">
        <v>0.93</v>
      </c>
      <c r="W294" s="307">
        <v>0</v>
      </c>
      <c r="X294" s="142">
        <f t="shared" si="72"/>
        <v>0.93</v>
      </c>
      <c r="Y294" s="91" t="str">
        <f t="shared" si="73"/>
        <v>N.M.</v>
      </c>
      <c r="Z294" s="132"/>
    </row>
    <row r="295" spans="1:26" collapsed="1" x14ac:dyDescent="0.25">
      <c r="A295" s="38" t="s">
        <v>648</v>
      </c>
      <c r="B295" s="83" t="s">
        <v>266</v>
      </c>
      <c r="C295" s="87" t="s">
        <v>385</v>
      </c>
      <c r="D295" s="38" t="s">
        <v>276</v>
      </c>
      <c r="E295" s="48"/>
      <c r="F295" s="100">
        <v>10043737.709999999</v>
      </c>
      <c r="G295" s="100">
        <v>7177973.9199999999</v>
      </c>
      <c r="H295" s="98">
        <f t="shared" si="74"/>
        <v>2865763.7899999991</v>
      </c>
      <c r="I295" s="117">
        <f t="shared" si="75"/>
        <v>0.39924410731210891</v>
      </c>
      <c r="J295" s="159"/>
      <c r="K295" s="100">
        <v>92847015.87000002</v>
      </c>
      <c r="L295" s="100">
        <v>59695402.630000003</v>
      </c>
      <c r="M295" s="98">
        <f t="shared" si="68"/>
        <v>33151613.240000017</v>
      </c>
      <c r="N295" s="117">
        <f t="shared" si="69"/>
        <v>0.55534617038230061</v>
      </c>
      <c r="O295" s="246"/>
      <c r="P295" s="159"/>
      <c r="Q295" s="100">
        <v>34069410.619999997</v>
      </c>
      <c r="R295" s="100">
        <v>22643874.050000004</v>
      </c>
      <c r="S295" s="98">
        <f t="shared" si="70"/>
        <v>11425536.569999993</v>
      </c>
      <c r="T295" s="117">
        <f t="shared" si="71"/>
        <v>0.5045751687529807</v>
      </c>
      <c r="U295" s="159"/>
      <c r="V295" s="100">
        <v>141619726.49000007</v>
      </c>
      <c r="W295" s="100">
        <v>114875863.69999999</v>
      </c>
      <c r="X295" s="98">
        <f t="shared" si="72"/>
        <v>26743862.790000081</v>
      </c>
      <c r="Y295" s="117">
        <f t="shared" si="73"/>
        <v>0.23280663081534753</v>
      </c>
    </row>
    <row r="296" spans="1:26" s="108" customFormat="1" x14ac:dyDescent="0.25">
      <c r="A296" s="103"/>
      <c r="B296" s="104" t="s">
        <v>961</v>
      </c>
      <c r="C296" s="105" t="s">
        <v>951</v>
      </c>
      <c r="D296" s="103"/>
      <c r="E296" s="107"/>
      <c r="F296" s="302"/>
      <c r="G296" s="302"/>
      <c r="H296" s="303"/>
      <c r="I296" s="119"/>
      <c r="J296" s="166"/>
      <c r="K296" s="302"/>
      <c r="L296" s="302"/>
      <c r="M296" s="303"/>
      <c r="N296" s="119"/>
      <c r="O296" s="247"/>
      <c r="P296" s="166"/>
      <c r="Q296" s="302"/>
      <c r="R296" s="302"/>
      <c r="S296" s="303"/>
      <c r="T296" s="119"/>
      <c r="U296" s="166"/>
      <c r="V296" s="302"/>
      <c r="W296" s="302"/>
      <c r="X296" s="303"/>
      <c r="Y296" s="119"/>
      <c r="Z296" s="132"/>
    </row>
    <row r="297" spans="1:26" s="108" customFormat="1" x14ac:dyDescent="0.25">
      <c r="A297" s="103"/>
      <c r="B297" s="104" t="s">
        <v>1144</v>
      </c>
      <c r="C297" s="105" t="s">
        <v>295</v>
      </c>
      <c r="D297" s="103"/>
      <c r="E297" s="107"/>
      <c r="F297" s="302"/>
      <c r="G297" s="302"/>
      <c r="H297" s="303"/>
      <c r="I297" s="119"/>
      <c r="J297" s="166"/>
      <c r="K297" s="302"/>
      <c r="L297" s="302"/>
      <c r="M297" s="303"/>
      <c r="N297" s="119"/>
      <c r="O297" s="247"/>
      <c r="P297" s="166"/>
      <c r="Q297" s="302"/>
      <c r="R297" s="302"/>
      <c r="S297" s="303"/>
      <c r="T297" s="119"/>
      <c r="U297" s="166"/>
      <c r="V297" s="302"/>
      <c r="W297" s="302"/>
      <c r="X297" s="303"/>
      <c r="Y297" s="119"/>
      <c r="Z297" s="132"/>
    </row>
    <row r="298" spans="1:26" s="68" customFormat="1" hidden="1" outlineLevel="1" x14ac:dyDescent="0.25">
      <c r="A298" s="63" t="s">
        <v>1382</v>
      </c>
      <c r="B298" s="64" t="s">
        <v>1841</v>
      </c>
      <c r="C298" s="65" t="s">
        <v>2250</v>
      </c>
      <c r="D298" s="66"/>
      <c r="E298" s="67"/>
      <c r="F298" s="307">
        <v>243.12</v>
      </c>
      <c r="G298" s="307">
        <v>0</v>
      </c>
      <c r="H298" s="142">
        <f t="shared" ref="H298:H305" si="76">+F298-G298</f>
        <v>243.12</v>
      </c>
      <c r="I298" s="91" t="str">
        <f t="shared" ref="I298:I305" si="77">IF(G298&lt;0,IF(H298=0,0,IF(OR(G298=0,F298=0),"N.M.",IF(ABS(H298/G298)&gt;=10,"N.M.",H298/(-G298)))),IF(H298=0,0,IF(OR(G298=0,F298=0),"N.M.",IF(ABS(H298/G298)&gt;=10,"N.M.",H298/G298))))</f>
        <v>N.M.</v>
      </c>
      <c r="J298" s="157"/>
      <c r="K298" s="307">
        <v>468</v>
      </c>
      <c r="L298" s="307">
        <v>0</v>
      </c>
      <c r="M298" s="142"/>
      <c r="N298" s="91"/>
      <c r="O298" s="258"/>
      <c r="P298" s="157"/>
      <c r="Q298" s="307">
        <v>442.68</v>
      </c>
      <c r="R298" s="307">
        <v>0</v>
      </c>
      <c r="S298" s="142"/>
      <c r="T298" s="91"/>
      <c r="U298" s="157"/>
      <c r="V298" s="307">
        <v>468</v>
      </c>
      <c r="W298" s="307">
        <v>0</v>
      </c>
      <c r="X298" s="142"/>
      <c r="Y298" s="91"/>
      <c r="Z298" s="132"/>
    </row>
    <row r="299" spans="1:26" collapsed="1" x14ac:dyDescent="0.25">
      <c r="A299" s="38" t="s">
        <v>1052</v>
      </c>
      <c r="B299" s="83" t="s">
        <v>1145</v>
      </c>
      <c r="C299" s="88" t="s">
        <v>952</v>
      </c>
      <c r="D299" s="311"/>
      <c r="E299" s="312"/>
      <c r="F299" s="283">
        <v>243.12</v>
      </c>
      <c r="G299" s="100">
        <v>0</v>
      </c>
      <c r="H299" s="98">
        <f t="shared" si="76"/>
        <v>243.12</v>
      </c>
      <c r="I299" s="117" t="str">
        <f t="shared" si="77"/>
        <v>N.M.</v>
      </c>
      <c r="J299" s="159"/>
      <c r="K299" s="100">
        <v>468</v>
      </c>
      <c r="L299" s="100">
        <v>0</v>
      </c>
      <c r="M299" s="98"/>
      <c r="N299" s="117"/>
      <c r="O299" s="246"/>
      <c r="P299" s="159"/>
      <c r="Q299" s="100">
        <v>442.68</v>
      </c>
      <c r="R299" s="100">
        <v>0</v>
      </c>
      <c r="S299" s="98"/>
      <c r="T299" s="117"/>
      <c r="U299" s="159"/>
      <c r="V299" s="100">
        <v>468</v>
      </c>
      <c r="W299" s="100">
        <v>0</v>
      </c>
      <c r="X299" s="98"/>
      <c r="Y299" s="117"/>
    </row>
    <row r="300" spans="1:26" s="68" customFormat="1" hidden="1" outlineLevel="1" x14ac:dyDescent="0.25">
      <c r="A300" s="63" t="s">
        <v>1386</v>
      </c>
      <c r="B300" s="64" t="s">
        <v>1845</v>
      </c>
      <c r="C300" s="65" t="s">
        <v>2301</v>
      </c>
      <c r="D300" s="66"/>
      <c r="E300" s="67"/>
      <c r="F300" s="307">
        <v>0</v>
      </c>
      <c r="G300" s="307">
        <v>0</v>
      </c>
      <c r="H300" s="142">
        <f t="shared" si="76"/>
        <v>0</v>
      </c>
      <c r="I300" s="91">
        <f t="shared" si="77"/>
        <v>0</v>
      </c>
      <c r="J300" s="157"/>
      <c r="K300" s="307">
        <v>2.0699999999999998</v>
      </c>
      <c r="L300" s="307">
        <v>0</v>
      </c>
      <c r="M300" s="142"/>
      <c r="N300" s="91"/>
      <c r="O300" s="258"/>
      <c r="P300" s="157"/>
      <c r="Q300" s="307">
        <v>0</v>
      </c>
      <c r="R300" s="307">
        <v>0</v>
      </c>
      <c r="S300" s="142"/>
      <c r="T300" s="91"/>
      <c r="U300" s="157"/>
      <c r="V300" s="307">
        <v>2.0699999999999998</v>
      </c>
      <c r="W300" s="307">
        <v>0</v>
      </c>
      <c r="X300" s="142"/>
      <c r="Y300" s="91"/>
      <c r="Z300" s="132"/>
    </row>
    <row r="301" spans="1:26" collapsed="1" x14ac:dyDescent="0.25">
      <c r="A301" s="38" t="s">
        <v>1061</v>
      </c>
      <c r="B301" s="83" t="s">
        <v>1146</v>
      </c>
      <c r="C301" s="88" t="s">
        <v>953</v>
      </c>
      <c r="D301" s="311"/>
      <c r="E301" s="312"/>
      <c r="F301" s="283">
        <v>0</v>
      </c>
      <c r="G301" s="100">
        <v>0</v>
      </c>
      <c r="H301" s="98">
        <f t="shared" si="76"/>
        <v>0</v>
      </c>
      <c r="I301" s="117">
        <f t="shared" si="77"/>
        <v>0</v>
      </c>
      <c r="J301" s="159"/>
      <c r="K301" s="100">
        <v>2.0699999999999998</v>
      </c>
      <c r="L301" s="100">
        <v>0</v>
      </c>
      <c r="M301" s="98"/>
      <c r="N301" s="117"/>
      <c r="O301" s="246"/>
      <c r="P301" s="159"/>
      <c r="Q301" s="100">
        <v>0</v>
      </c>
      <c r="R301" s="100">
        <v>0</v>
      </c>
      <c r="S301" s="98"/>
      <c r="T301" s="117"/>
      <c r="U301" s="159"/>
      <c r="V301" s="100">
        <v>2.0699999999999998</v>
      </c>
      <c r="W301" s="100">
        <v>0</v>
      </c>
      <c r="X301" s="98"/>
      <c r="Y301" s="117"/>
    </row>
    <row r="302" spans="1:26" x14ac:dyDescent="0.25">
      <c r="A302" s="38" t="s">
        <v>1049</v>
      </c>
      <c r="B302" s="83" t="s">
        <v>1147</v>
      </c>
      <c r="C302" s="88" t="s">
        <v>954</v>
      </c>
      <c r="D302" s="311"/>
      <c r="E302" s="312"/>
      <c r="F302" s="283">
        <v>0</v>
      </c>
      <c r="G302" s="100">
        <v>0</v>
      </c>
      <c r="H302" s="98">
        <f t="shared" si="76"/>
        <v>0</v>
      </c>
      <c r="I302" s="117">
        <f t="shared" si="77"/>
        <v>0</v>
      </c>
      <c r="J302" s="159"/>
      <c r="K302" s="100">
        <v>0</v>
      </c>
      <c r="L302" s="100">
        <v>0</v>
      </c>
      <c r="M302" s="98"/>
      <c r="N302" s="117"/>
      <c r="O302" s="246"/>
      <c r="P302" s="159"/>
      <c r="Q302" s="100">
        <v>0</v>
      </c>
      <c r="R302" s="100">
        <v>0</v>
      </c>
      <c r="S302" s="98"/>
      <c r="T302" s="117"/>
      <c r="U302" s="159"/>
      <c r="V302" s="100">
        <v>0</v>
      </c>
      <c r="W302" s="100">
        <v>0</v>
      </c>
      <c r="X302" s="98"/>
      <c r="Y302" s="117"/>
    </row>
    <row r="303" spans="1:26" s="68" customFormat="1" hidden="1" outlineLevel="1" x14ac:dyDescent="0.25">
      <c r="A303" s="63" t="s">
        <v>1382</v>
      </c>
      <c r="B303" s="64" t="s">
        <v>1841</v>
      </c>
      <c r="C303" s="65" t="s">
        <v>2250</v>
      </c>
      <c r="D303" s="66"/>
      <c r="E303" s="67"/>
      <c r="F303" s="307">
        <v>243.12</v>
      </c>
      <c r="G303" s="307">
        <v>0</v>
      </c>
      <c r="H303" s="142">
        <f t="shared" si="76"/>
        <v>243.12</v>
      </c>
      <c r="I303" s="91" t="str">
        <f t="shared" si="77"/>
        <v>N.M.</v>
      </c>
      <c r="J303" s="157"/>
      <c r="K303" s="307">
        <v>468</v>
      </c>
      <c r="L303" s="307">
        <v>0</v>
      </c>
      <c r="M303" s="142"/>
      <c r="N303" s="91"/>
      <c r="O303" s="258"/>
      <c r="P303" s="157"/>
      <c r="Q303" s="307">
        <v>442.68</v>
      </c>
      <c r="R303" s="307">
        <v>0</v>
      </c>
      <c r="S303" s="142"/>
      <c r="T303" s="91"/>
      <c r="U303" s="157"/>
      <c r="V303" s="307">
        <v>468</v>
      </c>
      <c r="W303" s="307">
        <v>0</v>
      </c>
      <c r="X303" s="142"/>
      <c r="Y303" s="91"/>
      <c r="Z303" s="132"/>
    </row>
    <row r="304" spans="1:26" s="68" customFormat="1" hidden="1" outlineLevel="1" x14ac:dyDescent="0.25">
      <c r="A304" s="63" t="s">
        <v>1386</v>
      </c>
      <c r="B304" s="64" t="s">
        <v>1845</v>
      </c>
      <c r="C304" s="65" t="s">
        <v>2301</v>
      </c>
      <c r="D304" s="66"/>
      <c r="E304" s="67"/>
      <c r="F304" s="307">
        <v>0</v>
      </c>
      <c r="G304" s="307">
        <v>0</v>
      </c>
      <c r="H304" s="142">
        <f t="shared" si="76"/>
        <v>0</v>
      </c>
      <c r="I304" s="91">
        <f t="shared" si="77"/>
        <v>0</v>
      </c>
      <c r="J304" s="157"/>
      <c r="K304" s="307">
        <v>2.0699999999999998</v>
      </c>
      <c r="L304" s="307">
        <v>0</v>
      </c>
      <c r="M304" s="142"/>
      <c r="N304" s="91"/>
      <c r="O304" s="258"/>
      <c r="P304" s="157"/>
      <c r="Q304" s="307">
        <v>0</v>
      </c>
      <c r="R304" s="307">
        <v>0</v>
      </c>
      <c r="S304" s="142"/>
      <c r="T304" s="91"/>
      <c r="U304" s="157"/>
      <c r="V304" s="307">
        <v>2.0699999999999998</v>
      </c>
      <c r="W304" s="307">
        <v>0</v>
      </c>
      <c r="X304" s="142"/>
      <c r="Y304" s="91"/>
      <c r="Z304" s="132"/>
    </row>
    <row r="305" spans="1:26" collapsed="1" x14ac:dyDescent="0.25">
      <c r="A305" s="38" t="s">
        <v>1071</v>
      </c>
      <c r="B305" s="83" t="s">
        <v>1148</v>
      </c>
      <c r="C305" s="87" t="s">
        <v>1149</v>
      </c>
      <c r="D305" s="38"/>
      <c r="E305" s="48"/>
      <c r="F305" s="100">
        <v>243.12</v>
      </c>
      <c r="G305" s="100">
        <v>0</v>
      </c>
      <c r="H305" s="98">
        <f t="shared" si="76"/>
        <v>243.12</v>
      </c>
      <c r="I305" s="117" t="str">
        <f t="shared" si="77"/>
        <v>N.M.</v>
      </c>
      <c r="J305" s="159"/>
      <c r="K305" s="100">
        <v>470.07</v>
      </c>
      <c r="L305" s="100">
        <v>0</v>
      </c>
      <c r="M305" s="98"/>
      <c r="N305" s="117"/>
      <c r="O305" s="246"/>
      <c r="P305" s="159"/>
      <c r="Q305" s="100">
        <v>442.68</v>
      </c>
      <c r="R305" s="100">
        <v>0</v>
      </c>
      <c r="S305" s="98"/>
      <c r="T305" s="117"/>
      <c r="U305" s="159"/>
      <c r="V305" s="100">
        <v>470.07</v>
      </c>
      <c r="W305" s="100">
        <v>0</v>
      </c>
      <c r="X305" s="98"/>
      <c r="Y305" s="117"/>
    </row>
    <row r="306" spans="1:26" s="108" customFormat="1" x14ac:dyDescent="0.25">
      <c r="A306" s="103"/>
      <c r="B306" s="316" t="s">
        <v>1141</v>
      </c>
      <c r="C306" s="105" t="s">
        <v>281</v>
      </c>
      <c r="D306" s="103"/>
      <c r="E306" s="107"/>
      <c r="F306" s="302"/>
      <c r="G306" s="302"/>
      <c r="H306" s="303"/>
      <c r="I306" s="119"/>
      <c r="J306" s="166"/>
      <c r="K306" s="302"/>
      <c r="L306" s="302"/>
      <c r="M306" s="303"/>
      <c r="N306" s="119"/>
      <c r="O306" s="247"/>
      <c r="P306" s="166"/>
      <c r="Q306" s="302"/>
      <c r="R306" s="302"/>
      <c r="S306" s="303"/>
      <c r="T306" s="119"/>
      <c r="U306" s="166"/>
      <c r="V306" s="302"/>
      <c r="W306" s="302"/>
      <c r="X306" s="303"/>
      <c r="Y306" s="119"/>
      <c r="Z306" s="132"/>
    </row>
    <row r="307" spans="1:26" hidden="1" x14ac:dyDescent="0.25">
      <c r="A307" s="38" t="s">
        <v>1056</v>
      </c>
      <c r="B307" s="310"/>
      <c r="C307" s="88" t="s">
        <v>1166</v>
      </c>
      <c r="D307" s="311"/>
      <c r="E307" s="312"/>
      <c r="F307" s="313">
        <v>0</v>
      </c>
      <c r="G307" s="100">
        <v>0</v>
      </c>
      <c r="H307" s="98">
        <f t="shared" ref="H307:H321" si="78">+F307-G307</f>
        <v>0</v>
      </c>
      <c r="I307" s="117">
        <f t="shared" ref="I307:I321" si="79">IF(G307&lt;0,IF(H307=0,0,IF(OR(G307=0,F307=0),"N.M.",IF(ABS(H307/G307)&gt;=10,"N.M.",H307/(-G307)))),IF(H307=0,0,IF(OR(G307=0,F307=0),"N.M.",IF(ABS(H307/G307)&gt;=10,"N.M.",H307/G307))))</f>
        <v>0</v>
      </c>
      <c r="J307" s="159"/>
      <c r="K307" s="100">
        <v>0</v>
      </c>
      <c r="L307" s="100">
        <v>0</v>
      </c>
      <c r="M307" s="98"/>
      <c r="N307" s="117"/>
      <c r="O307" s="246"/>
      <c r="P307" s="159"/>
      <c r="Q307" s="100">
        <v>0</v>
      </c>
      <c r="R307" s="100">
        <v>0</v>
      </c>
      <c r="S307" s="98"/>
      <c r="T307" s="117"/>
      <c r="U307" s="159"/>
      <c r="V307" s="100">
        <v>0</v>
      </c>
      <c r="W307" s="100">
        <v>0</v>
      </c>
      <c r="X307" s="98"/>
      <c r="Y307" s="117"/>
    </row>
    <row r="308" spans="1:26" x14ac:dyDescent="0.25">
      <c r="A308" s="38" t="s">
        <v>1050</v>
      </c>
      <c r="B308" s="83" t="s">
        <v>1150</v>
      </c>
      <c r="C308" s="88" t="s">
        <v>955</v>
      </c>
      <c r="D308" s="311"/>
      <c r="E308" s="312"/>
      <c r="F308" s="283">
        <v>0</v>
      </c>
      <c r="G308" s="100">
        <v>0</v>
      </c>
      <c r="H308" s="98">
        <f t="shared" si="78"/>
        <v>0</v>
      </c>
      <c r="I308" s="117">
        <f t="shared" si="79"/>
        <v>0</v>
      </c>
      <c r="J308" s="159"/>
      <c r="K308" s="100">
        <v>0</v>
      </c>
      <c r="L308" s="100">
        <v>0</v>
      </c>
      <c r="M308" s="98"/>
      <c r="N308" s="117"/>
      <c r="O308" s="246"/>
      <c r="P308" s="159"/>
      <c r="Q308" s="100">
        <v>0</v>
      </c>
      <c r="R308" s="100">
        <v>0</v>
      </c>
      <c r="S308" s="98"/>
      <c r="T308" s="117"/>
      <c r="U308" s="159"/>
      <c r="V308" s="100">
        <v>0</v>
      </c>
      <c r="W308" s="100">
        <v>0</v>
      </c>
      <c r="X308" s="98"/>
      <c r="Y308" s="117"/>
    </row>
    <row r="309" spans="1:26" s="68" customFormat="1" hidden="1" outlineLevel="1" x14ac:dyDescent="0.25">
      <c r="A309" s="63" t="s">
        <v>1567</v>
      </c>
      <c r="B309" s="64" t="s">
        <v>2026</v>
      </c>
      <c r="C309" s="65" t="s">
        <v>2471</v>
      </c>
      <c r="D309" s="66"/>
      <c r="E309" s="67"/>
      <c r="F309" s="307">
        <v>0.53</v>
      </c>
      <c r="G309" s="307">
        <v>0</v>
      </c>
      <c r="H309" s="142">
        <f t="shared" si="78"/>
        <v>0.53</v>
      </c>
      <c r="I309" s="91" t="str">
        <f t="shared" si="79"/>
        <v>N.M.</v>
      </c>
      <c r="J309" s="157"/>
      <c r="K309" s="307">
        <v>0.53</v>
      </c>
      <c r="L309" s="307">
        <v>0</v>
      </c>
      <c r="M309" s="142"/>
      <c r="N309" s="91"/>
      <c r="O309" s="258"/>
      <c r="P309" s="157"/>
      <c r="Q309" s="307">
        <v>-7.7700000000000005</v>
      </c>
      <c r="R309" s="307">
        <v>0</v>
      </c>
      <c r="S309" s="142"/>
      <c r="T309" s="91"/>
      <c r="U309" s="157"/>
      <c r="V309" s="307">
        <v>0.53</v>
      </c>
      <c r="W309" s="307">
        <v>0</v>
      </c>
      <c r="X309" s="142"/>
      <c r="Y309" s="91"/>
      <c r="Z309" s="132"/>
    </row>
    <row r="310" spans="1:26" collapsed="1" x14ac:dyDescent="0.25">
      <c r="A310" s="38" t="s">
        <v>1057</v>
      </c>
      <c r="B310" s="83" t="s">
        <v>1151</v>
      </c>
      <c r="C310" s="88" t="s">
        <v>956</v>
      </c>
      <c r="D310" s="311"/>
      <c r="E310" s="312"/>
      <c r="F310" s="283">
        <v>0.53</v>
      </c>
      <c r="G310" s="100">
        <v>0</v>
      </c>
      <c r="H310" s="98">
        <f t="shared" si="78"/>
        <v>0.53</v>
      </c>
      <c r="I310" s="117" t="str">
        <f t="shared" si="79"/>
        <v>N.M.</v>
      </c>
      <c r="J310" s="159"/>
      <c r="K310" s="100">
        <v>0.53</v>
      </c>
      <c r="L310" s="100">
        <v>0</v>
      </c>
      <c r="M310" s="98"/>
      <c r="N310" s="117"/>
      <c r="O310" s="246"/>
      <c r="P310" s="159"/>
      <c r="Q310" s="100">
        <v>-7.7700000000000005</v>
      </c>
      <c r="R310" s="100">
        <v>0</v>
      </c>
      <c r="S310" s="98"/>
      <c r="T310" s="117"/>
      <c r="U310" s="159"/>
      <c r="V310" s="100">
        <v>0.53</v>
      </c>
      <c r="W310" s="100">
        <v>0</v>
      </c>
      <c r="X310" s="98"/>
      <c r="Y310" s="117"/>
    </row>
    <row r="311" spans="1:26" x14ac:dyDescent="0.25">
      <c r="A311" s="38" t="s">
        <v>1059</v>
      </c>
      <c r="B311" s="83" t="s">
        <v>1152</v>
      </c>
      <c r="C311" s="88" t="s">
        <v>957</v>
      </c>
      <c r="D311" s="311"/>
      <c r="E311" s="312"/>
      <c r="F311" s="283">
        <v>0</v>
      </c>
      <c r="G311" s="100">
        <v>0</v>
      </c>
      <c r="H311" s="98">
        <f t="shared" si="78"/>
        <v>0</v>
      </c>
      <c r="I311" s="117">
        <f t="shared" si="79"/>
        <v>0</v>
      </c>
      <c r="J311" s="159"/>
      <c r="K311" s="100">
        <v>0</v>
      </c>
      <c r="L311" s="100">
        <v>0</v>
      </c>
      <c r="M311" s="98"/>
      <c r="N311" s="117"/>
      <c r="O311" s="246"/>
      <c r="P311" s="159"/>
      <c r="Q311" s="100">
        <v>0</v>
      </c>
      <c r="R311" s="100">
        <v>0</v>
      </c>
      <c r="S311" s="98"/>
      <c r="T311" s="117"/>
      <c r="U311" s="159"/>
      <c r="V311" s="100">
        <v>0</v>
      </c>
      <c r="W311" s="100">
        <v>0</v>
      </c>
      <c r="X311" s="98"/>
      <c r="Y311" s="117"/>
    </row>
    <row r="312" spans="1:26" x14ac:dyDescent="0.25">
      <c r="A312" s="38" t="s">
        <v>1051</v>
      </c>
      <c r="B312" s="83" t="s">
        <v>1153</v>
      </c>
      <c r="C312" s="88" t="s">
        <v>958</v>
      </c>
      <c r="D312" s="311"/>
      <c r="E312" s="312"/>
      <c r="F312" s="283">
        <v>0</v>
      </c>
      <c r="G312" s="100">
        <v>0</v>
      </c>
      <c r="H312" s="98">
        <f t="shared" si="78"/>
        <v>0</v>
      </c>
      <c r="I312" s="117">
        <f t="shared" si="79"/>
        <v>0</v>
      </c>
      <c r="J312" s="159"/>
      <c r="K312" s="100">
        <v>0</v>
      </c>
      <c r="L312" s="100">
        <v>0</v>
      </c>
      <c r="M312" s="98"/>
      <c r="N312" s="117"/>
      <c r="O312" s="246"/>
      <c r="P312" s="159"/>
      <c r="Q312" s="100">
        <v>0</v>
      </c>
      <c r="R312" s="100">
        <v>0</v>
      </c>
      <c r="S312" s="98"/>
      <c r="T312" s="117"/>
      <c r="U312" s="159"/>
      <c r="V312" s="100">
        <v>0</v>
      </c>
      <c r="W312" s="100">
        <v>0</v>
      </c>
      <c r="X312" s="98"/>
      <c r="Y312" s="117"/>
    </row>
    <row r="313" spans="1:26" x14ac:dyDescent="0.25">
      <c r="A313" s="38" t="s">
        <v>1058</v>
      </c>
      <c r="B313" s="83" t="s">
        <v>1154</v>
      </c>
      <c r="C313" s="88" t="s">
        <v>959</v>
      </c>
      <c r="D313" s="311"/>
      <c r="E313" s="312"/>
      <c r="F313" s="283">
        <v>0</v>
      </c>
      <c r="G313" s="100">
        <v>0</v>
      </c>
      <c r="H313" s="98">
        <f t="shared" si="78"/>
        <v>0</v>
      </c>
      <c r="I313" s="117">
        <f t="shared" si="79"/>
        <v>0</v>
      </c>
      <c r="J313" s="159"/>
      <c r="K313" s="100">
        <v>0</v>
      </c>
      <c r="L313" s="100">
        <v>0</v>
      </c>
      <c r="M313" s="98"/>
      <c r="N313" s="117"/>
      <c r="O313" s="246"/>
      <c r="P313" s="159"/>
      <c r="Q313" s="100">
        <v>0</v>
      </c>
      <c r="R313" s="100">
        <v>0</v>
      </c>
      <c r="S313" s="98"/>
      <c r="T313" s="117"/>
      <c r="U313" s="159"/>
      <c r="V313" s="100">
        <v>0</v>
      </c>
      <c r="W313" s="100">
        <v>0</v>
      </c>
      <c r="X313" s="98"/>
      <c r="Y313" s="117"/>
    </row>
    <row r="314" spans="1:26" x14ac:dyDescent="0.25">
      <c r="A314" s="38" t="s">
        <v>1053</v>
      </c>
      <c r="B314" s="83" t="s">
        <v>1155</v>
      </c>
      <c r="C314" s="88" t="s">
        <v>960</v>
      </c>
      <c r="D314" s="311"/>
      <c r="E314" s="312"/>
      <c r="F314" s="283">
        <v>0</v>
      </c>
      <c r="G314" s="100">
        <v>0</v>
      </c>
      <c r="H314" s="98">
        <f t="shared" si="78"/>
        <v>0</v>
      </c>
      <c r="I314" s="117">
        <f t="shared" si="79"/>
        <v>0</v>
      </c>
      <c r="J314" s="159"/>
      <c r="K314" s="100">
        <v>0</v>
      </c>
      <c r="L314" s="100">
        <v>0</v>
      </c>
      <c r="M314" s="98"/>
      <c r="N314" s="117"/>
      <c r="O314" s="246"/>
      <c r="P314" s="159"/>
      <c r="Q314" s="100">
        <v>0</v>
      </c>
      <c r="R314" s="100">
        <v>0</v>
      </c>
      <c r="S314" s="98"/>
      <c r="T314" s="117"/>
      <c r="U314" s="159"/>
      <c r="V314" s="100">
        <v>0</v>
      </c>
      <c r="W314" s="100">
        <v>0</v>
      </c>
      <c r="X314" s="98"/>
      <c r="Y314" s="117"/>
    </row>
    <row r="315" spans="1:26" hidden="1" x14ac:dyDescent="0.25">
      <c r="A315" s="38" t="s">
        <v>1054</v>
      </c>
      <c r="B315" s="310"/>
      <c r="C315" s="88" t="s">
        <v>1060</v>
      </c>
      <c r="D315" s="311"/>
      <c r="E315" s="312"/>
      <c r="F315" s="313">
        <v>0</v>
      </c>
      <c r="G315" s="100">
        <v>0</v>
      </c>
      <c r="H315" s="98">
        <f t="shared" si="78"/>
        <v>0</v>
      </c>
      <c r="I315" s="117">
        <f t="shared" si="79"/>
        <v>0</v>
      </c>
      <c r="J315" s="159"/>
      <c r="K315" s="100">
        <v>0</v>
      </c>
      <c r="L315" s="100">
        <v>0</v>
      </c>
      <c r="M315" s="98"/>
      <c r="N315" s="117"/>
      <c r="O315" s="246"/>
      <c r="P315" s="159"/>
      <c r="Q315" s="100">
        <v>0</v>
      </c>
      <c r="R315" s="100">
        <v>0</v>
      </c>
      <c r="S315" s="98"/>
      <c r="T315" s="117"/>
      <c r="U315" s="159"/>
      <c r="V315" s="100">
        <v>0</v>
      </c>
      <c r="W315" s="100">
        <v>0</v>
      </c>
      <c r="X315" s="98"/>
      <c r="Y315" s="117"/>
    </row>
    <row r="316" spans="1:26" s="68" customFormat="1" hidden="1" outlineLevel="1" x14ac:dyDescent="0.25">
      <c r="A316" s="63" t="s">
        <v>1567</v>
      </c>
      <c r="B316" s="64" t="s">
        <v>2026</v>
      </c>
      <c r="C316" s="65" t="s">
        <v>2471</v>
      </c>
      <c r="D316" s="66"/>
      <c r="E316" s="67"/>
      <c r="F316" s="307">
        <v>0.53</v>
      </c>
      <c r="G316" s="307">
        <v>0</v>
      </c>
      <c r="H316" s="142">
        <f t="shared" si="78"/>
        <v>0.53</v>
      </c>
      <c r="I316" s="91" t="str">
        <f t="shared" si="79"/>
        <v>N.M.</v>
      </c>
      <c r="J316" s="157"/>
      <c r="K316" s="307">
        <v>0.53</v>
      </c>
      <c r="L316" s="307">
        <v>0</v>
      </c>
      <c r="M316" s="142"/>
      <c r="N316" s="91"/>
      <c r="O316" s="258"/>
      <c r="P316" s="157"/>
      <c r="Q316" s="307">
        <v>-7.7700000000000005</v>
      </c>
      <c r="R316" s="307">
        <v>0</v>
      </c>
      <c r="S316" s="142"/>
      <c r="T316" s="91"/>
      <c r="U316" s="157"/>
      <c r="V316" s="307">
        <v>0.53</v>
      </c>
      <c r="W316" s="307">
        <v>0</v>
      </c>
      <c r="X316" s="142"/>
      <c r="Y316" s="91"/>
      <c r="Z316" s="132"/>
    </row>
    <row r="317" spans="1:26" collapsed="1" x14ac:dyDescent="0.25">
      <c r="A317" s="38" t="s">
        <v>1070</v>
      </c>
      <c r="B317" s="83" t="s">
        <v>1156</v>
      </c>
      <c r="C317" s="87" t="s">
        <v>1158</v>
      </c>
      <c r="D317" s="38"/>
      <c r="E317" s="48"/>
      <c r="F317" s="100">
        <v>0.53</v>
      </c>
      <c r="G317" s="100">
        <v>0</v>
      </c>
      <c r="H317" s="98">
        <f t="shared" si="78"/>
        <v>0.53</v>
      </c>
      <c r="I317" s="117" t="str">
        <f t="shared" si="79"/>
        <v>N.M.</v>
      </c>
      <c r="J317" s="159"/>
      <c r="K317" s="100">
        <v>0.53</v>
      </c>
      <c r="L317" s="100">
        <v>0</v>
      </c>
      <c r="M317" s="98"/>
      <c r="N317" s="117"/>
      <c r="O317" s="246"/>
      <c r="P317" s="159"/>
      <c r="Q317" s="100">
        <v>-7.7700000000000005</v>
      </c>
      <c r="R317" s="100">
        <v>0</v>
      </c>
      <c r="S317" s="98"/>
      <c r="T317" s="117"/>
      <c r="U317" s="159"/>
      <c r="V317" s="100">
        <v>0.53</v>
      </c>
      <c r="W317" s="100">
        <v>0</v>
      </c>
      <c r="X317" s="98"/>
      <c r="Y317" s="117"/>
    </row>
    <row r="318" spans="1:26" s="68" customFormat="1" hidden="1" outlineLevel="1" x14ac:dyDescent="0.25">
      <c r="A318" s="63" t="s">
        <v>1382</v>
      </c>
      <c r="B318" s="64" t="s">
        <v>1841</v>
      </c>
      <c r="C318" s="65" t="s">
        <v>2250</v>
      </c>
      <c r="D318" s="66"/>
      <c r="E318" s="67"/>
      <c r="F318" s="307">
        <v>243.12</v>
      </c>
      <c r="G318" s="307">
        <v>0</v>
      </c>
      <c r="H318" s="142">
        <f t="shared" si="78"/>
        <v>243.12</v>
      </c>
      <c r="I318" s="91" t="str">
        <f t="shared" si="79"/>
        <v>N.M.</v>
      </c>
      <c r="J318" s="157"/>
      <c r="K318" s="307">
        <v>468</v>
      </c>
      <c r="L318" s="307">
        <v>0</v>
      </c>
      <c r="M318" s="142"/>
      <c r="N318" s="91"/>
      <c r="O318" s="258"/>
      <c r="P318" s="157"/>
      <c r="Q318" s="307">
        <v>442.68</v>
      </c>
      <c r="R318" s="307">
        <v>0</v>
      </c>
      <c r="S318" s="142"/>
      <c r="T318" s="91"/>
      <c r="U318" s="157"/>
      <c r="V318" s="307">
        <v>468</v>
      </c>
      <c r="W318" s="307">
        <v>0</v>
      </c>
      <c r="X318" s="142"/>
      <c r="Y318" s="91"/>
      <c r="Z318" s="132"/>
    </row>
    <row r="319" spans="1:26" s="68" customFormat="1" hidden="1" outlineLevel="1" x14ac:dyDescent="0.25">
      <c r="A319" s="63" t="s">
        <v>1386</v>
      </c>
      <c r="B319" s="64" t="s">
        <v>1845</v>
      </c>
      <c r="C319" s="65" t="s">
        <v>2301</v>
      </c>
      <c r="D319" s="66"/>
      <c r="E319" s="67"/>
      <c r="F319" s="307">
        <v>0</v>
      </c>
      <c r="G319" s="307">
        <v>0</v>
      </c>
      <c r="H319" s="142">
        <f t="shared" si="78"/>
        <v>0</v>
      </c>
      <c r="I319" s="91">
        <f t="shared" si="79"/>
        <v>0</v>
      </c>
      <c r="J319" s="157"/>
      <c r="K319" s="307">
        <v>2.0699999999999998</v>
      </c>
      <c r="L319" s="307">
        <v>0</v>
      </c>
      <c r="M319" s="142"/>
      <c r="N319" s="91"/>
      <c r="O319" s="258"/>
      <c r="P319" s="157"/>
      <c r="Q319" s="307">
        <v>0</v>
      </c>
      <c r="R319" s="307">
        <v>0</v>
      </c>
      <c r="S319" s="142"/>
      <c r="T319" s="91"/>
      <c r="U319" s="157"/>
      <c r="V319" s="307">
        <v>2.0699999999999998</v>
      </c>
      <c r="W319" s="307">
        <v>0</v>
      </c>
      <c r="X319" s="142"/>
      <c r="Y319" s="91"/>
      <c r="Z319" s="132"/>
    </row>
    <row r="320" spans="1:26" s="68" customFormat="1" hidden="1" outlineLevel="1" x14ac:dyDescent="0.25">
      <c r="A320" s="63" t="s">
        <v>1567</v>
      </c>
      <c r="B320" s="64" t="s">
        <v>2026</v>
      </c>
      <c r="C320" s="65" t="s">
        <v>2471</v>
      </c>
      <c r="D320" s="66"/>
      <c r="E320" s="67"/>
      <c r="F320" s="307">
        <v>0.53</v>
      </c>
      <c r="G320" s="307">
        <v>0</v>
      </c>
      <c r="H320" s="142">
        <f t="shared" si="78"/>
        <v>0.53</v>
      </c>
      <c r="I320" s="91" t="str">
        <f t="shared" si="79"/>
        <v>N.M.</v>
      </c>
      <c r="J320" s="157"/>
      <c r="K320" s="307">
        <v>0.53</v>
      </c>
      <c r="L320" s="307">
        <v>0</v>
      </c>
      <c r="M320" s="142"/>
      <c r="N320" s="91"/>
      <c r="O320" s="258"/>
      <c r="P320" s="157"/>
      <c r="Q320" s="307">
        <v>-7.7700000000000005</v>
      </c>
      <c r="R320" s="307">
        <v>0</v>
      </c>
      <c r="S320" s="142"/>
      <c r="T320" s="91"/>
      <c r="U320" s="157"/>
      <c r="V320" s="307">
        <v>0.53</v>
      </c>
      <c r="W320" s="307">
        <v>0</v>
      </c>
      <c r="X320" s="142"/>
      <c r="Y320" s="91"/>
      <c r="Z320" s="132"/>
    </row>
    <row r="321" spans="1:26" collapsed="1" x14ac:dyDescent="0.25">
      <c r="A321" s="38" t="s">
        <v>1110</v>
      </c>
      <c r="B321" s="83" t="s">
        <v>1157</v>
      </c>
      <c r="C321" s="78" t="s">
        <v>1159</v>
      </c>
      <c r="D321" s="38"/>
      <c r="E321" s="48"/>
      <c r="F321" s="100">
        <v>243.65</v>
      </c>
      <c r="G321" s="100">
        <v>0</v>
      </c>
      <c r="H321" s="98">
        <f t="shared" si="78"/>
        <v>243.65</v>
      </c>
      <c r="I321" s="117" t="str">
        <f t="shared" si="79"/>
        <v>N.M.</v>
      </c>
      <c r="J321" s="159"/>
      <c r="K321" s="100">
        <v>470.59999999999997</v>
      </c>
      <c r="L321" s="100">
        <v>0</v>
      </c>
      <c r="M321" s="98"/>
      <c r="N321" s="117"/>
      <c r="O321" s="246"/>
      <c r="P321" s="159"/>
      <c r="Q321" s="100">
        <v>434.91</v>
      </c>
      <c r="R321" s="100">
        <v>0</v>
      </c>
      <c r="S321" s="98"/>
      <c r="T321" s="117"/>
      <c r="U321" s="159"/>
      <c r="V321" s="100">
        <v>470.59999999999997</v>
      </c>
      <c r="W321" s="100">
        <v>0</v>
      </c>
      <c r="X321" s="98"/>
      <c r="Y321" s="117"/>
    </row>
    <row r="322" spans="1:26" s="108" customFormat="1" x14ac:dyDescent="0.25">
      <c r="A322" s="103"/>
      <c r="B322" s="317" t="s">
        <v>1142</v>
      </c>
      <c r="C322" s="105" t="s">
        <v>962</v>
      </c>
      <c r="D322" s="103"/>
      <c r="E322" s="107"/>
      <c r="F322" s="302"/>
      <c r="G322" s="302"/>
      <c r="H322" s="303"/>
      <c r="I322" s="119"/>
      <c r="J322" s="166"/>
      <c r="K322" s="302"/>
      <c r="L322" s="302"/>
      <c r="M322" s="303"/>
      <c r="N322" s="119"/>
      <c r="O322" s="247"/>
      <c r="P322" s="166"/>
      <c r="Q322" s="302"/>
      <c r="R322" s="302"/>
      <c r="S322" s="303"/>
      <c r="T322" s="119"/>
      <c r="U322" s="166"/>
      <c r="V322" s="302"/>
      <c r="W322" s="302"/>
      <c r="X322" s="303"/>
      <c r="Y322" s="119"/>
      <c r="Z322" s="132"/>
    </row>
    <row r="323" spans="1:26" s="108" customFormat="1" x14ac:dyDescent="0.25">
      <c r="A323" s="103"/>
      <c r="B323" s="317" t="s">
        <v>1143</v>
      </c>
      <c r="C323" s="112" t="s">
        <v>295</v>
      </c>
      <c r="D323" s="103"/>
      <c r="E323" s="109"/>
      <c r="F323" s="302"/>
      <c r="G323" s="302"/>
      <c r="H323" s="303"/>
      <c r="I323" s="119"/>
      <c r="J323" s="166"/>
      <c r="K323" s="302"/>
      <c r="L323" s="302"/>
      <c r="M323" s="303"/>
      <c r="N323" s="119"/>
      <c r="O323" s="247"/>
      <c r="P323" s="166"/>
      <c r="Q323" s="302"/>
      <c r="R323" s="302"/>
      <c r="S323" s="303"/>
      <c r="T323" s="119"/>
      <c r="U323" s="166"/>
      <c r="V323" s="302"/>
      <c r="W323" s="302"/>
      <c r="X323" s="303"/>
      <c r="Y323" s="119"/>
      <c r="Z323" s="132"/>
    </row>
    <row r="324" spans="1:26" s="68" customFormat="1" hidden="1" outlineLevel="1" x14ac:dyDescent="0.25">
      <c r="A324" s="63" t="s">
        <v>1383</v>
      </c>
      <c r="B324" s="64" t="s">
        <v>1842</v>
      </c>
      <c r="C324" s="65" t="s">
        <v>2250</v>
      </c>
      <c r="D324" s="66"/>
      <c r="E324" s="67"/>
      <c r="F324" s="307">
        <v>775.81000000000006</v>
      </c>
      <c r="G324" s="307">
        <v>0</v>
      </c>
      <c r="H324" s="142">
        <f t="shared" ref="H324:H333" si="80">+F324-G324</f>
        <v>775.81000000000006</v>
      </c>
      <c r="I324" s="91" t="str">
        <f t="shared" ref="I324:I333" si="81">IF(G324&lt;0,IF(H324=0,0,IF(OR(G324=0,F324=0),"N.M.",IF(ABS(H324/G324)&gt;=10,"N.M.",H324/(-G324)))),IF(H324=0,0,IF(OR(G324=0,F324=0),"N.M.",IF(ABS(H324/G324)&gt;=10,"N.M.",H324/G324))))</f>
        <v>N.M.</v>
      </c>
      <c r="J324" s="157"/>
      <c r="K324" s="307">
        <v>4747.1099999999997</v>
      </c>
      <c r="L324" s="307">
        <v>0</v>
      </c>
      <c r="M324" s="142"/>
      <c r="N324" s="91"/>
      <c r="O324" s="258"/>
      <c r="P324" s="157"/>
      <c r="Q324" s="307">
        <v>4511.5</v>
      </c>
      <c r="R324" s="307">
        <v>0</v>
      </c>
      <c r="S324" s="142"/>
      <c r="T324" s="91"/>
      <c r="U324" s="157"/>
      <c r="V324" s="307">
        <v>4747.1099999999997</v>
      </c>
      <c r="W324" s="307">
        <v>0</v>
      </c>
      <c r="X324" s="142"/>
      <c r="Y324" s="91"/>
      <c r="Z324" s="132"/>
    </row>
    <row r="325" spans="1:26" collapsed="1" x14ac:dyDescent="0.25">
      <c r="A325" s="38" t="s">
        <v>1062</v>
      </c>
      <c r="B325" s="83" t="s">
        <v>1161</v>
      </c>
      <c r="C325" s="88" t="s">
        <v>963</v>
      </c>
      <c r="D325" s="311"/>
      <c r="E325" s="312"/>
      <c r="F325" s="283">
        <v>775.81000000000006</v>
      </c>
      <c r="G325" s="283">
        <v>0</v>
      </c>
      <c r="H325" s="98">
        <f t="shared" si="80"/>
        <v>775.81000000000006</v>
      </c>
      <c r="I325" s="117" t="str">
        <f t="shared" si="81"/>
        <v>N.M.</v>
      </c>
      <c r="J325" s="159"/>
      <c r="K325" s="100">
        <v>4747.1099999999997</v>
      </c>
      <c r="L325" s="100">
        <v>0</v>
      </c>
      <c r="M325" s="98"/>
      <c r="N325" s="117"/>
      <c r="O325" s="246"/>
      <c r="P325" s="159"/>
      <c r="Q325" s="100">
        <v>4511.5</v>
      </c>
      <c r="R325" s="100">
        <v>0</v>
      </c>
      <c r="S325" s="98"/>
      <c r="T325" s="117"/>
      <c r="U325" s="159"/>
      <c r="V325" s="100">
        <v>4747.1099999999997</v>
      </c>
      <c r="W325" s="100">
        <v>0</v>
      </c>
      <c r="X325" s="98"/>
      <c r="Y325" s="117"/>
    </row>
    <row r="326" spans="1:26" s="68" customFormat="1" hidden="1" outlineLevel="1" x14ac:dyDescent="0.25">
      <c r="A326" s="63" t="s">
        <v>1384</v>
      </c>
      <c r="B326" s="64" t="s">
        <v>1843</v>
      </c>
      <c r="C326" s="65" t="s">
        <v>2299</v>
      </c>
      <c r="D326" s="66"/>
      <c r="E326" s="67"/>
      <c r="F326" s="307">
        <v>81.960000000000008</v>
      </c>
      <c r="G326" s="307">
        <v>0</v>
      </c>
      <c r="H326" s="142">
        <f t="shared" si="80"/>
        <v>81.960000000000008</v>
      </c>
      <c r="I326" s="91" t="str">
        <f t="shared" si="81"/>
        <v>N.M.</v>
      </c>
      <c r="J326" s="157"/>
      <c r="K326" s="307">
        <v>596.02</v>
      </c>
      <c r="L326" s="307">
        <v>0</v>
      </c>
      <c r="M326" s="142"/>
      <c r="N326" s="91"/>
      <c r="O326" s="258"/>
      <c r="P326" s="157"/>
      <c r="Q326" s="307">
        <v>-603.29</v>
      </c>
      <c r="R326" s="307">
        <v>0</v>
      </c>
      <c r="S326" s="142"/>
      <c r="T326" s="91"/>
      <c r="U326" s="157"/>
      <c r="V326" s="307">
        <v>596.02</v>
      </c>
      <c r="W326" s="307">
        <v>0</v>
      </c>
      <c r="X326" s="142"/>
      <c r="Y326" s="91"/>
      <c r="Z326" s="132"/>
    </row>
    <row r="327" spans="1:26" collapsed="1" x14ac:dyDescent="0.25">
      <c r="A327" s="38" t="s">
        <v>1055</v>
      </c>
      <c r="B327" s="83" t="s">
        <v>1162</v>
      </c>
      <c r="C327" s="88" t="s">
        <v>964</v>
      </c>
      <c r="D327" s="311"/>
      <c r="E327" s="312"/>
      <c r="F327" s="283">
        <v>81.960000000000008</v>
      </c>
      <c r="G327" s="283">
        <v>0</v>
      </c>
      <c r="H327" s="98">
        <f t="shared" si="80"/>
        <v>81.960000000000008</v>
      </c>
      <c r="I327" s="117" t="str">
        <f t="shared" si="81"/>
        <v>N.M.</v>
      </c>
      <c r="J327" s="159"/>
      <c r="K327" s="100">
        <v>596.02</v>
      </c>
      <c r="L327" s="100">
        <v>0</v>
      </c>
      <c r="M327" s="98"/>
      <c r="N327" s="117"/>
      <c r="O327" s="246"/>
      <c r="P327" s="159"/>
      <c r="Q327" s="100">
        <v>-603.29</v>
      </c>
      <c r="R327" s="100">
        <v>0</v>
      </c>
      <c r="S327" s="98"/>
      <c r="T327" s="117"/>
      <c r="U327" s="159"/>
      <c r="V327" s="100">
        <v>596.02</v>
      </c>
      <c r="W327" s="100">
        <v>0</v>
      </c>
      <c r="X327" s="98"/>
      <c r="Y327" s="117"/>
    </row>
    <row r="328" spans="1:26" s="68" customFormat="1" hidden="1" outlineLevel="1" x14ac:dyDescent="0.25">
      <c r="A328" s="63" t="s">
        <v>1385</v>
      </c>
      <c r="B328" s="64" t="s">
        <v>1844</v>
      </c>
      <c r="C328" s="65" t="s">
        <v>2300</v>
      </c>
      <c r="D328" s="66"/>
      <c r="E328" s="67"/>
      <c r="F328" s="307">
        <v>53.07</v>
      </c>
      <c r="G328" s="307">
        <v>0</v>
      </c>
      <c r="H328" s="142">
        <f t="shared" si="80"/>
        <v>53.07</v>
      </c>
      <c r="I328" s="91" t="str">
        <f t="shared" si="81"/>
        <v>N.M.</v>
      </c>
      <c r="J328" s="157"/>
      <c r="K328" s="307">
        <v>106.68</v>
      </c>
      <c r="L328" s="307">
        <v>0</v>
      </c>
      <c r="M328" s="142"/>
      <c r="N328" s="91"/>
      <c r="O328" s="258"/>
      <c r="P328" s="157"/>
      <c r="Q328" s="307">
        <v>106.68</v>
      </c>
      <c r="R328" s="307">
        <v>0</v>
      </c>
      <c r="S328" s="142"/>
      <c r="T328" s="91"/>
      <c r="U328" s="157"/>
      <c r="V328" s="307">
        <v>106.68</v>
      </c>
      <c r="W328" s="307">
        <v>0</v>
      </c>
      <c r="X328" s="142"/>
      <c r="Y328" s="91"/>
      <c r="Z328" s="132"/>
    </row>
    <row r="329" spans="1:26" collapsed="1" x14ac:dyDescent="0.25">
      <c r="A329" s="38" t="s">
        <v>1063</v>
      </c>
      <c r="B329" s="83" t="s">
        <v>1163</v>
      </c>
      <c r="C329" s="88" t="s">
        <v>965</v>
      </c>
      <c r="D329" s="311"/>
      <c r="E329" s="312"/>
      <c r="F329" s="283">
        <v>53.07</v>
      </c>
      <c r="G329" s="283">
        <v>0</v>
      </c>
      <c r="H329" s="98">
        <f t="shared" si="80"/>
        <v>53.07</v>
      </c>
      <c r="I329" s="117" t="str">
        <f t="shared" si="81"/>
        <v>N.M.</v>
      </c>
      <c r="J329" s="159"/>
      <c r="K329" s="100">
        <v>106.68</v>
      </c>
      <c r="L329" s="100">
        <v>0</v>
      </c>
      <c r="M329" s="98"/>
      <c r="N329" s="117"/>
      <c r="O329" s="246"/>
      <c r="P329" s="159"/>
      <c r="Q329" s="100">
        <v>106.68</v>
      </c>
      <c r="R329" s="100">
        <v>0</v>
      </c>
      <c r="S329" s="98"/>
      <c r="T329" s="117"/>
      <c r="U329" s="159"/>
      <c r="V329" s="100">
        <v>106.68</v>
      </c>
      <c r="W329" s="100">
        <v>0</v>
      </c>
      <c r="X329" s="98"/>
      <c r="Y329" s="117"/>
    </row>
    <row r="330" spans="1:26" s="68" customFormat="1" hidden="1" outlineLevel="1" x14ac:dyDescent="0.25">
      <c r="A330" s="63" t="s">
        <v>1383</v>
      </c>
      <c r="B330" s="64" t="s">
        <v>1842</v>
      </c>
      <c r="C330" s="65" t="s">
        <v>2250</v>
      </c>
      <c r="D330" s="66"/>
      <c r="E330" s="67"/>
      <c r="F330" s="307">
        <v>775.81000000000006</v>
      </c>
      <c r="G330" s="307">
        <v>0</v>
      </c>
      <c r="H330" s="142">
        <f t="shared" si="80"/>
        <v>775.81000000000006</v>
      </c>
      <c r="I330" s="91" t="str">
        <f t="shared" si="81"/>
        <v>N.M.</v>
      </c>
      <c r="J330" s="157"/>
      <c r="K330" s="307">
        <v>4747.1099999999997</v>
      </c>
      <c r="L330" s="307">
        <v>0</v>
      </c>
      <c r="M330" s="142"/>
      <c r="N330" s="91"/>
      <c r="O330" s="258"/>
      <c r="P330" s="157"/>
      <c r="Q330" s="307">
        <v>4511.5</v>
      </c>
      <c r="R330" s="307">
        <v>0</v>
      </c>
      <c r="S330" s="142"/>
      <c r="T330" s="91"/>
      <c r="U330" s="157"/>
      <c r="V330" s="307">
        <v>4747.1099999999997</v>
      </c>
      <c r="W330" s="307">
        <v>0</v>
      </c>
      <c r="X330" s="142"/>
      <c r="Y330" s="91"/>
      <c r="Z330" s="132"/>
    </row>
    <row r="331" spans="1:26" s="68" customFormat="1" hidden="1" outlineLevel="1" x14ac:dyDescent="0.25">
      <c r="A331" s="63" t="s">
        <v>1384</v>
      </c>
      <c r="B331" s="64" t="s">
        <v>1843</v>
      </c>
      <c r="C331" s="65" t="s">
        <v>2299</v>
      </c>
      <c r="D331" s="66"/>
      <c r="E331" s="67"/>
      <c r="F331" s="307">
        <v>81.960000000000008</v>
      </c>
      <c r="G331" s="307">
        <v>0</v>
      </c>
      <c r="H331" s="142">
        <f t="shared" si="80"/>
        <v>81.960000000000008</v>
      </c>
      <c r="I331" s="91" t="str">
        <f t="shared" si="81"/>
        <v>N.M.</v>
      </c>
      <c r="J331" s="157"/>
      <c r="K331" s="307">
        <v>596.02</v>
      </c>
      <c r="L331" s="307">
        <v>0</v>
      </c>
      <c r="M331" s="142"/>
      <c r="N331" s="91"/>
      <c r="O331" s="258"/>
      <c r="P331" s="157"/>
      <c r="Q331" s="307">
        <v>-603.29</v>
      </c>
      <c r="R331" s="307">
        <v>0</v>
      </c>
      <c r="S331" s="142"/>
      <c r="T331" s="91"/>
      <c r="U331" s="157"/>
      <c r="V331" s="307">
        <v>596.02</v>
      </c>
      <c r="W331" s="307">
        <v>0</v>
      </c>
      <c r="X331" s="142"/>
      <c r="Y331" s="91"/>
      <c r="Z331" s="132"/>
    </row>
    <row r="332" spans="1:26" s="68" customFormat="1" hidden="1" outlineLevel="1" x14ac:dyDescent="0.25">
      <c r="A332" s="63" t="s">
        <v>1385</v>
      </c>
      <c r="B332" s="64" t="s">
        <v>1844</v>
      </c>
      <c r="C332" s="65" t="s">
        <v>2300</v>
      </c>
      <c r="D332" s="66"/>
      <c r="E332" s="67"/>
      <c r="F332" s="307">
        <v>53.07</v>
      </c>
      <c r="G332" s="307">
        <v>0</v>
      </c>
      <c r="H332" s="142">
        <f t="shared" si="80"/>
        <v>53.07</v>
      </c>
      <c r="I332" s="91" t="str">
        <f t="shared" si="81"/>
        <v>N.M.</v>
      </c>
      <c r="J332" s="157"/>
      <c r="K332" s="307">
        <v>106.68</v>
      </c>
      <c r="L332" s="307">
        <v>0</v>
      </c>
      <c r="M332" s="142"/>
      <c r="N332" s="91"/>
      <c r="O332" s="258"/>
      <c r="P332" s="157"/>
      <c r="Q332" s="307">
        <v>106.68</v>
      </c>
      <c r="R332" s="307">
        <v>0</v>
      </c>
      <c r="S332" s="142"/>
      <c r="T332" s="91"/>
      <c r="U332" s="157"/>
      <c r="V332" s="307">
        <v>106.68</v>
      </c>
      <c r="W332" s="307">
        <v>0</v>
      </c>
      <c r="X332" s="142"/>
      <c r="Y332" s="91"/>
      <c r="Z332" s="132"/>
    </row>
    <row r="333" spans="1:26" collapsed="1" x14ac:dyDescent="0.25">
      <c r="A333" s="38" t="s">
        <v>1072</v>
      </c>
      <c r="B333" s="83" t="s">
        <v>1164</v>
      </c>
      <c r="C333" s="87" t="s">
        <v>1165</v>
      </c>
      <c r="D333" s="311"/>
      <c r="E333" s="312"/>
      <c r="F333" s="283">
        <v>910.84000000000015</v>
      </c>
      <c r="G333" s="283">
        <v>0</v>
      </c>
      <c r="H333" s="98">
        <f t="shared" si="80"/>
        <v>910.84000000000015</v>
      </c>
      <c r="I333" s="117" t="str">
        <f t="shared" si="81"/>
        <v>N.M.</v>
      </c>
      <c r="J333" s="159"/>
      <c r="K333" s="100">
        <v>5449.8099999999995</v>
      </c>
      <c r="L333" s="100">
        <v>0</v>
      </c>
      <c r="M333" s="98"/>
      <c r="N333" s="117"/>
      <c r="O333" s="246"/>
      <c r="P333" s="159"/>
      <c r="Q333" s="100">
        <v>4014.89</v>
      </c>
      <c r="R333" s="100">
        <v>0</v>
      </c>
      <c r="S333" s="98"/>
      <c r="T333" s="117"/>
      <c r="U333" s="159"/>
      <c r="V333" s="100">
        <v>5449.8099999999995</v>
      </c>
      <c r="W333" s="100">
        <v>0</v>
      </c>
      <c r="X333" s="98"/>
      <c r="Y333" s="117"/>
    </row>
    <row r="334" spans="1:26" s="108" customFormat="1" x14ac:dyDescent="0.25">
      <c r="A334" s="103"/>
      <c r="B334" s="317" t="s">
        <v>1167</v>
      </c>
      <c r="C334" s="112" t="s">
        <v>281</v>
      </c>
      <c r="D334" s="103"/>
      <c r="E334" s="109"/>
      <c r="F334" s="302"/>
      <c r="G334" s="302"/>
      <c r="H334" s="303"/>
      <c r="I334" s="119"/>
      <c r="J334" s="166"/>
      <c r="K334" s="302"/>
      <c r="L334" s="302"/>
      <c r="M334" s="303"/>
      <c r="N334" s="119"/>
      <c r="O334" s="247"/>
      <c r="P334" s="166"/>
      <c r="Q334" s="302"/>
      <c r="R334" s="302"/>
      <c r="S334" s="303"/>
      <c r="T334" s="119"/>
      <c r="U334" s="166"/>
      <c r="V334" s="302"/>
      <c r="W334" s="302"/>
      <c r="X334" s="303"/>
      <c r="Y334" s="119"/>
      <c r="Z334" s="132"/>
    </row>
    <row r="335" spans="1:26" hidden="1" x14ac:dyDescent="0.25">
      <c r="A335" s="38" t="s">
        <v>1073</v>
      </c>
      <c r="B335" s="310"/>
      <c r="C335" s="320" t="s">
        <v>1075</v>
      </c>
      <c r="D335" s="311"/>
      <c r="E335" s="312"/>
      <c r="F335" s="313">
        <v>0</v>
      </c>
      <c r="G335" s="283">
        <v>0</v>
      </c>
      <c r="H335" s="98">
        <f t="shared" ref="H335:H351" si="82">+F335-G335</f>
        <v>0</v>
      </c>
      <c r="I335" s="117">
        <f t="shared" ref="I335:I351" si="83">IF(G335&lt;0,IF(H335=0,0,IF(OR(G335=0,F335=0),"N.M.",IF(ABS(H335/G335)&gt;=10,"N.M.",H335/(-G335)))),IF(H335=0,0,IF(OR(G335=0,F335=0),"N.M.",IF(ABS(H335/G335)&gt;=10,"N.M.",H335/G335))))</f>
        <v>0</v>
      </c>
      <c r="J335" s="159"/>
      <c r="K335" s="100">
        <v>0</v>
      </c>
      <c r="L335" s="100">
        <v>0</v>
      </c>
      <c r="M335" s="98"/>
      <c r="N335" s="117"/>
      <c r="O335" s="246"/>
      <c r="P335" s="159"/>
      <c r="Q335" s="100">
        <v>0</v>
      </c>
      <c r="R335" s="100">
        <v>0</v>
      </c>
      <c r="S335" s="98"/>
      <c r="T335" s="117"/>
      <c r="U335" s="159"/>
      <c r="V335" s="100">
        <v>0</v>
      </c>
      <c r="W335" s="100">
        <v>0</v>
      </c>
      <c r="X335" s="98"/>
      <c r="Y335" s="117"/>
    </row>
    <row r="336" spans="1:26" x14ac:dyDescent="0.25">
      <c r="A336" s="38" t="s">
        <v>1064</v>
      </c>
      <c r="B336" s="83" t="s">
        <v>1168</v>
      </c>
      <c r="C336" s="88" t="s">
        <v>966</v>
      </c>
      <c r="D336" s="311"/>
      <c r="E336" s="312"/>
      <c r="F336" s="283">
        <v>0</v>
      </c>
      <c r="G336" s="283">
        <v>0</v>
      </c>
      <c r="H336" s="98">
        <f t="shared" si="82"/>
        <v>0</v>
      </c>
      <c r="I336" s="117">
        <f t="shared" si="83"/>
        <v>0</v>
      </c>
      <c r="J336" s="159"/>
      <c r="K336" s="100">
        <v>0</v>
      </c>
      <c r="L336" s="100">
        <v>0</v>
      </c>
      <c r="M336" s="98"/>
      <c r="N336" s="117"/>
      <c r="O336" s="246"/>
      <c r="P336" s="159"/>
      <c r="Q336" s="100">
        <v>0</v>
      </c>
      <c r="R336" s="100">
        <v>0</v>
      </c>
      <c r="S336" s="98"/>
      <c r="T336" s="117"/>
      <c r="U336" s="159"/>
      <c r="V336" s="100">
        <v>0</v>
      </c>
      <c r="W336" s="100">
        <v>0</v>
      </c>
      <c r="X336" s="98"/>
      <c r="Y336" s="117"/>
    </row>
    <row r="337" spans="1:26" s="68" customFormat="1" hidden="1" outlineLevel="1" x14ac:dyDescent="0.25">
      <c r="A337" s="63" t="s">
        <v>1566</v>
      </c>
      <c r="B337" s="64" t="s">
        <v>2025</v>
      </c>
      <c r="C337" s="65" t="s">
        <v>2470</v>
      </c>
      <c r="D337" s="66"/>
      <c r="E337" s="67"/>
      <c r="F337" s="307">
        <v>0</v>
      </c>
      <c r="G337" s="307">
        <v>0</v>
      </c>
      <c r="H337" s="142">
        <f t="shared" si="82"/>
        <v>0</v>
      </c>
      <c r="I337" s="91">
        <f t="shared" si="83"/>
        <v>0</v>
      </c>
      <c r="J337" s="157"/>
      <c r="K337" s="307">
        <v>0</v>
      </c>
      <c r="L337" s="307">
        <v>0</v>
      </c>
      <c r="M337" s="142"/>
      <c r="N337" s="91"/>
      <c r="O337" s="258"/>
      <c r="P337" s="157"/>
      <c r="Q337" s="307">
        <v>0</v>
      </c>
      <c r="R337" s="307">
        <v>0</v>
      </c>
      <c r="S337" s="142"/>
      <c r="T337" s="91"/>
      <c r="U337" s="157"/>
      <c r="V337" s="307">
        <v>0</v>
      </c>
      <c r="W337" s="307">
        <v>0</v>
      </c>
      <c r="X337" s="142"/>
      <c r="Y337" s="91"/>
      <c r="Z337" s="132"/>
    </row>
    <row r="338" spans="1:26" collapsed="1" x14ac:dyDescent="0.25">
      <c r="A338" s="38" t="s">
        <v>1065</v>
      </c>
      <c r="B338" s="83" t="s">
        <v>1169</v>
      </c>
      <c r="C338" s="88" t="s">
        <v>967</v>
      </c>
      <c r="D338" s="311"/>
      <c r="E338" s="312"/>
      <c r="F338" s="283">
        <v>0</v>
      </c>
      <c r="G338" s="283">
        <v>0</v>
      </c>
      <c r="H338" s="98">
        <f t="shared" si="82"/>
        <v>0</v>
      </c>
      <c r="I338" s="117">
        <f t="shared" si="83"/>
        <v>0</v>
      </c>
      <c r="J338" s="159"/>
      <c r="K338" s="100">
        <v>0</v>
      </c>
      <c r="L338" s="100">
        <v>0</v>
      </c>
      <c r="M338" s="98"/>
      <c r="N338" s="117"/>
      <c r="O338" s="246"/>
      <c r="P338" s="159"/>
      <c r="Q338" s="100">
        <v>0</v>
      </c>
      <c r="R338" s="100">
        <v>0</v>
      </c>
      <c r="S338" s="98"/>
      <c r="T338" s="117"/>
      <c r="U338" s="159"/>
      <c r="V338" s="100">
        <v>0</v>
      </c>
      <c r="W338" s="100">
        <v>0</v>
      </c>
      <c r="X338" s="98"/>
      <c r="Y338" s="117"/>
    </row>
    <row r="339" spans="1:26" x14ac:dyDescent="0.25">
      <c r="A339" s="38" t="s">
        <v>1066</v>
      </c>
      <c r="B339" s="83" t="s">
        <v>1170</v>
      </c>
      <c r="C339" s="88" t="s">
        <v>968</v>
      </c>
      <c r="D339" s="311"/>
      <c r="E339" s="312"/>
      <c r="F339" s="283">
        <v>0</v>
      </c>
      <c r="G339" s="283">
        <v>0</v>
      </c>
      <c r="H339" s="98">
        <f t="shared" si="82"/>
        <v>0</v>
      </c>
      <c r="I339" s="117">
        <f t="shared" si="83"/>
        <v>0</v>
      </c>
      <c r="J339" s="159"/>
      <c r="K339" s="100">
        <v>0</v>
      </c>
      <c r="L339" s="100">
        <v>0</v>
      </c>
      <c r="M339" s="98"/>
      <c r="N339" s="117"/>
      <c r="O339" s="246"/>
      <c r="P339" s="159"/>
      <c r="Q339" s="100">
        <v>0</v>
      </c>
      <c r="R339" s="100">
        <v>0</v>
      </c>
      <c r="S339" s="98"/>
      <c r="T339" s="117"/>
      <c r="U339" s="159"/>
      <c r="V339" s="100">
        <v>0</v>
      </c>
      <c r="W339" s="100">
        <v>0</v>
      </c>
      <c r="X339" s="98"/>
      <c r="Y339" s="117"/>
    </row>
    <row r="340" spans="1:26" x14ac:dyDescent="0.25">
      <c r="A340" s="38" t="s">
        <v>1067</v>
      </c>
      <c r="B340" s="83" t="s">
        <v>1171</v>
      </c>
      <c r="C340" s="88" t="s">
        <v>969</v>
      </c>
      <c r="D340" s="311"/>
      <c r="E340" s="312"/>
      <c r="F340" s="283">
        <v>0</v>
      </c>
      <c r="G340" s="283">
        <v>0</v>
      </c>
      <c r="H340" s="98">
        <f t="shared" si="82"/>
        <v>0</v>
      </c>
      <c r="I340" s="117">
        <f t="shared" si="83"/>
        <v>0</v>
      </c>
      <c r="J340" s="159"/>
      <c r="K340" s="100">
        <v>0</v>
      </c>
      <c r="L340" s="100">
        <v>0</v>
      </c>
      <c r="M340" s="98"/>
      <c r="N340" s="117"/>
      <c r="O340" s="246"/>
      <c r="P340" s="159"/>
      <c r="Q340" s="100">
        <v>0</v>
      </c>
      <c r="R340" s="100">
        <v>0</v>
      </c>
      <c r="S340" s="98"/>
      <c r="T340" s="117"/>
      <c r="U340" s="159"/>
      <c r="V340" s="100">
        <v>0</v>
      </c>
      <c r="W340" s="100">
        <v>0</v>
      </c>
      <c r="X340" s="98"/>
      <c r="Y340" s="117"/>
    </row>
    <row r="341" spans="1:26" x14ac:dyDescent="0.25">
      <c r="A341" s="38" t="s">
        <v>1068</v>
      </c>
      <c r="B341" s="83" t="s">
        <v>1172</v>
      </c>
      <c r="C341" s="88" t="s">
        <v>970</v>
      </c>
      <c r="D341" s="311"/>
      <c r="E341" s="312"/>
      <c r="F341" s="283">
        <v>0</v>
      </c>
      <c r="G341" s="283">
        <v>0</v>
      </c>
      <c r="H341" s="98">
        <f t="shared" si="82"/>
        <v>0</v>
      </c>
      <c r="I341" s="117">
        <f t="shared" si="83"/>
        <v>0</v>
      </c>
      <c r="J341" s="159"/>
      <c r="K341" s="100">
        <v>0</v>
      </c>
      <c r="L341" s="100">
        <v>0</v>
      </c>
      <c r="M341" s="98"/>
      <c r="N341" s="117"/>
      <c r="O341" s="246"/>
      <c r="P341" s="159"/>
      <c r="Q341" s="100">
        <v>0</v>
      </c>
      <c r="R341" s="100">
        <v>0</v>
      </c>
      <c r="S341" s="98"/>
      <c r="T341" s="117"/>
      <c r="U341" s="159"/>
      <c r="V341" s="100">
        <v>0</v>
      </c>
      <c r="W341" s="100">
        <v>0</v>
      </c>
      <c r="X341" s="98"/>
      <c r="Y341" s="117"/>
    </row>
    <row r="342" spans="1:26" x14ac:dyDescent="0.25">
      <c r="A342" s="38" t="s">
        <v>1069</v>
      </c>
      <c r="B342" s="83" t="s">
        <v>1173</v>
      </c>
      <c r="C342" s="88" t="s">
        <v>971</v>
      </c>
      <c r="D342" s="311"/>
      <c r="E342" s="312"/>
      <c r="F342" s="283">
        <v>0</v>
      </c>
      <c r="G342" s="283">
        <v>0</v>
      </c>
      <c r="H342" s="98">
        <f t="shared" si="82"/>
        <v>0</v>
      </c>
      <c r="I342" s="117">
        <f t="shared" si="83"/>
        <v>0</v>
      </c>
      <c r="J342" s="159"/>
      <c r="K342" s="100">
        <v>0</v>
      </c>
      <c r="L342" s="100">
        <v>0</v>
      </c>
      <c r="M342" s="98"/>
      <c r="N342" s="117"/>
      <c r="O342" s="246"/>
      <c r="P342" s="159"/>
      <c r="Q342" s="100">
        <v>0</v>
      </c>
      <c r="R342" s="100">
        <v>0</v>
      </c>
      <c r="S342" s="98"/>
      <c r="T342" s="117"/>
      <c r="U342" s="159"/>
      <c r="V342" s="100">
        <v>0</v>
      </c>
      <c r="W342" s="100">
        <v>0</v>
      </c>
      <c r="X342" s="98"/>
      <c r="Y342" s="117"/>
    </row>
    <row r="343" spans="1:26" hidden="1" x14ac:dyDescent="0.25">
      <c r="A343" s="38" t="s">
        <v>1074</v>
      </c>
      <c r="B343" s="310"/>
      <c r="C343" s="320" t="s">
        <v>1076</v>
      </c>
      <c r="D343" s="311"/>
      <c r="E343" s="312"/>
      <c r="F343" s="313">
        <v>0</v>
      </c>
      <c r="G343" s="283">
        <v>0</v>
      </c>
      <c r="H343" s="98">
        <f t="shared" si="82"/>
        <v>0</v>
      </c>
      <c r="I343" s="117">
        <f t="shared" si="83"/>
        <v>0</v>
      </c>
      <c r="J343" s="159"/>
      <c r="K343" s="100">
        <v>0</v>
      </c>
      <c r="L343" s="100">
        <v>0</v>
      </c>
      <c r="M343" s="98"/>
      <c r="N343" s="117"/>
      <c r="O343" s="246"/>
      <c r="P343" s="159"/>
      <c r="Q343" s="100">
        <v>0</v>
      </c>
      <c r="R343" s="100">
        <v>0</v>
      </c>
      <c r="S343" s="98"/>
      <c r="T343" s="117"/>
      <c r="U343" s="159"/>
      <c r="V343" s="100">
        <v>0</v>
      </c>
      <c r="W343" s="100">
        <v>0</v>
      </c>
      <c r="X343" s="98"/>
      <c r="Y343" s="117"/>
    </row>
    <row r="344" spans="1:26" s="68" customFormat="1" hidden="1" outlineLevel="1" x14ac:dyDescent="0.25">
      <c r="A344" s="63" t="s">
        <v>1566</v>
      </c>
      <c r="B344" s="64" t="s">
        <v>2025</v>
      </c>
      <c r="C344" s="65" t="s">
        <v>2470</v>
      </c>
      <c r="D344" s="66"/>
      <c r="E344" s="67"/>
      <c r="F344" s="307">
        <v>0</v>
      </c>
      <c r="G344" s="307">
        <v>0</v>
      </c>
      <c r="H344" s="142">
        <f t="shared" si="82"/>
        <v>0</v>
      </c>
      <c r="I344" s="91">
        <f t="shared" si="83"/>
        <v>0</v>
      </c>
      <c r="J344" s="157"/>
      <c r="K344" s="307">
        <v>0</v>
      </c>
      <c r="L344" s="307">
        <v>0</v>
      </c>
      <c r="M344" s="142"/>
      <c r="N344" s="91"/>
      <c r="O344" s="258"/>
      <c r="P344" s="157"/>
      <c r="Q344" s="307">
        <v>0</v>
      </c>
      <c r="R344" s="307">
        <v>0</v>
      </c>
      <c r="S344" s="142"/>
      <c r="T344" s="91"/>
      <c r="U344" s="157"/>
      <c r="V344" s="307">
        <v>0</v>
      </c>
      <c r="W344" s="307">
        <v>0</v>
      </c>
      <c r="X344" s="142"/>
      <c r="Y344" s="91"/>
      <c r="Z344" s="132"/>
    </row>
    <row r="345" spans="1:26" collapsed="1" x14ac:dyDescent="0.25">
      <c r="A345" s="38" t="s">
        <v>1111</v>
      </c>
      <c r="B345" s="83" t="s">
        <v>1176</v>
      </c>
      <c r="C345" s="87" t="s">
        <v>1174</v>
      </c>
      <c r="D345" s="311"/>
      <c r="E345" s="312"/>
      <c r="F345" s="283">
        <v>0</v>
      </c>
      <c r="G345" s="283">
        <v>0</v>
      </c>
      <c r="H345" s="98">
        <f t="shared" si="82"/>
        <v>0</v>
      </c>
      <c r="I345" s="117">
        <f t="shared" si="83"/>
        <v>0</v>
      </c>
      <c r="J345" s="159"/>
      <c r="K345" s="100">
        <v>0</v>
      </c>
      <c r="L345" s="100">
        <v>0</v>
      </c>
      <c r="M345" s="98"/>
      <c r="N345" s="117"/>
      <c r="O345" s="246"/>
      <c r="P345" s="159"/>
      <c r="Q345" s="100">
        <v>0</v>
      </c>
      <c r="R345" s="100">
        <v>0</v>
      </c>
      <c r="S345" s="98"/>
      <c r="T345" s="117"/>
      <c r="U345" s="159"/>
      <c r="V345" s="100">
        <v>0</v>
      </c>
      <c r="W345" s="100">
        <v>0</v>
      </c>
      <c r="X345" s="98"/>
      <c r="Y345" s="117"/>
    </row>
    <row r="346" spans="1:26" s="68" customFormat="1" hidden="1" outlineLevel="1" x14ac:dyDescent="0.25">
      <c r="A346" s="63" t="s">
        <v>1383</v>
      </c>
      <c r="B346" s="64" t="s">
        <v>1842</v>
      </c>
      <c r="C346" s="65" t="s">
        <v>2250</v>
      </c>
      <c r="D346" s="66"/>
      <c r="E346" s="67"/>
      <c r="F346" s="307">
        <v>775.81000000000006</v>
      </c>
      <c r="G346" s="307">
        <v>0</v>
      </c>
      <c r="H346" s="142">
        <f t="shared" si="82"/>
        <v>775.81000000000006</v>
      </c>
      <c r="I346" s="91" t="str">
        <f t="shared" si="83"/>
        <v>N.M.</v>
      </c>
      <c r="J346" s="157"/>
      <c r="K346" s="307">
        <v>4747.1099999999997</v>
      </c>
      <c r="L346" s="307">
        <v>0</v>
      </c>
      <c r="M346" s="142"/>
      <c r="N346" s="91"/>
      <c r="O346" s="258"/>
      <c r="P346" s="157"/>
      <c r="Q346" s="307">
        <v>4511.5</v>
      </c>
      <c r="R346" s="307">
        <v>0</v>
      </c>
      <c r="S346" s="142"/>
      <c r="T346" s="91"/>
      <c r="U346" s="157"/>
      <c r="V346" s="307">
        <v>4747.1099999999997</v>
      </c>
      <c r="W346" s="307">
        <v>0</v>
      </c>
      <c r="X346" s="142"/>
      <c r="Y346" s="91"/>
      <c r="Z346" s="132"/>
    </row>
    <row r="347" spans="1:26" s="68" customFormat="1" hidden="1" outlineLevel="1" x14ac:dyDescent="0.25">
      <c r="A347" s="63" t="s">
        <v>1384</v>
      </c>
      <c r="B347" s="64" t="s">
        <v>1843</v>
      </c>
      <c r="C347" s="65" t="s">
        <v>2299</v>
      </c>
      <c r="D347" s="66"/>
      <c r="E347" s="67"/>
      <c r="F347" s="307">
        <v>81.960000000000008</v>
      </c>
      <c r="G347" s="307">
        <v>0</v>
      </c>
      <c r="H347" s="142">
        <f t="shared" si="82"/>
        <v>81.960000000000008</v>
      </c>
      <c r="I347" s="91" t="str">
        <f t="shared" si="83"/>
        <v>N.M.</v>
      </c>
      <c r="J347" s="157"/>
      <c r="K347" s="307">
        <v>596.02</v>
      </c>
      <c r="L347" s="307">
        <v>0</v>
      </c>
      <c r="M347" s="142"/>
      <c r="N347" s="91"/>
      <c r="O347" s="258"/>
      <c r="P347" s="157"/>
      <c r="Q347" s="307">
        <v>-603.29</v>
      </c>
      <c r="R347" s="307">
        <v>0</v>
      </c>
      <c r="S347" s="142"/>
      <c r="T347" s="91"/>
      <c r="U347" s="157"/>
      <c r="V347" s="307">
        <v>596.02</v>
      </c>
      <c r="W347" s="307">
        <v>0</v>
      </c>
      <c r="X347" s="142"/>
      <c r="Y347" s="91"/>
      <c r="Z347" s="132"/>
    </row>
    <row r="348" spans="1:26" s="68" customFormat="1" hidden="1" outlineLevel="1" x14ac:dyDescent="0.25">
      <c r="A348" s="63" t="s">
        <v>1385</v>
      </c>
      <c r="B348" s="64" t="s">
        <v>1844</v>
      </c>
      <c r="C348" s="65" t="s">
        <v>2300</v>
      </c>
      <c r="D348" s="66"/>
      <c r="E348" s="67"/>
      <c r="F348" s="307">
        <v>53.07</v>
      </c>
      <c r="G348" s="307">
        <v>0</v>
      </c>
      <c r="H348" s="142">
        <f t="shared" si="82"/>
        <v>53.07</v>
      </c>
      <c r="I348" s="91" t="str">
        <f t="shared" si="83"/>
        <v>N.M.</v>
      </c>
      <c r="J348" s="157"/>
      <c r="K348" s="307">
        <v>106.68</v>
      </c>
      <c r="L348" s="307">
        <v>0</v>
      </c>
      <c r="M348" s="142"/>
      <c r="N348" s="91"/>
      <c r="O348" s="258"/>
      <c r="P348" s="157"/>
      <c r="Q348" s="307">
        <v>106.68</v>
      </c>
      <c r="R348" s="307">
        <v>0</v>
      </c>
      <c r="S348" s="142"/>
      <c r="T348" s="91"/>
      <c r="U348" s="157"/>
      <c r="V348" s="307">
        <v>106.68</v>
      </c>
      <c r="W348" s="307">
        <v>0</v>
      </c>
      <c r="X348" s="142"/>
      <c r="Y348" s="91"/>
      <c r="Z348" s="132"/>
    </row>
    <row r="349" spans="1:26" s="68" customFormat="1" hidden="1" outlineLevel="1" x14ac:dyDescent="0.25">
      <c r="A349" s="63" t="s">
        <v>1566</v>
      </c>
      <c r="B349" s="64" t="s">
        <v>2025</v>
      </c>
      <c r="C349" s="65" t="s">
        <v>2470</v>
      </c>
      <c r="D349" s="66"/>
      <c r="E349" s="67"/>
      <c r="F349" s="307">
        <v>0</v>
      </c>
      <c r="G349" s="307">
        <v>0</v>
      </c>
      <c r="H349" s="142">
        <f t="shared" si="82"/>
        <v>0</v>
      </c>
      <c r="I349" s="91">
        <f t="shared" si="83"/>
        <v>0</v>
      </c>
      <c r="J349" s="157"/>
      <c r="K349" s="307">
        <v>0</v>
      </c>
      <c r="L349" s="307">
        <v>0</v>
      </c>
      <c r="M349" s="142"/>
      <c r="N349" s="91"/>
      <c r="O349" s="258"/>
      <c r="P349" s="157"/>
      <c r="Q349" s="307">
        <v>0</v>
      </c>
      <c r="R349" s="307">
        <v>0</v>
      </c>
      <c r="S349" s="142"/>
      <c r="T349" s="91"/>
      <c r="U349" s="157"/>
      <c r="V349" s="307">
        <v>0</v>
      </c>
      <c r="W349" s="307">
        <v>0</v>
      </c>
      <c r="X349" s="142"/>
      <c r="Y349" s="91"/>
      <c r="Z349" s="132"/>
    </row>
    <row r="350" spans="1:26" collapsed="1" x14ac:dyDescent="0.25">
      <c r="A350" s="38" t="s">
        <v>1112</v>
      </c>
      <c r="B350" s="83" t="s">
        <v>1177</v>
      </c>
      <c r="C350" s="78" t="s">
        <v>1175</v>
      </c>
      <c r="D350" s="311"/>
      <c r="E350" s="312"/>
      <c r="F350" s="283">
        <v>910.84000000000015</v>
      </c>
      <c r="G350" s="283">
        <v>0</v>
      </c>
      <c r="H350" s="98">
        <f t="shared" si="82"/>
        <v>910.84000000000015</v>
      </c>
      <c r="I350" s="117" t="str">
        <f t="shared" si="83"/>
        <v>N.M.</v>
      </c>
      <c r="J350" s="159"/>
      <c r="K350" s="100">
        <v>5449.8099999999995</v>
      </c>
      <c r="L350" s="100">
        <v>0</v>
      </c>
      <c r="M350" s="98"/>
      <c r="N350" s="117"/>
      <c r="O350" s="246"/>
      <c r="P350" s="159"/>
      <c r="Q350" s="100">
        <v>4014.89</v>
      </c>
      <c r="R350" s="100">
        <v>0</v>
      </c>
      <c r="S350" s="98"/>
      <c r="T350" s="117"/>
      <c r="U350" s="159"/>
      <c r="V350" s="100">
        <v>5449.8099999999995</v>
      </c>
      <c r="W350" s="100">
        <v>0</v>
      </c>
      <c r="X350" s="98"/>
      <c r="Y350" s="117"/>
    </row>
    <row r="351" spans="1:26" s="108" customFormat="1" x14ac:dyDescent="0.25">
      <c r="A351" s="103"/>
      <c r="B351" s="317" t="s">
        <v>1178</v>
      </c>
      <c r="C351" s="105" t="s">
        <v>972</v>
      </c>
      <c r="D351" s="103"/>
      <c r="E351" s="107"/>
      <c r="F351" s="302"/>
      <c r="G351" s="302"/>
      <c r="H351" s="303">
        <f t="shared" si="82"/>
        <v>0</v>
      </c>
      <c r="I351" s="119">
        <f t="shared" si="83"/>
        <v>0</v>
      </c>
      <c r="J351" s="166"/>
      <c r="K351" s="302"/>
      <c r="L351" s="302"/>
      <c r="M351" s="303"/>
      <c r="N351" s="119"/>
      <c r="O351" s="247"/>
      <c r="P351" s="166"/>
      <c r="Q351" s="302"/>
      <c r="R351" s="302"/>
      <c r="S351" s="303"/>
      <c r="T351" s="119"/>
      <c r="U351" s="166"/>
      <c r="V351" s="302"/>
      <c r="W351" s="302"/>
      <c r="X351" s="303"/>
      <c r="Y351" s="119"/>
      <c r="Z351" s="132"/>
    </row>
    <row r="352" spans="1:26" s="108" customFormat="1" x14ac:dyDescent="0.25">
      <c r="A352" s="103"/>
      <c r="B352" s="317" t="s">
        <v>1179</v>
      </c>
      <c r="C352" s="112" t="s">
        <v>295</v>
      </c>
      <c r="D352" s="103"/>
      <c r="E352" s="109"/>
      <c r="F352" s="302"/>
      <c r="G352" s="302"/>
      <c r="H352" s="303"/>
      <c r="I352" s="119"/>
      <c r="J352" s="166"/>
      <c r="K352" s="302"/>
      <c r="L352" s="302"/>
      <c r="M352" s="303"/>
      <c r="N352" s="119"/>
      <c r="O352" s="247"/>
      <c r="P352" s="166"/>
      <c r="Q352" s="302"/>
      <c r="R352" s="302"/>
      <c r="S352" s="303"/>
      <c r="T352" s="119"/>
      <c r="U352" s="166"/>
      <c r="V352" s="302"/>
      <c r="W352" s="302"/>
      <c r="X352" s="303"/>
      <c r="Y352" s="119"/>
      <c r="Z352" s="132"/>
    </row>
    <row r="353" spans="1:26" x14ac:dyDescent="0.25">
      <c r="A353" s="38" t="s">
        <v>1077</v>
      </c>
      <c r="B353" s="83" t="s">
        <v>1180</v>
      </c>
      <c r="C353" s="88" t="s">
        <v>973</v>
      </c>
      <c r="D353" s="311"/>
      <c r="E353" s="312"/>
      <c r="F353" s="283">
        <v>0</v>
      </c>
      <c r="G353" s="283">
        <v>0</v>
      </c>
      <c r="H353" s="98">
        <f t="shared" ref="H353:H416" si="84">+F353-G353</f>
        <v>0</v>
      </c>
      <c r="I353" s="117">
        <f t="shared" ref="I353:I416" si="85">IF(G353&lt;0,IF(H353=0,0,IF(OR(G353=0,F353=0),"N.M.",IF(ABS(H353/G353)&gt;=10,"N.M.",H353/(-G353)))),IF(H353=0,0,IF(OR(G353=0,F353=0),"N.M.",IF(ABS(H353/G353)&gt;=10,"N.M.",H353/G353))))</f>
        <v>0</v>
      </c>
      <c r="J353" s="159"/>
      <c r="K353" s="100">
        <v>0</v>
      </c>
      <c r="L353" s="100">
        <v>0</v>
      </c>
      <c r="M353" s="98"/>
      <c r="N353" s="117"/>
      <c r="O353" s="246"/>
      <c r="P353" s="159"/>
      <c r="Q353" s="100">
        <v>0</v>
      </c>
      <c r="R353" s="100">
        <v>0</v>
      </c>
      <c r="S353" s="98"/>
      <c r="T353" s="117"/>
      <c r="U353" s="159"/>
      <c r="V353" s="100">
        <v>0</v>
      </c>
      <c r="W353" s="100">
        <v>0</v>
      </c>
      <c r="X353" s="98"/>
      <c r="Y353" s="117"/>
    </row>
    <row r="354" spans="1:26" x14ac:dyDescent="0.25">
      <c r="A354" s="38" t="s">
        <v>1078</v>
      </c>
      <c r="B354" s="83" t="s">
        <v>1181</v>
      </c>
      <c r="C354" s="88" t="s">
        <v>974</v>
      </c>
      <c r="D354" s="311"/>
      <c r="E354" s="312"/>
      <c r="F354" s="283">
        <v>0</v>
      </c>
      <c r="G354" s="283">
        <v>0</v>
      </c>
      <c r="H354" s="98">
        <f t="shared" si="84"/>
        <v>0</v>
      </c>
      <c r="I354" s="117">
        <f t="shared" si="85"/>
        <v>0</v>
      </c>
      <c r="J354" s="159"/>
      <c r="K354" s="100">
        <v>0</v>
      </c>
      <c r="L354" s="100">
        <v>0</v>
      </c>
      <c r="M354" s="98"/>
      <c r="N354" s="117"/>
      <c r="O354" s="246"/>
      <c r="P354" s="159"/>
      <c r="Q354" s="100">
        <v>0</v>
      </c>
      <c r="R354" s="100">
        <v>0</v>
      </c>
      <c r="S354" s="98"/>
      <c r="T354" s="117"/>
      <c r="U354" s="159"/>
      <c r="V354" s="100">
        <v>0</v>
      </c>
      <c r="W354" s="100">
        <v>0</v>
      </c>
      <c r="X354" s="98"/>
      <c r="Y354" s="117"/>
    </row>
    <row r="355" spans="1:26" x14ac:dyDescent="0.25">
      <c r="A355" s="38" t="s">
        <v>1087</v>
      </c>
      <c r="B355" s="83" t="s">
        <v>1182</v>
      </c>
      <c r="C355" s="88" t="s">
        <v>975</v>
      </c>
      <c r="D355" s="311"/>
      <c r="E355" s="312"/>
      <c r="F355" s="283">
        <v>0</v>
      </c>
      <c r="G355" s="283">
        <v>0</v>
      </c>
      <c r="H355" s="98">
        <f t="shared" si="84"/>
        <v>0</v>
      </c>
      <c r="I355" s="117">
        <f t="shared" si="85"/>
        <v>0</v>
      </c>
      <c r="J355" s="159"/>
      <c r="K355" s="100">
        <v>0</v>
      </c>
      <c r="L355" s="100">
        <v>0</v>
      </c>
      <c r="M355" s="98"/>
      <c r="N355" s="117"/>
      <c r="O355" s="246"/>
      <c r="P355" s="159"/>
      <c r="Q355" s="100">
        <v>0</v>
      </c>
      <c r="R355" s="100">
        <v>0</v>
      </c>
      <c r="S355" s="98"/>
      <c r="T355" s="117"/>
      <c r="U355" s="159"/>
      <c r="V355" s="100">
        <v>0</v>
      </c>
      <c r="W355" s="100">
        <v>0</v>
      </c>
      <c r="X355" s="98"/>
      <c r="Y355" s="117"/>
    </row>
    <row r="356" spans="1:26" x14ac:dyDescent="0.25">
      <c r="A356" s="38" t="s">
        <v>1088</v>
      </c>
      <c r="B356" s="83" t="s">
        <v>1183</v>
      </c>
      <c r="C356" s="88" t="s">
        <v>976</v>
      </c>
      <c r="D356" s="311"/>
      <c r="E356" s="312"/>
      <c r="F356" s="283">
        <v>0</v>
      </c>
      <c r="G356" s="283">
        <v>0</v>
      </c>
      <c r="H356" s="98">
        <f t="shared" si="84"/>
        <v>0</v>
      </c>
      <c r="I356" s="117">
        <f t="shared" si="85"/>
        <v>0</v>
      </c>
      <c r="J356" s="159"/>
      <c r="K356" s="100">
        <v>0</v>
      </c>
      <c r="L356" s="100">
        <v>0</v>
      </c>
      <c r="M356" s="98"/>
      <c r="N356" s="117"/>
      <c r="O356" s="246"/>
      <c r="P356" s="159"/>
      <c r="Q356" s="100">
        <v>0</v>
      </c>
      <c r="R356" s="100">
        <v>0</v>
      </c>
      <c r="S356" s="98"/>
      <c r="T356" s="117"/>
      <c r="U356" s="159"/>
      <c r="V356" s="100">
        <v>0</v>
      </c>
      <c r="W356" s="100">
        <v>0</v>
      </c>
      <c r="X356" s="98"/>
      <c r="Y356" s="117"/>
    </row>
    <row r="357" spans="1:26" hidden="1" x14ac:dyDescent="0.25">
      <c r="A357" s="38" t="s">
        <v>1089</v>
      </c>
      <c r="B357" s="310"/>
      <c r="C357" s="320" t="s">
        <v>1090</v>
      </c>
      <c r="D357" s="311"/>
      <c r="E357" s="312"/>
      <c r="F357" s="313">
        <v>0</v>
      </c>
      <c r="G357" s="283">
        <v>0</v>
      </c>
      <c r="H357" s="98">
        <f t="shared" si="84"/>
        <v>0</v>
      </c>
      <c r="I357" s="117">
        <f t="shared" si="85"/>
        <v>0</v>
      </c>
      <c r="J357" s="159"/>
      <c r="K357" s="100">
        <v>0</v>
      </c>
      <c r="L357" s="100">
        <v>0</v>
      </c>
      <c r="M357" s="98"/>
      <c r="N357" s="117"/>
      <c r="O357" s="246"/>
      <c r="P357" s="159"/>
      <c r="Q357" s="100">
        <v>0</v>
      </c>
      <c r="R357" s="100">
        <v>0</v>
      </c>
      <c r="S357" s="98"/>
      <c r="T357" s="117"/>
      <c r="U357" s="159"/>
      <c r="V357" s="100">
        <v>0</v>
      </c>
      <c r="W357" s="100">
        <v>0</v>
      </c>
      <c r="X357" s="98"/>
      <c r="Y357" s="117"/>
    </row>
    <row r="358" spans="1:26" x14ac:dyDescent="0.25">
      <c r="A358" s="38" t="s">
        <v>1113</v>
      </c>
      <c r="B358" s="83" t="s">
        <v>1196</v>
      </c>
      <c r="C358" s="87" t="s">
        <v>1195</v>
      </c>
      <c r="D358" s="311"/>
      <c r="E358" s="312"/>
      <c r="F358" s="283">
        <v>0</v>
      </c>
      <c r="G358" s="283">
        <v>0</v>
      </c>
      <c r="H358" s="98">
        <f t="shared" si="84"/>
        <v>0</v>
      </c>
      <c r="I358" s="117">
        <f t="shared" si="85"/>
        <v>0</v>
      </c>
      <c r="J358" s="159"/>
      <c r="K358" s="100">
        <v>0</v>
      </c>
      <c r="L358" s="100">
        <v>0</v>
      </c>
      <c r="M358" s="98"/>
      <c r="N358" s="117"/>
      <c r="O358" s="246"/>
      <c r="P358" s="159"/>
      <c r="Q358" s="100">
        <v>0</v>
      </c>
      <c r="R358" s="100">
        <v>0</v>
      </c>
      <c r="S358" s="98"/>
      <c r="T358" s="117"/>
      <c r="U358" s="159"/>
      <c r="V358" s="100">
        <v>0</v>
      </c>
      <c r="W358" s="100">
        <v>0</v>
      </c>
      <c r="X358" s="98"/>
      <c r="Y358" s="117"/>
    </row>
    <row r="359" spans="1:26" s="108" customFormat="1" x14ac:dyDescent="0.25">
      <c r="A359" s="103"/>
      <c r="B359" s="317" t="s">
        <v>1184</v>
      </c>
      <c r="C359" s="112" t="s">
        <v>281</v>
      </c>
      <c r="D359" s="103"/>
      <c r="E359" s="109"/>
      <c r="F359" s="302"/>
      <c r="G359" s="302"/>
      <c r="H359" s="303">
        <f t="shared" si="84"/>
        <v>0</v>
      </c>
      <c r="I359" s="119">
        <f t="shared" si="85"/>
        <v>0</v>
      </c>
      <c r="J359" s="166"/>
      <c r="K359" s="302"/>
      <c r="L359" s="302"/>
      <c r="M359" s="303"/>
      <c r="N359" s="119"/>
      <c r="O359" s="247"/>
      <c r="P359" s="166"/>
      <c r="Q359" s="302"/>
      <c r="R359" s="302"/>
      <c r="S359" s="303"/>
      <c r="T359" s="119"/>
      <c r="U359" s="166"/>
      <c r="V359" s="302"/>
      <c r="W359" s="302"/>
      <c r="X359" s="303"/>
      <c r="Y359" s="119"/>
      <c r="Z359" s="132"/>
    </row>
    <row r="360" spans="1:26" x14ac:dyDescent="0.25">
      <c r="A360" s="38" t="s">
        <v>1079</v>
      </c>
      <c r="B360" s="83" t="s">
        <v>1185</v>
      </c>
      <c r="C360" s="88" t="s">
        <v>977</v>
      </c>
      <c r="D360" s="311"/>
      <c r="E360" s="312"/>
      <c r="F360" s="283">
        <v>0</v>
      </c>
      <c r="G360" s="283">
        <v>0</v>
      </c>
      <c r="H360" s="98">
        <f t="shared" si="84"/>
        <v>0</v>
      </c>
      <c r="I360" s="117">
        <f t="shared" si="85"/>
        <v>0</v>
      </c>
      <c r="J360" s="159"/>
      <c r="K360" s="100">
        <v>0</v>
      </c>
      <c r="L360" s="100">
        <v>0</v>
      </c>
      <c r="M360" s="98"/>
      <c r="N360" s="117"/>
      <c r="O360" s="246"/>
      <c r="P360" s="159"/>
      <c r="Q360" s="100">
        <v>0</v>
      </c>
      <c r="R360" s="100">
        <v>0</v>
      </c>
      <c r="S360" s="98"/>
      <c r="T360" s="117"/>
      <c r="U360" s="159"/>
      <c r="V360" s="100">
        <v>0</v>
      </c>
      <c r="W360" s="100">
        <v>0</v>
      </c>
      <c r="X360" s="98"/>
      <c r="Y360" s="117"/>
    </row>
    <row r="361" spans="1:26" x14ac:dyDescent="0.25">
      <c r="A361" s="38" t="s">
        <v>1080</v>
      </c>
      <c r="B361" s="83" t="s">
        <v>1186</v>
      </c>
      <c r="C361" s="88" t="s">
        <v>978</v>
      </c>
      <c r="D361" s="311"/>
      <c r="E361" s="312"/>
      <c r="F361" s="283">
        <v>0</v>
      </c>
      <c r="G361" s="283">
        <v>0</v>
      </c>
      <c r="H361" s="98">
        <f t="shared" si="84"/>
        <v>0</v>
      </c>
      <c r="I361" s="117">
        <f t="shared" si="85"/>
        <v>0</v>
      </c>
      <c r="J361" s="159"/>
      <c r="K361" s="100">
        <v>0</v>
      </c>
      <c r="L361" s="100">
        <v>0</v>
      </c>
      <c r="M361" s="98"/>
      <c r="N361" s="117"/>
      <c r="O361" s="246"/>
      <c r="P361" s="159"/>
      <c r="Q361" s="100">
        <v>0</v>
      </c>
      <c r="R361" s="100">
        <v>0</v>
      </c>
      <c r="S361" s="98"/>
      <c r="T361" s="117"/>
      <c r="U361" s="159"/>
      <c r="V361" s="100">
        <v>0</v>
      </c>
      <c r="W361" s="100">
        <v>0</v>
      </c>
      <c r="X361" s="98"/>
      <c r="Y361" s="117"/>
    </row>
    <row r="362" spans="1:26" x14ac:dyDescent="0.25">
      <c r="A362" s="38" t="s">
        <v>1081</v>
      </c>
      <c r="B362" s="83" t="s">
        <v>1187</v>
      </c>
      <c r="C362" s="88" t="s">
        <v>979</v>
      </c>
      <c r="D362" s="311"/>
      <c r="E362" s="312"/>
      <c r="F362" s="283">
        <v>0</v>
      </c>
      <c r="G362" s="283">
        <v>0</v>
      </c>
      <c r="H362" s="98">
        <f t="shared" si="84"/>
        <v>0</v>
      </c>
      <c r="I362" s="117">
        <f t="shared" si="85"/>
        <v>0</v>
      </c>
      <c r="J362" s="159"/>
      <c r="K362" s="100">
        <v>0</v>
      </c>
      <c r="L362" s="100">
        <v>0</v>
      </c>
      <c r="M362" s="98"/>
      <c r="N362" s="117"/>
      <c r="O362" s="246"/>
      <c r="P362" s="159"/>
      <c r="Q362" s="100">
        <v>0</v>
      </c>
      <c r="R362" s="100">
        <v>0</v>
      </c>
      <c r="S362" s="98"/>
      <c r="T362" s="117"/>
      <c r="U362" s="159"/>
      <c r="V362" s="100">
        <v>0</v>
      </c>
      <c r="W362" s="100">
        <v>0</v>
      </c>
      <c r="X362" s="98"/>
      <c r="Y362" s="117"/>
    </row>
    <row r="363" spans="1:26" x14ac:dyDescent="0.25">
      <c r="A363" s="38" t="s">
        <v>1082</v>
      </c>
      <c r="B363" s="83" t="s">
        <v>1188</v>
      </c>
      <c r="C363" s="88" t="s">
        <v>980</v>
      </c>
      <c r="D363" s="311"/>
      <c r="E363" s="312"/>
      <c r="F363" s="283">
        <v>0</v>
      </c>
      <c r="G363" s="283">
        <v>0</v>
      </c>
      <c r="H363" s="98">
        <f t="shared" si="84"/>
        <v>0</v>
      </c>
      <c r="I363" s="117">
        <f t="shared" si="85"/>
        <v>0</v>
      </c>
      <c r="J363" s="159"/>
      <c r="K363" s="100">
        <v>0</v>
      </c>
      <c r="L363" s="100">
        <v>0</v>
      </c>
      <c r="M363" s="98"/>
      <c r="N363" s="117"/>
      <c r="O363" s="246"/>
      <c r="P363" s="159"/>
      <c r="Q363" s="100">
        <v>0</v>
      </c>
      <c r="R363" s="100">
        <v>0</v>
      </c>
      <c r="S363" s="98"/>
      <c r="T363" s="117"/>
      <c r="U363" s="159"/>
      <c r="V363" s="100">
        <v>0</v>
      </c>
      <c r="W363" s="100">
        <v>0</v>
      </c>
      <c r="X363" s="98"/>
      <c r="Y363" s="117"/>
    </row>
    <row r="364" spans="1:26" x14ac:dyDescent="0.25">
      <c r="A364" s="38" t="s">
        <v>1083</v>
      </c>
      <c r="B364" s="83" t="s">
        <v>1189</v>
      </c>
      <c r="C364" s="88" t="s">
        <v>981</v>
      </c>
      <c r="D364" s="311"/>
      <c r="E364" s="312"/>
      <c r="F364" s="283">
        <v>0</v>
      </c>
      <c r="G364" s="283">
        <v>0</v>
      </c>
      <c r="H364" s="98">
        <f t="shared" si="84"/>
        <v>0</v>
      </c>
      <c r="I364" s="117">
        <f t="shared" si="85"/>
        <v>0</v>
      </c>
      <c r="J364" s="159"/>
      <c r="K364" s="100">
        <v>0</v>
      </c>
      <c r="L364" s="100">
        <v>0</v>
      </c>
      <c r="M364" s="98"/>
      <c r="N364" s="117"/>
      <c r="O364" s="246"/>
      <c r="P364" s="159"/>
      <c r="Q364" s="100">
        <v>0</v>
      </c>
      <c r="R364" s="100">
        <v>0</v>
      </c>
      <c r="S364" s="98"/>
      <c r="T364" s="117"/>
      <c r="U364" s="159"/>
      <c r="V364" s="100">
        <v>0</v>
      </c>
      <c r="W364" s="100">
        <v>0</v>
      </c>
      <c r="X364" s="98"/>
      <c r="Y364" s="117"/>
    </row>
    <row r="365" spans="1:26" x14ac:dyDescent="0.25">
      <c r="A365" s="38" t="s">
        <v>1084</v>
      </c>
      <c r="B365" s="83" t="s">
        <v>1190</v>
      </c>
      <c r="C365" s="88" t="s">
        <v>982</v>
      </c>
      <c r="D365" s="311"/>
      <c r="E365" s="312"/>
      <c r="F365" s="283">
        <v>0</v>
      </c>
      <c r="G365" s="283">
        <v>0</v>
      </c>
      <c r="H365" s="98">
        <f t="shared" si="84"/>
        <v>0</v>
      </c>
      <c r="I365" s="117">
        <f t="shared" si="85"/>
        <v>0</v>
      </c>
      <c r="J365" s="159"/>
      <c r="K365" s="100">
        <v>0</v>
      </c>
      <c r="L365" s="100">
        <v>0</v>
      </c>
      <c r="M365" s="98"/>
      <c r="N365" s="117"/>
      <c r="O365" s="246"/>
      <c r="P365" s="159"/>
      <c r="Q365" s="100">
        <v>0</v>
      </c>
      <c r="R365" s="100">
        <v>0</v>
      </c>
      <c r="S365" s="98"/>
      <c r="T365" s="117"/>
      <c r="U365" s="159"/>
      <c r="V365" s="100">
        <v>0</v>
      </c>
      <c r="W365" s="100">
        <v>0</v>
      </c>
      <c r="X365" s="98"/>
      <c r="Y365" s="117"/>
    </row>
    <row r="366" spans="1:26" x14ac:dyDescent="0.25">
      <c r="A366" s="38" t="s">
        <v>1085</v>
      </c>
      <c r="B366" s="83" t="s">
        <v>1191</v>
      </c>
      <c r="C366" s="88" t="s">
        <v>983</v>
      </c>
      <c r="D366" s="311"/>
      <c r="E366" s="312"/>
      <c r="F366" s="283">
        <v>0</v>
      </c>
      <c r="G366" s="283">
        <v>0</v>
      </c>
      <c r="H366" s="98">
        <f t="shared" si="84"/>
        <v>0</v>
      </c>
      <c r="I366" s="117">
        <f t="shared" si="85"/>
        <v>0</v>
      </c>
      <c r="J366" s="159"/>
      <c r="K366" s="100">
        <v>0</v>
      </c>
      <c r="L366" s="100">
        <v>0</v>
      </c>
      <c r="M366" s="98"/>
      <c r="N366" s="117"/>
      <c r="O366" s="246"/>
      <c r="P366" s="159"/>
      <c r="Q366" s="100">
        <v>0</v>
      </c>
      <c r="R366" s="100">
        <v>0</v>
      </c>
      <c r="S366" s="98"/>
      <c r="T366" s="117"/>
      <c r="U366" s="159"/>
      <c r="V366" s="100">
        <v>0</v>
      </c>
      <c r="W366" s="100">
        <v>0</v>
      </c>
      <c r="X366" s="98"/>
      <c r="Y366" s="117"/>
    </row>
    <row r="367" spans="1:26" x14ac:dyDescent="0.25">
      <c r="A367" s="38" t="s">
        <v>1086</v>
      </c>
      <c r="B367" s="83" t="s">
        <v>1192</v>
      </c>
      <c r="C367" s="88" t="s">
        <v>984</v>
      </c>
      <c r="D367" s="311"/>
      <c r="E367" s="312"/>
      <c r="F367" s="283">
        <v>0</v>
      </c>
      <c r="G367" s="283">
        <v>0</v>
      </c>
      <c r="H367" s="98">
        <f t="shared" si="84"/>
        <v>0</v>
      </c>
      <c r="I367" s="117">
        <f t="shared" si="85"/>
        <v>0</v>
      </c>
      <c r="J367" s="159"/>
      <c r="K367" s="100">
        <v>0</v>
      </c>
      <c r="L367" s="100">
        <v>0</v>
      </c>
      <c r="M367" s="98"/>
      <c r="N367" s="117"/>
      <c r="O367" s="246"/>
      <c r="P367" s="159"/>
      <c r="Q367" s="100">
        <v>0</v>
      </c>
      <c r="R367" s="100">
        <v>0</v>
      </c>
      <c r="S367" s="98"/>
      <c r="T367" s="117"/>
      <c r="U367" s="159"/>
      <c r="V367" s="100">
        <v>0</v>
      </c>
      <c r="W367" s="100">
        <v>0</v>
      </c>
      <c r="X367" s="98"/>
      <c r="Y367" s="117"/>
    </row>
    <row r="368" spans="1:26" hidden="1" x14ac:dyDescent="0.25">
      <c r="A368" s="38" t="s">
        <v>1091</v>
      </c>
      <c r="B368" s="310"/>
      <c r="C368" s="320" t="s">
        <v>1092</v>
      </c>
      <c r="D368" s="311"/>
      <c r="E368" s="312"/>
      <c r="F368" s="313">
        <v>0</v>
      </c>
      <c r="G368" s="283">
        <v>0</v>
      </c>
      <c r="H368" s="98">
        <f t="shared" si="84"/>
        <v>0</v>
      </c>
      <c r="I368" s="117">
        <f t="shared" si="85"/>
        <v>0</v>
      </c>
      <c r="J368" s="159"/>
      <c r="K368" s="100">
        <v>0</v>
      </c>
      <c r="L368" s="100">
        <v>0</v>
      </c>
      <c r="M368" s="98"/>
      <c r="N368" s="117"/>
      <c r="O368" s="246"/>
      <c r="P368" s="159"/>
      <c r="Q368" s="100">
        <v>0</v>
      </c>
      <c r="R368" s="100">
        <v>0</v>
      </c>
      <c r="S368" s="98"/>
      <c r="T368" s="117"/>
      <c r="U368" s="159"/>
      <c r="V368" s="100">
        <v>0</v>
      </c>
      <c r="W368" s="100">
        <v>0</v>
      </c>
      <c r="X368" s="98"/>
      <c r="Y368" s="117"/>
    </row>
    <row r="369" spans="1:26" x14ac:dyDescent="0.25">
      <c r="A369" s="38" t="s">
        <v>1114</v>
      </c>
      <c r="B369" s="83" t="s">
        <v>1197</v>
      </c>
      <c r="C369" s="87" t="s">
        <v>1194</v>
      </c>
      <c r="D369" s="311"/>
      <c r="E369" s="312"/>
      <c r="F369" s="283">
        <v>0</v>
      </c>
      <c r="G369" s="283">
        <v>0</v>
      </c>
      <c r="H369" s="98">
        <f t="shared" si="84"/>
        <v>0</v>
      </c>
      <c r="I369" s="117">
        <f t="shared" si="85"/>
        <v>0</v>
      </c>
      <c r="J369" s="159"/>
      <c r="K369" s="100">
        <v>0</v>
      </c>
      <c r="L369" s="100">
        <v>0</v>
      </c>
      <c r="M369" s="98"/>
      <c r="N369" s="117"/>
      <c r="O369" s="246"/>
      <c r="P369" s="159"/>
      <c r="Q369" s="100">
        <v>0</v>
      </c>
      <c r="R369" s="100">
        <v>0</v>
      </c>
      <c r="S369" s="98"/>
      <c r="T369" s="117"/>
      <c r="U369" s="159"/>
      <c r="V369" s="100">
        <v>0</v>
      </c>
      <c r="W369" s="100">
        <v>0</v>
      </c>
      <c r="X369" s="98"/>
      <c r="Y369" s="117"/>
    </row>
    <row r="370" spans="1:26" x14ac:dyDescent="0.25">
      <c r="A370" s="38" t="s">
        <v>1115</v>
      </c>
      <c r="B370" s="83" t="s">
        <v>1198</v>
      </c>
      <c r="C370" s="78" t="s">
        <v>1199</v>
      </c>
      <c r="D370" s="311"/>
      <c r="E370" s="312"/>
      <c r="F370" s="283">
        <v>0</v>
      </c>
      <c r="G370" s="283">
        <v>0</v>
      </c>
      <c r="H370" s="98">
        <f t="shared" si="84"/>
        <v>0</v>
      </c>
      <c r="I370" s="117">
        <f t="shared" si="85"/>
        <v>0</v>
      </c>
      <c r="J370" s="159"/>
      <c r="K370" s="100">
        <v>0</v>
      </c>
      <c r="L370" s="100">
        <v>0</v>
      </c>
      <c r="M370" s="98"/>
      <c r="N370" s="117"/>
      <c r="O370" s="246"/>
      <c r="P370" s="159"/>
      <c r="Q370" s="100">
        <v>0</v>
      </c>
      <c r="R370" s="100">
        <v>0</v>
      </c>
      <c r="S370" s="98"/>
      <c r="T370" s="117"/>
      <c r="U370" s="159"/>
      <c r="V370" s="100">
        <v>0</v>
      </c>
      <c r="W370" s="100">
        <v>0</v>
      </c>
      <c r="X370" s="98"/>
      <c r="Y370" s="117"/>
    </row>
    <row r="371" spans="1:26" s="68" customFormat="1" hidden="1" outlineLevel="1" x14ac:dyDescent="0.25">
      <c r="A371" s="63" t="s">
        <v>1333</v>
      </c>
      <c r="B371" s="64" t="s">
        <v>1792</v>
      </c>
      <c r="C371" s="65" t="s">
        <v>2250</v>
      </c>
      <c r="D371" s="66"/>
      <c r="E371" s="67"/>
      <c r="F371" s="307">
        <v>441077.5</v>
      </c>
      <c r="G371" s="307">
        <v>404117.81</v>
      </c>
      <c r="H371" s="142">
        <f t="shared" si="84"/>
        <v>36959.69</v>
      </c>
      <c r="I371" s="91">
        <f t="shared" si="85"/>
        <v>9.1457711304532716E-2</v>
      </c>
      <c r="J371" s="157"/>
      <c r="K371" s="307">
        <v>2392787.41</v>
      </c>
      <c r="L371" s="307">
        <v>2741202.74</v>
      </c>
      <c r="M371" s="142">
        <f t="shared" ref="M371:M434" si="86">+K371-L371</f>
        <v>-348415.33000000007</v>
      </c>
      <c r="N371" s="91">
        <f t="shared" ref="N371:N434" si="87">IF(L371&lt;0,IF(M371=0,0,IF(OR(L371=0,K371=0),"N.M.",IF(ABS(M371/L371)&gt;=10,"N.M.",M371/(-L371)))),IF(M371=0,0,IF(OR(L371=0,K371=0),"N.M.",IF(ABS(M371/L371)&gt;=10,"N.M.",M371/L371))))</f>
        <v>-0.12710308687346492</v>
      </c>
      <c r="O371" s="258"/>
      <c r="P371" s="157"/>
      <c r="Q371" s="307">
        <v>1086377.3999999999</v>
      </c>
      <c r="R371" s="307">
        <v>1198349.69</v>
      </c>
      <c r="S371" s="142">
        <f t="shared" ref="S371:S402" si="88">+Q371-R371</f>
        <v>-111972.29000000004</v>
      </c>
      <c r="T371" s="91">
        <f t="shared" ref="T371:T402" si="89">IF(R371&lt;0,IF(S371=0,0,IF(OR(R371=0,Q371=0),"N.M.",IF(ABS(S371/R371)&gt;=10,"N.M.",S371/(-R371)))),IF(S371=0,0,IF(OR(R371=0,Q371=0),"N.M.",IF(ABS(S371/R371)&gt;=10,"N.M.",S371/R371))))</f>
        <v>-9.3438744078116337E-2</v>
      </c>
      <c r="U371" s="157"/>
      <c r="V371" s="307">
        <v>4078509.39</v>
      </c>
      <c r="W371" s="307">
        <v>4979442.82</v>
      </c>
      <c r="X371" s="142">
        <f t="shared" ref="X371:X434" si="90">+V371-W371</f>
        <v>-900933.43000000017</v>
      </c>
      <c r="Y371" s="91">
        <f t="shared" ref="Y371:Y434" si="91">IF(W371&lt;0,IF(X371=0,0,IF(OR(W371=0,V371=0),"N.M.",IF(ABS(X371/W371)&gt;=10,"N.M.",X371/(-W371)))),IF(X371=0,0,IF(OR(W371=0,V371=0),"N.M.",IF(ABS(X371/W371)&gt;=10,"N.M.",X371/W371))))</f>
        <v>-0.18093057046089348</v>
      </c>
      <c r="Z371" s="132"/>
    </row>
    <row r="372" spans="1:26" s="68" customFormat="1" hidden="1" outlineLevel="1" x14ac:dyDescent="0.25">
      <c r="A372" s="63" t="s">
        <v>1334</v>
      </c>
      <c r="B372" s="64" t="s">
        <v>1793</v>
      </c>
      <c r="C372" s="65" t="s">
        <v>2251</v>
      </c>
      <c r="D372" s="66"/>
      <c r="E372" s="67"/>
      <c r="F372" s="307">
        <v>0</v>
      </c>
      <c r="G372" s="307">
        <v>0</v>
      </c>
      <c r="H372" s="142">
        <f t="shared" si="84"/>
        <v>0</v>
      </c>
      <c r="I372" s="91">
        <f t="shared" si="85"/>
        <v>0</v>
      </c>
      <c r="J372" s="157"/>
      <c r="K372" s="307">
        <v>0</v>
      </c>
      <c r="L372" s="307">
        <v>0</v>
      </c>
      <c r="M372" s="142">
        <f t="shared" si="86"/>
        <v>0</v>
      </c>
      <c r="N372" s="91">
        <f t="shared" si="87"/>
        <v>0</v>
      </c>
      <c r="O372" s="258"/>
      <c r="P372" s="157"/>
      <c r="Q372" s="307">
        <v>0</v>
      </c>
      <c r="R372" s="307">
        <v>-17.080000000000002</v>
      </c>
      <c r="S372" s="142">
        <f t="shared" si="88"/>
        <v>17.080000000000002</v>
      </c>
      <c r="T372" s="91" t="str">
        <f t="shared" si="89"/>
        <v>N.M.</v>
      </c>
      <c r="U372" s="157"/>
      <c r="V372" s="307">
        <v>0</v>
      </c>
      <c r="W372" s="307">
        <v>0</v>
      </c>
      <c r="X372" s="142">
        <f t="shared" si="90"/>
        <v>0</v>
      </c>
      <c r="Y372" s="91">
        <f t="shared" si="91"/>
        <v>0</v>
      </c>
      <c r="Z372" s="132"/>
    </row>
    <row r="373" spans="1:26" s="68" customFormat="1" hidden="1" outlineLevel="1" x14ac:dyDescent="0.25">
      <c r="A373" s="63" t="s">
        <v>1320</v>
      </c>
      <c r="B373" s="64" t="s">
        <v>1779</v>
      </c>
      <c r="C373" s="65" t="s">
        <v>2237</v>
      </c>
      <c r="D373" s="66"/>
      <c r="E373" s="67"/>
      <c r="F373" s="307">
        <v>671120.34</v>
      </c>
      <c r="G373" s="307">
        <v>473977.3</v>
      </c>
      <c r="H373" s="142">
        <f t="shared" si="84"/>
        <v>197143.03999999998</v>
      </c>
      <c r="I373" s="91">
        <f t="shared" si="85"/>
        <v>0.41593350567632664</v>
      </c>
      <c r="J373" s="157"/>
      <c r="K373" s="307">
        <v>4770804.21</v>
      </c>
      <c r="L373" s="307">
        <v>3549213.05</v>
      </c>
      <c r="M373" s="142">
        <f t="shared" si="86"/>
        <v>1221591.1600000001</v>
      </c>
      <c r="N373" s="91">
        <f t="shared" si="87"/>
        <v>0.34418648381787059</v>
      </c>
      <c r="O373" s="258"/>
      <c r="P373" s="157"/>
      <c r="Q373" s="307">
        <v>1646297.01</v>
      </c>
      <c r="R373" s="307">
        <v>1358673.82</v>
      </c>
      <c r="S373" s="142">
        <f t="shared" si="88"/>
        <v>287623.18999999994</v>
      </c>
      <c r="T373" s="91">
        <f t="shared" si="89"/>
        <v>0.2116940694419209</v>
      </c>
      <c r="U373" s="157"/>
      <c r="V373" s="307">
        <v>7570431.1699999999</v>
      </c>
      <c r="W373" s="307">
        <v>7103320.96</v>
      </c>
      <c r="X373" s="142">
        <f t="shared" si="90"/>
        <v>467110.20999999996</v>
      </c>
      <c r="Y373" s="91">
        <f t="shared" si="91"/>
        <v>6.5759412059567132E-2</v>
      </c>
      <c r="Z373" s="132"/>
    </row>
    <row r="374" spans="1:26" s="68" customFormat="1" hidden="1" outlineLevel="1" x14ac:dyDescent="0.25">
      <c r="A374" s="63" t="s">
        <v>1321</v>
      </c>
      <c r="B374" s="64" t="s">
        <v>1780</v>
      </c>
      <c r="C374" s="65" t="s">
        <v>2238</v>
      </c>
      <c r="D374" s="66"/>
      <c r="E374" s="67"/>
      <c r="F374" s="307">
        <v>9639698.9399999995</v>
      </c>
      <c r="G374" s="307">
        <v>10399040</v>
      </c>
      <c r="H374" s="142">
        <f t="shared" si="84"/>
        <v>-759341.06000000052</v>
      </c>
      <c r="I374" s="91">
        <f t="shared" si="85"/>
        <v>-7.3020303797273645E-2</v>
      </c>
      <c r="J374" s="157"/>
      <c r="K374" s="307">
        <v>38628656.909999996</v>
      </c>
      <c r="L374" s="307">
        <v>48686220.909999996</v>
      </c>
      <c r="M374" s="142">
        <f t="shared" si="86"/>
        <v>-10057564</v>
      </c>
      <c r="N374" s="91">
        <f t="shared" si="87"/>
        <v>-0.20657927052075237</v>
      </c>
      <c r="O374" s="258"/>
      <c r="P374" s="157"/>
      <c r="Q374" s="307">
        <v>16467427.58</v>
      </c>
      <c r="R374" s="307">
        <v>22306502.59</v>
      </c>
      <c r="S374" s="142">
        <f t="shared" si="88"/>
        <v>-5839075.0099999998</v>
      </c>
      <c r="T374" s="91">
        <f t="shared" si="89"/>
        <v>-0.26176559890736328</v>
      </c>
      <c r="U374" s="157"/>
      <c r="V374" s="307">
        <v>72139360.299999997</v>
      </c>
      <c r="W374" s="307">
        <v>69244510.629999995</v>
      </c>
      <c r="X374" s="142">
        <f t="shared" si="90"/>
        <v>2894849.6700000018</v>
      </c>
      <c r="Y374" s="91">
        <f t="shared" si="91"/>
        <v>4.1806197251769095E-2</v>
      </c>
      <c r="Z374" s="132"/>
    </row>
    <row r="375" spans="1:26" s="68" customFormat="1" hidden="1" outlineLevel="1" x14ac:dyDescent="0.25">
      <c r="A375" s="63" t="s">
        <v>1322</v>
      </c>
      <c r="B375" s="64" t="s">
        <v>1781</v>
      </c>
      <c r="C375" s="65" t="s">
        <v>2239</v>
      </c>
      <c r="D375" s="66"/>
      <c r="E375" s="67"/>
      <c r="F375" s="307">
        <v>519917.36</v>
      </c>
      <c r="G375" s="307">
        <v>448366.93</v>
      </c>
      <c r="H375" s="142">
        <f t="shared" si="84"/>
        <v>71550.429999999993</v>
      </c>
      <c r="I375" s="91">
        <f t="shared" si="85"/>
        <v>0.15958007875380104</v>
      </c>
      <c r="J375" s="157"/>
      <c r="K375" s="307">
        <v>2269117.4900000002</v>
      </c>
      <c r="L375" s="307">
        <v>1943694.6800000002</v>
      </c>
      <c r="M375" s="142">
        <f t="shared" si="86"/>
        <v>325422.81000000006</v>
      </c>
      <c r="N375" s="91">
        <f t="shared" si="87"/>
        <v>0.16742486016373725</v>
      </c>
      <c r="O375" s="258"/>
      <c r="P375" s="157"/>
      <c r="Q375" s="307">
        <v>1101238.8999999999</v>
      </c>
      <c r="R375" s="307">
        <v>1000866.61</v>
      </c>
      <c r="S375" s="142">
        <f t="shared" si="88"/>
        <v>100372.28999999992</v>
      </c>
      <c r="T375" s="91">
        <f t="shared" si="89"/>
        <v>0.10028538168537755</v>
      </c>
      <c r="U375" s="157"/>
      <c r="V375" s="307">
        <v>3876212.89</v>
      </c>
      <c r="W375" s="307">
        <v>2635293.56</v>
      </c>
      <c r="X375" s="142">
        <f t="shared" si="90"/>
        <v>1240919.33</v>
      </c>
      <c r="Y375" s="91">
        <f t="shared" si="91"/>
        <v>0.47088466683005897</v>
      </c>
      <c r="Z375" s="132"/>
    </row>
    <row r="376" spans="1:26" s="68" customFormat="1" hidden="1" outlineLevel="1" x14ac:dyDescent="0.25">
      <c r="A376" s="63" t="s">
        <v>1323</v>
      </c>
      <c r="B376" s="64" t="s">
        <v>1782</v>
      </c>
      <c r="C376" s="65" t="s">
        <v>2240</v>
      </c>
      <c r="D376" s="66"/>
      <c r="E376" s="67"/>
      <c r="F376" s="307">
        <v>-1315935.06</v>
      </c>
      <c r="G376" s="307">
        <v>-3400719.02</v>
      </c>
      <c r="H376" s="142">
        <f t="shared" si="84"/>
        <v>2084783.96</v>
      </c>
      <c r="I376" s="91">
        <f t="shared" si="85"/>
        <v>0.61304210895965172</v>
      </c>
      <c r="J376" s="157"/>
      <c r="K376" s="307">
        <v>239419.24</v>
      </c>
      <c r="L376" s="307">
        <v>475218.31</v>
      </c>
      <c r="M376" s="142">
        <f t="shared" si="86"/>
        <v>-235799.07</v>
      </c>
      <c r="N376" s="91">
        <f t="shared" si="87"/>
        <v>-0.49619104533240732</v>
      </c>
      <c r="O376" s="258"/>
      <c r="P376" s="157"/>
      <c r="Q376" s="307">
        <v>-238646.47500000001</v>
      </c>
      <c r="R376" s="307">
        <v>-2977742</v>
      </c>
      <c r="S376" s="142">
        <f t="shared" si="88"/>
        <v>2739095.5249999999</v>
      </c>
      <c r="T376" s="91">
        <f t="shared" si="89"/>
        <v>0.91985656413483774</v>
      </c>
      <c r="U376" s="157"/>
      <c r="V376" s="307">
        <v>1817425</v>
      </c>
      <c r="W376" s="307">
        <v>-4337801.0000000009</v>
      </c>
      <c r="X376" s="142">
        <f t="shared" si="90"/>
        <v>6155226.0000000009</v>
      </c>
      <c r="Y376" s="91">
        <f t="shared" si="91"/>
        <v>1.4189738072355094</v>
      </c>
      <c r="Z376" s="132"/>
    </row>
    <row r="377" spans="1:26" s="68" customFormat="1" hidden="1" outlineLevel="1" x14ac:dyDescent="0.25">
      <c r="A377" s="63" t="s">
        <v>1324</v>
      </c>
      <c r="B377" s="64" t="s">
        <v>1783</v>
      </c>
      <c r="C377" s="65" t="s">
        <v>2241</v>
      </c>
      <c r="D377" s="66"/>
      <c r="E377" s="67"/>
      <c r="F377" s="307">
        <v>1061.0899999999999</v>
      </c>
      <c r="G377" s="307">
        <v>2129.9</v>
      </c>
      <c r="H377" s="142">
        <f t="shared" si="84"/>
        <v>-1068.8100000000002</v>
      </c>
      <c r="I377" s="91">
        <f t="shared" si="85"/>
        <v>-0.50181229165688535</v>
      </c>
      <c r="J377" s="157"/>
      <c r="K377" s="307">
        <v>3019.55</v>
      </c>
      <c r="L377" s="307">
        <v>10673.84</v>
      </c>
      <c r="M377" s="142">
        <f t="shared" si="86"/>
        <v>-7654.29</v>
      </c>
      <c r="N377" s="91">
        <f t="shared" si="87"/>
        <v>-0.71710743275147459</v>
      </c>
      <c r="O377" s="258"/>
      <c r="P377" s="157"/>
      <c r="Q377" s="307">
        <v>1041.57</v>
      </c>
      <c r="R377" s="307">
        <v>8178.3600000000006</v>
      </c>
      <c r="S377" s="142">
        <f t="shared" si="88"/>
        <v>-7136.7900000000009</v>
      </c>
      <c r="T377" s="91">
        <f t="shared" si="89"/>
        <v>-0.87264317051340368</v>
      </c>
      <c r="U377" s="157"/>
      <c r="V377" s="307">
        <v>11199.76</v>
      </c>
      <c r="W377" s="307">
        <v>10673.84</v>
      </c>
      <c r="X377" s="142">
        <f t="shared" si="90"/>
        <v>525.92000000000007</v>
      </c>
      <c r="Y377" s="91">
        <f t="shared" si="91"/>
        <v>4.9271864671008754E-2</v>
      </c>
      <c r="Z377" s="132"/>
    </row>
    <row r="378" spans="1:26" s="68" customFormat="1" hidden="1" outlineLevel="1" x14ac:dyDescent="0.25">
      <c r="A378" s="63" t="s">
        <v>1325</v>
      </c>
      <c r="B378" s="64" t="s">
        <v>1784</v>
      </c>
      <c r="C378" s="65" t="s">
        <v>2242</v>
      </c>
      <c r="D378" s="66"/>
      <c r="E378" s="67"/>
      <c r="F378" s="307">
        <v>0</v>
      </c>
      <c r="G378" s="307">
        <v>0</v>
      </c>
      <c r="H378" s="142">
        <f t="shared" si="84"/>
        <v>0</v>
      </c>
      <c r="I378" s="91">
        <f t="shared" si="85"/>
        <v>0</v>
      </c>
      <c r="J378" s="157"/>
      <c r="K378" s="307">
        <v>4136038.43</v>
      </c>
      <c r="L378" s="307">
        <v>49281.130000000005</v>
      </c>
      <c r="M378" s="142">
        <f t="shared" si="86"/>
        <v>4086757.3000000003</v>
      </c>
      <c r="N378" s="91" t="str">
        <f t="shared" si="87"/>
        <v>N.M.</v>
      </c>
      <c r="O378" s="258"/>
      <c r="P378" s="157"/>
      <c r="Q378" s="307">
        <v>4136038.43</v>
      </c>
      <c r="R378" s="307">
        <v>49281.130000000005</v>
      </c>
      <c r="S378" s="142">
        <f t="shared" si="88"/>
        <v>4086757.3000000003</v>
      </c>
      <c r="T378" s="91" t="str">
        <f t="shared" si="89"/>
        <v>N.M.</v>
      </c>
      <c r="U378" s="157"/>
      <c r="V378" s="307">
        <v>4136038.43</v>
      </c>
      <c r="W378" s="307">
        <v>49281.130000000005</v>
      </c>
      <c r="X378" s="142">
        <f t="shared" si="90"/>
        <v>4086757.3000000003</v>
      </c>
      <c r="Y378" s="91" t="str">
        <f t="shared" si="91"/>
        <v>N.M.</v>
      </c>
      <c r="Z378" s="132"/>
    </row>
    <row r="379" spans="1:26" s="68" customFormat="1" hidden="1" outlineLevel="1" x14ac:dyDescent="0.25">
      <c r="A379" s="63" t="s">
        <v>1326</v>
      </c>
      <c r="B379" s="64" t="s">
        <v>1785</v>
      </c>
      <c r="C379" s="65" t="s">
        <v>2243</v>
      </c>
      <c r="D379" s="66"/>
      <c r="E379" s="67"/>
      <c r="F379" s="307">
        <v>310596.72000000003</v>
      </c>
      <c r="G379" s="307">
        <v>348934.23</v>
      </c>
      <c r="H379" s="142">
        <f t="shared" si="84"/>
        <v>-38337.509999999951</v>
      </c>
      <c r="I379" s="91">
        <f t="shared" si="85"/>
        <v>-0.10987030421177066</v>
      </c>
      <c r="J379" s="157"/>
      <c r="K379" s="307">
        <v>2700152.3</v>
      </c>
      <c r="L379" s="307">
        <v>2161387.63</v>
      </c>
      <c r="M379" s="142">
        <f t="shared" si="86"/>
        <v>538764.66999999993</v>
      </c>
      <c r="N379" s="91">
        <f t="shared" si="87"/>
        <v>0.24926795292152198</v>
      </c>
      <c r="O379" s="258"/>
      <c r="P379" s="157"/>
      <c r="Q379" s="307">
        <v>1497506.75</v>
      </c>
      <c r="R379" s="307">
        <v>1038928.38</v>
      </c>
      <c r="S379" s="142">
        <f t="shared" si="88"/>
        <v>458578.37</v>
      </c>
      <c r="T379" s="91">
        <f t="shared" si="89"/>
        <v>0.4413955560632582</v>
      </c>
      <c r="U379" s="157"/>
      <c r="V379" s="307">
        <v>4268095.99</v>
      </c>
      <c r="W379" s="307">
        <v>3212651.17</v>
      </c>
      <c r="X379" s="142">
        <f t="shared" si="90"/>
        <v>1055444.8200000003</v>
      </c>
      <c r="Y379" s="91">
        <f t="shared" si="91"/>
        <v>0.32852767516617759</v>
      </c>
      <c r="Z379" s="132"/>
    </row>
    <row r="380" spans="1:26" s="68" customFormat="1" hidden="1" outlineLevel="1" x14ac:dyDescent="0.25">
      <c r="A380" s="63" t="s">
        <v>1327</v>
      </c>
      <c r="B380" s="64" t="s">
        <v>1786</v>
      </c>
      <c r="C380" s="65" t="s">
        <v>2244</v>
      </c>
      <c r="D380" s="66"/>
      <c r="E380" s="67"/>
      <c r="F380" s="307">
        <v>4467847.34</v>
      </c>
      <c r="G380" s="307">
        <v>3132492.51</v>
      </c>
      <c r="H380" s="142">
        <f t="shared" si="84"/>
        <v>1335354.83</v>
      </c>
      <c r="I380" s="91">
        <f t="shared" si="85"/>
        <v>0.42629146781263977</v>
      </c>
      <c r="J380" s="157"/>
      <c r="K380" s="307">
        <v>25416774.620000001</v>
      </c>
      <c r="L380" s="307">
        <v>20263773.100000001</v>
      </c>
      <c r="M380" s="142">
        <f t="shared" si="86"/>
        <v>5153001.5199999996</v>
      </c>
      <c r="N380" s="91">
        <f t="shared" si="87"/>
        <v>0.25429625048456544</v>
      </c>
      <c r="O380" s="258"/>
      <c r="P380" s="157"/>
      <c r="Q380" s="307">
        <v>10547386.01</v>
      </c>
      <c r="R380" s="307">
        <v>8230529.9400000004</v>
      </c>
      <c r="S380" s="142">
        <f t="shared" si="88"/>
        <v>2316856.0699999994</v>
      </c>
      <c r="T380" s="91">
        <f t="shared" si="89"/>
        <v>0.28149536990810087</v>
      </c>
      <c r="U380" s="157"/>
      <c r="V380" s="307">
        <v>32918128.289999999</v>
      </c>
      <c r="W380" s="307">
        <v>29157576.75</v>
      </c>
      <c r="X380" s="142">
        <f t="shared" si="90"/>
        <v>3760551.5399999991</v>
      </c>
      <c r="Y380" s="91">
        <f t="shared" si="91"/>
        <v>0.1289733907671185</v>
      </c>
      <c r="Z380" s="132"/>
    </row>
    <row r="381" spans="1:26" s="68" customFormat="1" hidden="1" outlineLevel="1" x14ac:dyDescent="0.25">
      <c r="A381" s="63" t="s">
        <v>1328</v>
      </c>
      <c r="B381" s="64" t="s">
        <v>1787</v>
      </c>
      <c r="C381" s="65" t="s">
        <v>2245</v>
      </c>
      <c r="D381" s="66"/>
      <c r="E381" s="67"/>
      <c r="F381" s="307">
        <v>34941.629999999997</v>
      </c>
      <c r="G381" s="307">
        <v>57813.520000000004</v>
      </c>
      <c r="H381" s="142">
        <f t="shared" si="84"/>
        <v>-22871.890000000007</v>
      </c>
      <c r="I381" s="91">
        <f t="shared" si="85"/>
        <v>-0.3956149011511495</v>
      </c>
      <c r="J381" s="157"/>
      <c r="K381" s="307">
        <v>315132.94</v>
      </c>
      <c r="L381" s="307">
        <v>575078.07000000007</v>
      </c>
      <c r="M381" s="142">
        <f t="shared" si="86"/>
        <v>-259945.13000000006</v>
      </c>
      <c r="N381" s="91">
        <f t="shared" si="87"/>
        <v>-0.45201711482407952</v>
      </c>
      <c r="O381" s="258"/>
      <c r="P381" s="157"/>
      <c r="Q381" s="307">
        <v>161635.01</v>
      </c>
      <c r="R381" s="307">
        <v>84440.790000000008</v>
      </c>
      <c r="S381" s="142">
        <f t="shared" si="88"/>
        <v>77194.22</v>
      </c>
      <c r="T381" s="91">
        <f t="shared" si="89"/>
        <v>0.91418164136076885</v>
      </c>
      <c r="U381" s="157"/>
      <c r="V381" s="307">
        <v>364550.78</v>
      </c>
      <c r="W381" s="307">
        <v>666994.34000000008</v>
      </c>
      <c r="X381" s="142">
        <f t="shared" si="90"/>
        <v>-302443.56000000006</v>
      </c>
      <c r="Y381" s="91">
        <f t="shared" si="91"/>
        <v>-0.45344246849231135</v>
      </c>
      <c r="Z381" s="132"/>
    </row>
    <row r="382" spans="1:26" s="68" customFormat="1" hidden="1" outlineLevel="1" x14ac:dyDescent="0.25">
      <c r="A382" s="63" t="s">
        <v>1329</v>
      </c>
      <c r="B382" s="64" t="s">
        <v>1788</v>
      </c>
      <c r="C382" s="65" t="s">
        <v>2246</v>
      </c>
      <c r="D382" s="66"/>
      <c r="E382" s="67"/>
      <c r="F382" s="307">
        <v>123628.91</v>
      </c>
      <c r="G382" s="307">
        <v>111889.49</v>
      </c>
      <c r="H382" s="142">
        <f t="shared" si="84"/>
        <v>11739.419999999998</v>
      </c>
      <c r="I382" s="91">
        <f t="shared" si="85"/>
        <v>0.10491977396625901</v>
      </c>
      <c r="J382" s="157"/>
      <c r="K382" s="307">
        <v>769602.9</v>
      </c>
      <c r="L382" s="307">
        <v>792955.66</v>
      </c>
      <c r="M382" s="142">
        <f t="shared" si="86"/>
        <v>-23352.760000000009</v>
      </c>
      <c r="N382" s="91">
        <f t="shared" si="87"/>
        <v>-2.9450272162758771E-2</v>
      </c>
      <c r="O382" s="258"/>
      <c r="P382" s="157"/>
      <c r="Q382" s="307">
        <v>295677.47000000003</v>
      </c>
      <c r="R382" s="307">
        <v>491025.9</v>
      </c>
      <c r="S382" s="142">
        <f t="shared" si="88"/>
        <v>-195348.43</v>
      </c>
      <c r="T382" s="91">
        <f t="shared" si="89"/>
        <v>-0.39783732385603282</v>
      </c>
      <c r="U382" s="157"/>
      <c r="V382" s="307">
        <v>1366918.92</v>
      </c>
      <c r="W382" s="307">
        <v>1393510.86</v>
      </c>
      <c r="X382" s="142">
        <f t="shared" si="90"/>
        <v>-26591.940000000177</v>
      </c>
      <c r="Y382" s="91">
        <f t="shared" si="91"/>
        <v>-1.9082693047688323E-2</v>
      </c>
      <c r="Z382" s="132"/>
    </row>
    <row r="383" spans="1:26" s="68" customFormat="1" hidden="1" outlineLevel="1" x14ac:dyDescent="0.25">
      <c r="A383" s="63" t="s">
        <v>1330</v>
      </c>
      <c r="B383" s="64" t="s">
        <v>1789</v>
      </c>
      <c r="C383" s="65" t="s">
        <v>2247</v>
      </c>
      <c r="D383" s="66"/>
      <c r="E383" s="67"/>
      <c r="F383" s="307">
        <v>-90539.53</v>
      </c>
      <c r="G383" s="307">
        <v>-120542.53</v>
      </c>
      <c r="H383" s="142">
        <f t="shared" si="84"/>
        <v>30003</v>
      </c>
      <c r="I383" s="91">
        <f t="shared" si="85"/>
        <v>0.24889970369793965</v>
      </c>
      <c r="J383" s="157"/>
      <c r="K383" s="307">
        <v>-699746.25</v>
      </c>
      <c r="L383" s="307">
        <v>-790065.81</v>
      </c>
      <c r="M383" s="142">
        <f t="shared" si="86"/>
        <v>90319.560000000056</v>
      </c>
      <c r="N383" s="91">
        <f t="shared" si="87"/>
        <v>0.11431903375239089</v>
      </c>
      <c r="O383" s="258"/>
      <c r="P383" s="157"/>
      <c r="Q383" s="307">
        <v>-245050.13</v>
      </c>
      <c r="R383" s="307">
        <v>-249793.91</v>
      </c>
      <c r="S383" s="142">
        <f t="shared" si="88"/>
        <v>4743.7799999999988</v>
      </c>
      <c r="T383" s="91">
        <f t="shared" si="89"/>
        <v>1.8990775235473111E-2</v>
      </c>
      <c r="U383" s="157"/>
      <c r="V383" s="307">
        <v>-1195357.95</v>
      </c>
      <c r="W383" s="307">
        <v>-1285073.7200000002</v>
      </c>
      <c r="X383" s="142">
        <f t="shared" si="90"/>
        <v>89715.770000000251</v>
      </c>
      <c r="Y383" s="91">
        <f t="shared" si="91"/>
        <v>6.9813714655996728E-2</v>
      </c>
      <c r="Z383" s="132"/>
    </row>
    <row r="384" spans="1:26" s="68" customFormat="1" hidden="1" outlineLevel="1" x14ac:dyDescent="0.25">
      <c r="A384" s="63" t="s">
        <v>1331</v>
      </c>
      <c r="B384" s="64" t="s">
        <v>1790</v>
      </c>
      <c r="C384" s="65" t="s">
        <v>2248</v>
      </c>
      <c r="D384" s="66"/>
      <c r="E384" s="67"/>
      <c r="F384" s="307">
        <v>503208</v>
      </c>
      <c r="G384" s="307">
        <v>547200</v>
      </c>
      <c r="H384" s="142">
        <f t="shared" si="84"/>
        <v>-43992</v>
      </c>
      <c r="I384" s="91">
        <f t="shared" si="85"/>
        <v>-8.0394736842105269E-2</v>
      </c>
      <c r="J384" s="157"/>
      <c r="K384" s="307">
        <v>3600456.48</v>
      </c>
      <c r="L384" s="307">
        <v>3696767.2800000003</v>
      </c>
      <c r="M384" s="142">
        <f t="shared" si="86"/>
        <v>-96310.800000000279</v>
      </c>
      <c r="N384" s="91">
        <f t="shared" si="87"/>
        <v>-2.6052708408520722E-2</v>
      </c>
      <c r="O384" s="258"/>
      <c r="P384" s="157"/>
      <c r="Q384" s="307">
        <v>1447117.2</v>
      </c>
      <c r="R384" s="307">
        <v>1674426.96</v>
      </c>
      <c r="S384" s="142">
        <f t="shared" si="88"/>
        <v>-227309.76</v>
      </c>
      <c r="T384" s="91">
        <f t="shared" si="89"/>
        <v>-0.13575376258872468</v>
      </c>
      <c r="U384" s="157"/>
      <c r="V384" s="307">
        <v>6141848.5999999996</v>
      </c>
      <c r="W384" s="307">
        <v>6248779.9199999999</v>
      </c>
      <c r="X384" s="142">
        <f t="shared" si="90"/>
        <v>-106931.3200000003</v>
      </c>
      <c r="Y384" s="91">
        <f t="shared" si="91"/>
        <v>-1.7112351750099768E-2</v>
      </c>
      <c r="Z384" s="132"/>
    </row>
    <row r="385" spans="1:26" s="68" customFormat="1" hidden="1" outlineLevel="1" x14ac:dyDescent="0.25">
      <c r="A385" s="63" t="s">
        <v>1332</v>
      </c>
      <c r="B385" s="64" t="s">
        <v>1791</v>
      </c>
      <c r="C385" s="65" t="s">
        <v>2249</v>
      </c>
      <c r="D385" s="66"/>
      <c r="E385" s="67"/>
      <c r="F385" s="307">
        <v>7.4999999999999997E-2</v>
      </c>
      <c r="G385" s="307">
        <v>-0.22</v>
      </c>
      <c r="H385" s="142">
        <f t="shared" si="84"/>
        <v>0.29499999999999998</v>
      </c>
      <c r="I385" s="91">
        <f t="shared" si="85"/>
        <v>1.3409090909090908</v>
      </c>
      <c r="J385" s="157"/>
      <c r="K385" s="307">
        <v>237983.75</v>
      </c>
      <c r="L385" s="307">
        <v>1140696.8600000001</v>
      </c>
      <c r="M385" s="142">
        <f t="shared" si="86"/>
        <v>-902713.1100000001</v>
      </c>
      <c r="N385" s="91">
        <f t="shared" si="87"/>
        <v>-0.79136985614214805</v>
      </c>
      <c r="O385" s="258"/>
      <c r="P385" s="157"/>
      <c r="Q385" s="307">
        <v>4182.57</v>
      </c>
      <c r="R385" s="307">
        <v>81387.19</v>
      </c>
      <c r="S385" s="142">
        <f t="shared" si="88"/>
        <v>-77204.62</v>
      </c>
      <c r="T385" s="91">
        <f t="shared" si="89"/>
        <v>-0.94860898871185984</v>
      </c>
      <c r="U385" s="157"/>
      <c r="V385" s="307">
        <v>1796089.5899999999</v>
      </c>
      <c r="W385" s="307">
        <v>1226591.5</v>
      </c>
      <c r="X385" s="142">
        <f t="shared" si="90"/>
        <v>569498.08999999985</v>
      </c>
      <c r="Y385" s="91">
        <f t="shared" si="91"/>
        <v>0.46429319785764034</v>
      </c>
      <c r="Z385" s="132"/>
    </row>
    <row r="386" spans="1:26" s="68" customFormat="1" hidden="1" outlineLevel="1" x14ac:dyDescent="0.25">
      <c r="A386" s="63" t="s">
        <v>1335</v>
      </c>
      <c r="B386" s="64" t="s">
        <v>1794</v>
      </c>
      <c r="C386" s="65" t="s">
        <v>2252</v>
      </c>
      <c r="D386" s="66"/>
      <c r="E386" s="67"/>
      <c r="F386" s="307">
        <v>202681.56</v>
      </c>
      <c r="G386" s="307">
        <v>116043.45</v>
      </c>
      <c r="H386" s="142">
        <f t="shared" si="84"/>
        <v>86638.11</v>
      </c>
      <c r="I386" s="91">
        <f t="shared" si="85"/>
        <v>0.74660060520434379</v>
      </c>
      <c r="J386" s="157"/>
      <c r="K386" s="307">
        <v>1190267.3500000001</v>
      </c>
      <c r="L386" s="307">
        <v>906231.25</v>
      </c>
      <c r="M386" s="142">
        <f t="shared" si="86"/>
        <v>284036.10000000009</v>
      </c>
      <c r="N386" s="91">
        <f t="shared" si="87"/>
        <v>0.31342562949578279</v>
      </c>
      <c r="O386" s="258"/>
      <c r="P386" s="157"/>
      <c r="Q386" s="307">
        <v>511211.42</v>
      </c>
      <c r="R386" s="307">
        <v>412780.96</v>
      </c>
      <c r="S386" s="142">
        <f t="shared" si="88"/>
        <v>98430.459999999963</v>
      </c>
      <c r="T386" s="91">
        <f t="shared" si="89"/>
        <v>0.23845688037549009</v>
      </c>
      <c r="U386" s="157"/>
      <c r="V386" s="307">
        <v>1783767.75</v>
      </c>
      <c r="W386" s="307">
        <v>1504891.48</v>
      </c>
      <c r="X386" s="142">
        <f t="shared" si="90"/>
        <v>278876.27</v>
      </c>
      <c r="Y386" s="91">
        <f t="shared" si="91"/>
        <v>0.18531320942823068</v>
      </c>
      <c r="Z386" s="132"/>
    </row>
    <row r="387" spans="1:26" s="68" customFormat="1" hidden="1" outlineLevel="1" x14ac:dyDescent="0.25">
      <c r="A387" s="63" t="s">
        <v>1336</v>
      </c>
      <c r="B387" s="64" t="s">
        <v>1795</v>
      </c>
      <c r="C387" s="65" t="s">
        <v>2253</v>
      </c>
      <c r="D387" s="66"/>
      <c r="E387" s="67"/>
      <c r="F387" s="307">
        <v>89646.41</v>
      </c>
      <c r="G387" s="307">
        <v>107599.58</v>
      </c>
      <c r="H387" s="142">
        <f t="shared" si="84"/>
        <v>-17953.169999999998</v>
      </c>
      <c r="I387" s="91">
        <f t="shared" si="85"/>
        <v>-0.16685167358459949</v>
      </c>
      <c r="J387" s="157"/>
      <c r="K387" s="307">
        <v>480627.09</v>
      </c>
      <c r="L387" s="307">
        <v>773606.58</v>
      </c>
      <c r="M387" s="142">
        <f t="shared" si="86"/>
        <v>-292979.48999999993</v>
      </c>
      <c r="N387" s="91">
        <f t="shared" si="87"/>
        <v>-0.37871897366746798</v>
      </c>
      <c r="O387" s="258"/>
      <c r="P387" s="157"/>
      <c r="Q387" s="307">
        <v>174361.82</v>
      </c>
      <c r="R387" s="307">
        <v>327049.19</v>
      </c>
      <c r="S387" s="142">
        <f t="shared" si="88"/>
        <v>-152687.37</v>
      </c>
      <c r="T387" s="91">
        <f t="shared" si="89"/>
        <v>-0.46686362378699053</v>
      </c>
      <c r="U387" s="157"/>
      <c r="V387" s="307">
        <v>984815.06</v>
      </c>
      <c r="W387" s="307">
        <v>1257895.73</v>
      </c>
      <c r="X387" s="142">
        <f t="shared" si="90"/>
        <v>-273080.66999999993</v>
      </c>
      <c r="Y387" s="91">
        <f t="shared" si="91"/>
        <v>-0.21709324826152318</v>
      </c>
      <c r="Z387" s="132"/>
    </row>
    <row r="388" spans="1:26" s="68" customFormat="1" hidden="1" outlineLevel="1" x14ac:dyDescent="0.25">
      <c r="A388" s="63" t="s">
        <v>1337</v>
      </c>
      <c r="B388" s="64" t="s">
        <v>1796</v>
      </c>
      <c r="C388" s="65" t="s">
        <v>2254</v>
      </c>
      <c r="D388" s="66"/>
      <c r="E388" s="67"/>
      <c r="F388" s="307">
        <v>0</v>
      </c>
      <c r="G388" s="307">
        <v>0</v>
      </c>
      <c r="H388" s="142">
        <f t="shared" si="84"/>
        <v>0</v>
      </c>
      <c r="I388" s="91">
        <f t="shared" si="85"/>
        <v>0</v>
      </c>
      <c r="J388" s="157"/>
      <c r="K388" s="307">
        <v>0</v>
      </c>
      <c r="L388" s="307">
        <v>0</v>
      </c>
      <c r="M388" s="142">
        <f t="shared" si="86"/>
        <v>0</v>
      </c>
      <c r="N388" s="91">
        <f t="shared" si="87"/>
        <v>0</v>
      </c>
      <c r="O388" s="258"/>
      <c r="P388" s="157"/>
      <c r="Q388" s="307">
        <v>0</v>
      </c>
      <c r="R388" s="307">
        <v>0</v>
      </c>
      <c r="S388" s="142">
        <f t="shared" si="88"/>
        <v>0</v>
      </c>
      <c r="T388" s="91">
        <f t="shared" si="89"/>
        <v>0</v>
      </c>
      <c r="U388" s="157"/>
      <c r="V388" s="307">
        <v>0</v>
      </c>
      <c r="W388" s="307">
        <v>286.77</v>
      </c>
      <c r="X388" s="142">
        <f t="shared" si="90"/>
        <v>-286.77</v>
      </c>
      <c r="Y388" s="91" t="str">
        <f t="shared" si="91"/>
        <v>N.M.</v>
      </c>
      <c r="Z388" s="132"/>
    </row>
    <row r="389" spans="1:26" s="68" customFormat="1" hidden="1" outlineLevel="1" x14ac:dyDescent="0.25">
      <c r="A389" s="63" t="s">
        <v>1338</v>
      </c>
      <c r="B389" s="64" t="s">
        <v>1797</v>
      </c>
      <c r="C389" s="65" t="s">
        <v>2255</v>
      </c>
      <c r="D389" s="66"/>
      <c r="E389" s="67"/>
      <c r="F389" s="307">
        <v>379391.47000000003</v>
      </c>
      <c r="G389" s="307">
        <v>306248.52</v>
      </c>
      <c r="H389" s="142">
        <f t="shared" si="84"/>
        <v>73142.950000000012</v>
      </c>
      <c r="I389" s="91">
        <f t="shared" si="85"/>
        <v>0.23883527665701049</v>
      </c>
      <c r="J389" s="157"/>
      <c r="K389" s="307">
        <v>1160060.48</v>
      </c>
      <c r="L389" s="307">
        <v>1181700.99</v>
      </c>
      <c r="M389" s="142">
        <f t="shared" si="86"/>
        <v>-21640.510000000009</v>
      </c>
      <c r="N389" s="91">
        <f t="shared" si="87"/>
        <v>-1.8313016730230555E-2</v>
      </c>
      <c r="O389" s="258"/>
      <c r="P389" s="157"/>
      <c r="Q389" s="307">
        <v>528474.69000000006</v>
      </c>
      <c r="R389" s="307">
        <v>630232.55000000005</v>
      </c>
      <c r="S389" s="142">
        <f t="shared" si="88"/>
        <v>-101757.85999999999</v>
      </c>
      <c r="T389" s="91">
        <f t="shared" si="89"/>
        <v>-0.16146081315539793</v>
      </c>
      <c r="U389" s="157"/>
      <c r="V389" s="307">
        <v>2254076.38</v>
      </c>
      <c r="W389" s="307">
        <v>1796562.35</v>
      </c>
      <c r="X389" s="142">
        <f t="shared" si="90"/>
        <v>457514.0299999998</v>
      </c>
      <c r="Y389" s="91">
        <f t="shared" si="91"/>
        <v>0.25466081374798921</v>
      </c>
      <c r="Z389" s="132"/>
    </row>
    <row r="390" spans="1:26" s="68" customFormat="1" hidden="1" outlineLevel="1" x14ac:dyDescent="0.25">
      <c r="A390" s="63" t="s">
        <v>1339</v>
      </c>
      <c r="B390" s="64" t="s">
        <v>1798</v>
      </c>
      <c r="C390" s="65" t="s">
        <v>2256</v>
      </c>
      <c r="D390" s="66"/>
      <c r="E390" s="67"/>
      <c r="F390" s="307">
        <v>0</v>
      </c>
      <c r="G390" s="307">
        <v>0</v>
      </c>
      <c r="H390" s="142">
        <f t="shared" si="84"/>
        <v>0</v>
      </c>
      <c r="I390" s="91">
        <f t="shared" si="85"/>
        <v>0</v>
      </c>
      <c r="J390" s="157"/>
      <c r="K390" s="307">
        <v>0</v>
      </c>
      <c r="L390" s="307">
        <v>0</v>
      </c>
      <c r="M390" s="142">
        <f t="shared" si="86"/>
        <v>0</v>
      </c>
      <c r="N390" s="91">
        <f t="shared" si="87"/>
        <v>0</v>
      </c>
      <c r="O390" s="258"/>
      <c r="P390" s="157"/>
      <c r="Q390" s="307">
        <v>0</v>
      </c>
      <c r="R390" s="307">
        <v>0</v>
      </c>
      <c r="S390" s="142">
        <f t="shared" si="88"/>
        <v>0</v>
      </c>
      <c r="T390" s="91">
        <f t="shared" si="89"/>
        <v>0</v>
      </c>
      <c r="U390" s="157"/>
      <c r="V390" s="307">
        <v>0</v>
      </c>
      <c r="W390" s="307">
        <v>1679.3500000000001</v>
      </c>
      <c r="X390" s="142">
        <f t="shared" si="90"/>
        <v>-1679.3500000000001</v>
      </c>
      <c r="Y390" s="91" t="str">
        <f t="shared" si="91"/>
        <v>N.M.</v>
      </c>
      <c r="Z390" s="132"/>
    </row>
    <row r="391" spans="1:26" s="68" customFormat="1" hidden="1" outlineLevel="1" x14ac:dyDescent="0.25">
      <c r="A391" s="63" t="s">
        <v>1340</v>
      </c>
      <c r="B391" s="64" t="s">
        <v>1799</v>
      </c>
      <c r="C391" s="65" t="s">
        <v>2257</v>
      </c>
      <c r="D391" s="66"/>
      <c r="E391" s="67"/>
      <c r="F391" s="307">
        <v>6851.37</v>
      </c>
      <c r="G391" s="307">
        <v>6682.6900000000005</v>
      </c>
      <c r="H391" s="142">
        <f t="shared" si="84"/>
        <v>168.67999999999938</v>
      </c>
      <c r="I391" s="91">
        <f t="shared" si="85"/>
        <v>2.5241332457438453E-2</v>
      </c>
      <c r="J391" s="157"/>
      <c r="K391" s="307">
        <v>46438.41</v>
      </c>
      <c r="L391" s="307">
        <v>24963.73</v>
      </c>
      <c r="M391" s="142">
        <f t="shared" si="86"/>
        <v>21474.680000000004</v>
      </c>
      <c r="N391" s="91">
        <f t="shared" si="87"/>
        <v>0.86023522927062601</v>
      </c>
      <c r="O391" s="258"/>
      <c r="P391" s="157"/>
      <c r="Q391" s="307">
        <v>27047.59</v>
      </c>
      <c r="R391" s="307">
        <v>12967.95</v>
      </c>
      <c r="S391" s="142">
        <f t="shared" si="88"/>
        <v>14079.64</v>
      </c>
      <c r="T391" s="91">
        <f t="shared" si="89"/>
        <v>1.0857259628545759</v>
      </c>
      <c r="U391" s="157"/>
      <c r="V391" s="307">
        <v>65894.89</v>
      </c>
      <c r="W391" s="307">
        <v>38510.31</v>
      </c>
      <c r="X391" s="142">
        <f t="shared" si="90"/>
        <v>27384.58</v>
      </c>
      <c r="Y391" s="91">
        <f t="shared" si="91"/>
        <v>0.71109736587422956</v>
      </c>
      <c r="Z391" s="132"/>
    </row>
    <row r="392" spans="1:26" s="68" customFormat="1" hidden="1" outlineLevel="1" x14ac:dyDescent="0.25">
      <c r="A392" s="63" t="s">
        <v>1341</v>
      </c>
      <c r="B392" s="64" t="s">
        <v>1800</v>
      </c>
      <c r="C392" s="65" t="s">
        <v>2258</v>
      </c>
      <c r="D392" s="66"/>
      <c r="E392" s="67"/>
      <c r="F392" s="307">
        <v>448311.9</v>
      </c>
      <c r="G392" s="307">
        <v>348728.53</v>
      </c>
      <c r="H392" s="142">
        <f t="shared" si="84"/>
        <v>99583.37</v>
      </c>
      <c r="I392" s="91">
        <f t="shared" si="85"/>
        <v>0.28556129319273071</v>
      </c>
      <c r="J392" s="157"/>
      <c r="K392" s="307">
        <v>2841835.4959999998</v>
      </c>
      <c r="L392" s="307">
        <v>3987434.2</v>
      </c>
      <c r="M392" s="142">
        <f t="shared" si="86"/>
        <v>-1145598.7040000004</v>
      </c>
      <c r="N392" s="91">
        <f t="shared" si="87"/>
        <v>-0.28730222156393209</v>
      </c>
      <c r="O392" s="258"/>
      <c r="P392" s="157"/>
      <c r="Q392" s="307">
        <v>1315870.42</v>
      </c>
      <c r="R392" s="307">
        <v>2162710.81</v>
      </c>
      <c r="S392" s="142">
        <f t="shared" si="88"/>
        <v>-846840.39000000013</v>
      </c>
      <c r="T392" s="91">
        <f t="shared" si="89"/>
        <v>-0.39156432107536382</v>
      </c>
      <c r="U392" s="157"/>
      <c r="V392" s="307">
        <v>5057765.1260000002</v>
      </c>
      <c r="W392" s="307">
        <v>6678251.4900000002</v>
      </c>
      <c r="X392" s="142">
        <f t="shared" si="90"/>
        <v>-1620486.3640000001</v>
      </c>
      <c r="Y392" s="91">
        <f t="shared" si="91"/>
        <v>-0.24265129374455469</v>
      </c>
      <c r="Z392" s="132"/>
    </row>
    <row r="393" spans="1:26" s="68" customFormat="1" hidden="1" outlineLevel="1" x14ac:dyDescent="0.25">
      <c r="A393" s="63" t="s">
        <v>1342</v>
      </c>
      <c r="B393" s="64" t="s">
        <v>1801</v>
      </c>
      <c r="C393" s="65" t="s">
        <v>2259</v>
      </c>
      <c r="D393" s="66"/>
      <c r="E393" s="67"/>
      <c r="F393" s="307">
        <v>4032.86</v>
      </c>
      <c r="G393" s="307">
        <v>4125.12</v>
      </c>
      <c r="H393" s="142">
        <f t="shared" si="84"/>
        <v>-92.259999999999764</v>
      </c>
      <c r="I393" s="91">
        <f t="shared" si="85"/>
        <v>-2.2365409975952159E-2</v>
      </c>
      <c r="J393" s="157"/>
      <c r="K393" s="307">
        <v>29625.87</v>
      </c>
      <c r="L393" s="307">
        <v>30879.33</v>
      </c>
      <c r="M393" s="142">
        <f t="shared" si="86"/>
        <v>-1253.4600000000028</v>
      </c>
      <c r="N393" s="91">
        <f t="shared" si="87"/>
        <v>-4.0592201968112737E-2</v>
      </c>
      <c r="O393" s="258"/>
      <c r="P393" s="157"/>
      <c r="Q393" s="307">
        <v>10579.44</v>
      </c>
      <c r="R393" s="307">
        <v>13348.19</v>
      </c>
      <c r="S393" s="142">
        <f t="shared" si="88"/>
        <v>-2768.75</v>
      </c>
      <c r="T393" s="91">
        <f t="shared" si="89"/>
        <v>-0.20742512655273859</v>
      </c>
      <c r="U393" s="157"/>
      <c r="V393" s="307">
        <v>50739.89</v>
      </c>
      <c r="W393" s="307">
        <v>49870.16</v>
      </c>
      <c r="X393" s="142">
        <f t="shared" si="90"/>
        <v>869.72999999999593</v>
      </c>
      <c r="Y393" s="91">
        <f t="shared" si="91"/>
        <v>1.7439887900900976E-2</v>
      </c>
      <c r="Z393" s="132"/>
    </row>
    <row r="394" spans="1:26" s="68" customFormat="1" hidden="1" outlineLevel="1" x14ac:dyDescent="0.25">
      <c r="A394" s="63" t="s">
        <v>1343</v>
      </c>
      <c r="B394" s="64" t="s">
        <v>1802</v>
      </c>
      <c r="C394" s="65" t="s">
        <v>2260</v>
      </c>
      <c r="D394" s="66"/>
      <c r="E394" s="67"/>
      <c r="F394" s="307">
        <v>0</v>
      </c>
      <c r="G394" s="307">
        <v>0</v>
      </c>
      <c r="H394" s="142">
        <f t="shared" si="84"/>
        <v>0</v>
      </c>
      <c r="I394" s="91">
        <f t="shared" si="85"/>
        <v>0</v>
      </c>
      <c r="J394" s="157"/>
      <c r="K394" s="307">
        <v>0</v>
      </c>
      <c r="L394" s="307">
        <v>10130</v>
      </c>
      <c r="M394" s="142">
        <f t="shared" si="86"/>
        <v>-10130</v>
      </c>
      <c r="N394" s="91" t="str">
        <f t="shared" si="87"/>
        <v>N.M.</v>
      </c>
      <c r="O394" s="258"/>
      <c r="P394" s="157"/>
      <c r="Q394" s="307">
        <v>0</v>
      </c>
      <c r="R394" s="307">
        <v>0</v>
      </c>
      <c r="S394" s="142">
        <f t="shared" si="88"/>
        <v>0</v>
      </c>
      <c r="T394" s="91">
        <f t="shared" si="89"/>
        <v>0</v>
      </c>
      <c r="U394" s="157"/>
      <c r="V394" s="307">
        <v>0</v>
      </c>
      <c r="W394" s="307">
        <v>10130</v>
      </c>
      <c r="X394" s="142">
        <f t="shared" si="90"/>
        <v>-10130</v>
      </c>
      <c r="Y394" s="91" t="str">
        <f t="shared" si="91"/>
        <v>N.M.</v>
      </c>
      <c r="Z394" s="132"/>
    </row>
    <row r="395" spans="1:26" s="68" customFormat="1" hidden="1" outlineLevel="1" x14ac:dyDescent="0.25">
      <c r="A395" s="63" t="s">
        <v>1344</v>
      </c>
      <c r="B395" s="64" t="s">
        <v>1803</v>
      </c>
      <c r="C395" s="65" t="s">
        <v>2261</v>
      </c>
      <c r="D395" s="66"/>
      <c r="E395" s="67"/>
      <c r="F395" s="307">
        <v>0</v>
      </c>
      <c r="G395" s="307">
        <v>0</v>
      </c>
      <c r="H395" s="142">
        <f t="shared" si="84"/>
        <v>0</v>
      </c>
      <c r="I395" s="91">
        <f t="shared" si="85"/>
        <v>0</v>
      </c>
      <c r="J395" s="157"/>
      <c r="K395" s="307">
        <v>0</v>
      </c>
      <c r="L395" s="307">
        <v>367.46</v>
      </c>
      <c r="M395" s="142">
        <f t="shared" si="86"/>
        <v>-367.46</v>
      </c>
      <c r="N395" s="91" t="str">
        <f t="shared" si="87"/>
        <v>N.M.</v>
      </c>
      <c r="O395" s="258"/>
      <c r="P395" s="157"/>
      <c r="Q395" s="307">
        <v>0</v>
      </c>
      <c r="R395" s="307">
        <v>213.85</v>
      </c>
      <c r="S395" s="142">
        <f t="shared" si="88"/>
        <v>-213.85</v>
      </c>
      <c r="T395" s="91" t="str">
        <f t="shared" si="89"/>
        <v>N.M.</v>
      </c>
      <c r="U395" s="157"/>
      <c r="V395" s="307">
        <v>0</v>
      </c>
      <c r="W395" s="307">
        <v>489.34</v>
      </c>
      <c r="X395" s="142">
        <f t="shared" si="90"/>
        <v>-489.34</v>
      </c>
      <c r="Y395" s="91" t="str">
        <f t="shared" si="91"/>
        <v>N.M.</v>
      </c>
      <c r="Z395" s="132"/>
    </row>
    <row r="396" spans="1:26" s="68" customFormat="1" hidden="1" outlineLevel="1" x14ac:dyDescent="0.25">
      <c r="A396" s="63" t="s">
        <v>1345</v>
      </c>
      <c r="B396" s="64" t="s">
        <v>1804</v>
      </c>
      <c r="C396" s="65" t="s">
        <v>2262</v>
      </c>
      <c r="D396" s="66"/>
      <c r="E396" s="67"/>
      <c r="F396" s="307">
        <v>193.17000000000002</v>
      </c>
      <c r="G396" s="307">
        <v>0</v>
      </c>
      <c r="H396" s="142">
        <f t="shared" si="84"/>
        <v>193.17000000000002</v>
      </c>
      <c r="I396" s="91" t="str">
        <f t="shared" si="85"/>
        <v>N.M.</v>
      </c>
      <c r="J396" s="157"/>
      <c r="K396" s="307">
        <v>1352.19</v>
      </c>
      <c r="L396" s="307">
        <v>0</v>
      </c>
      <c r="M396" s="142">
        <f t="shared" si="86"/>
        <v>1352.19</v>
      </c>
      <c r="N396" s="91" t="str">
        <f t="shared" si="87"/>
        <v>N.M.</v>
      </c>
      <c r="O396" s="258"/>
      <c r="P396" s="157"/>
      <c r="Q396" s="307">
        <v>579.51</v>
      </c>
      <c r="R396" s="307">
        <v>0</v>
      </c>
      <c r="S396" s="142">
        <f t="shared" si="88"/>
        <v>579.51</v>
      </c>
      <c r="T396" s="91" t="str">
        <f t="shared" si="89"/>
        <v>N.M.</v>
      </c>
      <c r="U396" s="157"/>
      <c r="V396" s="307">
        <v>1352.19</v>
      </c>
      <c r="W396" s="307">
        <v>0</v>
      </c>
      <c r="X396" s="142">
        <f t="shared" si="90"/>
        <v>1352.19</v>
      </c>
      <c r="Y396" s="91" t="str">
        <f t="shared" si="91"/>
        <v>N.M.</v>
      </c>
      <c r="Z396" s="132"/>
    </row>
    <row r="397" spans="1:26" s="68" customFormat="1" hidden="1" outlineLevel="1" x14ac:dyDescent="0.25">
      <c r="A397" s="63" t="s">
        <v>1346</v>
      </c>
      <c r="B397" s="64" t="s">
        <v>1805</v>
      </c>
      <c r="C397" s="65" t="s">
        <v>2263</v>
      </c>
      <c r="D397" s="66"/>
      <c r="E397" s="67"/>
      <c r="F397" s="307">
        <v>0</v>
      </c>
      <c r="G397" s="307">
        <v>0</v>
      </c>
      <c r="H397" s="142">
        <f t="shared" si="84"/>
        <v>0</v>
      </c>
      <c r="I397" s="91">
        <f t="shared" si="85"/>
        <v>0</v>
      </c>
      <c r="J397" s="157"/>
      <c r="K397" s="307">
        <v>0</v>
      </c>
      <c r="L397" s="307">
        <v>0</v>
      </c>
      <c r="M397" s="142">
        <f t="shared" si="86"/>
        <v>0</v>
      </c>
      <c r="N397" s="91">
        <f t="shared" si="87"/>
        <v>0</v>
      </c>
      <c r="O397" s="258"/>
      <c r="P397" s="157"/>
      <c r="Q397" s="307">
        <v>0</v>
      </c>
      <c r="R397" s="307">
        <v>0</v>
      </c>
      <c r="S397" s="142">
        <f t="shared" si="88"/>
        <v>0</v>
      </c>
      <c r="T397" s="91">
        <f t="shared" si="89"/>
        <v>0</v>
      </c>
      <c r="U397" s="157"/>
      <c r="V397" s="307">
        <v>0</v>
      </c>
      <c r="W397" s="307">
        <v>-0.02</v>
      </c>
      <c r="X397" s="142">
        <f t="shared" si="90"/>
        <v>0.02</v>
      </c>
      <c r="Y397" s="91" t="str">
        <f t="shared" si="91"/>
        <v>N.M.</v>
      </c>
      <c r="Z397" s="132"/>
    </row>
    <row r="398" spans="1:26" s="68" customFormat="1" hidden="1" outlineLevel="1" x14ac:dyDescent="0.25">
      <c r="A398" s="63" t="s">
        <v>1347</v>
      </c>
      <c r="B398" s="64" t="s">
        <v>1806</v>
      </c>
      <c r="C398" s="65" t="s">
        <v>2264</v>
      </c>
      <c r="D398" s="66"/>
      <c r="E398" s="67"/>
      <c r="F398" s="307">
        <v>2266.02</v>
      </c>
      <c r="G398" s="307">
        <v>6961.95</v>
      </c>
      <c r="H398" s="142">
        <f t="shared" si="84"/>
        <v>-4695.93</v>
      </c>
      <c r="I398" s="91">
        <f t="shared" si="85"/>
        <v>-0.67451360610173883</v>
      </c>
      <c r="J398" s="157"/>
      <c r="K398" s="307">
        <v>10126.950000000001</v>
      </c>
      <c r="L398" s="307">
        <v>19930</v>
      </c>
      <c r="M398" s="142">
        <f t="shared" si="86"/>
        <v>-9803.0499999999993</v>
      </c>
      <c r="N398" s="91">
        <f t="shared" si="87"/>
        <v>-0.49187405920722527</v>
      </c>
      <c r="O398" s="258"/>
      <c r="P398" s="157"/>
      <c r="Q398" s="307">
        <v>3927.76</v>
      </c>
      <c r="R398" s="307">
        <v>13195.33</v>
      </c>
      <c r="S398" s="142">
        <f t="shared" si="88"/>
        <v>-9267.57</v>
      </c>
      <c r="T398" s="91">
        <f t="shared" si="89"/>
        <v>-0.70233711472164773</v>
      </c>
      <c r="U398" s="157"/>
      <c r="V398" s="307">
        <v>28381.84</v>
      </c>
      <c r="W398" s="307">
        <v>26492.489999999998</v>
      </c>
      <c r="X398" s="142">
        <f t="shared" si="90"/>
        <v>1889.3500000000022</v>
      </c>
      <c r="Y398" s="91">
        <f t="shared" si="91"/>
        <v>7.1316437224285156E-2</v>
      </c>
      <c r="Z398" s="132"/>
    </row>
    <row r="399" spans="1:26" s="68" customFormat="1" hidden="1" outlineLevel="1" x14ac:dyDescent="0.25">
      <c r="A399" s="63" t="s">
        <v>1348</v>
      </c>
      <c r="B399" s="64" t="s">
        <v>1807</v>
      </c>
      <c r="C399" s="65" t="s">
        <v>2265</v>
      </c>
      <c r="D399" s="66"/>
      <c r="E399" s="67"/>
      <c r="F399" s="307">
        <v>0</v>
      </c>
      <c r="G399" s="307">
        <v>0</v>
      </c>
      <c r="H399" s="142">
        <f t="shared" si="84"/>
        <v>0</v>
      </c>
      <c r="I399" s="91">
        <f t="shared" si="85"/>
        <v>0</v>
      </c>
      <c r="J399" s="157"/>
      <c r="K399" s="307">
        <v>0</v>
      </c>
      <c r="L399" s="307">
        <v>0</v>
      </c>
      <c r="M399" s="142">
        <f t="shared" si="86"/>
        <v>0</v>
      </c>
      <c r="N399" s="91">
        <f t="shared" si="87"/>
        <v>0</v>
      </c>
      <c r="O399" s="258"/>
      <c r="P399" s="157"/>
      <c r="Q399" s="307">
        <v>0</v>
      </c>
      <c r="R399" s="307">
        <v>0</v>
      </c>
      <c r="S399" s="142">
        <f t="shared" si="88"/>
        <v>0</v>
      </c>
      <c r="T399" s="91">
        <f t="shared" si="89"/>
        <v>0</v>
      </c>
      <c r="U399" s="157"/>
      <c r="V399" s="307">
        <v>42857.15</v>
      </c>
      <c r="W399" s="307">
        <v>0</v>
      </c>
      <c r="X399" s="142">
        <f t="shared" si="90"/>
        <v>42857.15</v>
      </c>
      <c r="Y399" s="91" t="str">
        <f t="shared" si="91"/>
        <v>N.M.</v>
      </c>
      <c r="Z399" s="132"/>
    </row>
    <row r="400" spans="1:26" s="68" customFormat="1" hidden="1" outlineLevel="1" x14ac:dyDescent="0.25">
      <c r="A400" s="63" t="s">
        <v>1349</v>
      </c>
      <c r="B400" s="64" t="s">
        <v>1808</v>
      </c>
      <c r="C400" s="65" t="s">
        <v>2266</v>
      </c>
      <c r="D400" s="66"/>
      <c r="E400" s="67"/>
      <c r="F400" s="307">
        <v>10.93</v>
      </c>
      <c r="G400" s="307">
        <v>33.380000000000003</v>
      </c>
      <c r="H400" s="142">
        <f t="shared" si="84"/>
        <v>-22.450000000000003</v>
      </c>
      <c r="I400" s="91">
        <f t="shared" si="85"/>
        <v>-0.67255841821449969</v>
      </c>
      <c r="J400" s="157"/>
      <c r="K400" s="307">
        <v>49.33</v>
      </c>
      <c r="L400" s="307">
        <v>95.56</v>
      </c>
      <c r="M400" s="142">
        <f t="shared" si="86"/>
        <v>-46.230000000000004</v>
      </c>
      <c r="N400" s="91">
        <f t="shared" si="87"/>
        <v>-0.48377982419422355</v>
      </c>
      <c r="O400" s="258"/>
      <c r="P400" s="157"/>
      <c r="Q400" s="307">
        <v>19.05</v>
      </c>
      <c r="R400" s="307">
        <v>63.25</v>
      </c>
      <c r="S400" s="142">
        <f t="shared" si="88"/>
        <v>-44.2</v>
      </c>
      <c r="T400" s="91">
        <f t="shared" si="89"/>
        <v>-0.69881422924901193</v>
      </c>
      <c r="U400" s="157"/>
      <c r="V400" s="307">
        <v>136.81</v>
      </c>
      <c r="W400" s="307">
        <v>133.01</v>
      </c>
      <c r="X400" s="142">
        <f t="shared" si="90"/>
        <v>3.8000000000000114</v>
      </c>
      <c r="Y400" s="91">
        <f t="shared" si="91"/>
        <v>2.856928050522526E-2</v>
      </c>
      <c r="Z400" s="132"/>
    </row>
    <row r="401" spans="1:26" s="68" customFormat="1" hidden="1" outlineLevel="1" x14ac:dyDescent="0.25">
      <c r="A401" s="63" t="s">
        <v>1545</v>
      </c>
      <c r="B401" s="64" t="s">
        <v>2004</v>
      </c>
      <c r="C401" s="65" t="s">
        <v>2452</v>
      </c>
      <c r="D401" s="66"/>
      <c r="E401" s="67"/>
      <c r="F401" s="307">
        <v>81535.05</v>
      </c>
      <c r="G401" s="307">
        <v>134856.17000000001</v>
      </c>
      <c r="H401" s="142">
        <f t="shared" si="84"/>
        <v>-53321.12000000001</v>
      </c>
      <c r="I401" s="91">
        <f t="shared" si="85"/>
        <v>-0.39539251337183906</v>
      </c>
      <c r="J401" s="157"/>
      <c r="K401" s="307">
        <v>606142.36</v>
      </c>
      <c r="L401" s="307">
        <v>1047166.49</v>
      </c>
      <c r="M401" s="142">
        <f t="shared" si="86"/>
        <v>-441024.13</v>
      </c>
      <c r="N401" s="91">
        <f t="shared" si="87"/>
        <v>-0.42115951399476126</v>
      </c>
      <c r="O401" s="258"/>
      <c r="P401" s="157"/>
      <c r="Q401" s="307">
        <v>244733.07</v>
      </c>
      <c r="R401" s="307">
        <v>431638.10000000003</v>
      </c>
      <c r="S401" s="142">
        <f t="shared" si="88"/>
        <v>-186905.03000000003</v>
      </c>
      <c r="T401" s="91">
        <f t="shared" si="89"/>
        <v>-0.43301328126502275</v>
      </c>
      <c r="U401" s="157"/>
      <c r="V401" s="307">
        <v>1236406.08</v>
      </c>
      <c r="W401" s="307">
        <v>1676270.6800000002</v>
      </c>
      <c r="X401" s="142">
        <f t="shared" si="90"/>
        <v>-439864.60000000009</v>
      </c>
      <c r="Y401" s="91">
        <f t="shared" si="91"/>
        <v>-0.26240666573014332</v>
      </c>
      <c r="Z401" s="132"/>
    </row>
    <row r="402" spans="1:26" s="68" customFormat="1" hidden="1" outlineLevel="1" x14ac:dyDescent="0.25">
      <c r="A402" s="63" t="s">
        <v>1546</v>
      </c>
      <c r="B402" s="64" t="s">
        <v>2005</v>
      </c>
      <c r="C402" s="65" t="s">
        <v>2453</v>
      </c>
      <c r="D402" s="66"/>
      <c r="E402" s="67"/>
      <c r="F402" s="307">
        <v>156066</v>
      </c>
      <c r="G402" s="307">
        <v>235893.72</v>
      </c>
      <c r="H402" s="142">
        <f t="shared" si="84"/>
        <v>-79827.72</v>
      </c>
      <c r="I402" s="91">
        <f t="shared" si="85"/>
        <v>-0.33840544801277456</v>
      </c>
      <c r="J402" s="157"/>
      <c r="K402" s="307">
        <v>1056702.81</v>
      </c>
      <c r="L402" s="307">
        <v>865036.76</v>
      </c>
      <c r="M402" s="142">
        <f t="shared" si="86"/>
        <v>191666.05000000005</v>
      </c>
      <c r="N402" s="91">
        <f t="shared" si="87"/>
        <v>0.2215698324774083</v>
      </c>
      <c r="O402" s="258"/>
      <c r="P402" s="157"/>
      <c r="Q402" s="307">
        <v>473478.93</v>
      </c>
      <c r="R402" s="307">
        <v>391959.61</v>
      </c>
      <c r="S402" s="142">
        <f t="shared" si="88"/>
        <v>81519.320000000007</v>
      </c>
      <c r="T402" s="91">
        <f t="shared" si="89"/>
        <v>0.20797887823186684</v>
      </c>
      <c r="U402" s="157"/>
      <c r="V402" s="307">
        <v>1986129.84</v>
      </c>
      <c r="W402" s="307">
        <v>1469445.44</v>
      </c>
      <c r="X402" s="142">
        <f t="shared" si="90"/>
        <v>516684.40000000014</v>
      </c>
      <c r="Y402" s="91">
        <f t="shared" si="91"/>
        <v>0.35161863512264885</v>
      </c>
      <c r="Z402" s="132"/>
    </row>
    <row r="403" spans="1:26" s="68" customFormat="1" hidden="1" outlineLevel="1" x14ac:dyDescent="0.25">
      <c r="A403" s="63" t="s">
        <v>1547</v>
      </c>
      <c r="B403" s="64" t="s">
        <v>2006</v>
      </c>
      <c r="C403" s="65" t="s">
        <v>2454</v>
      </c>
      <c r="D403" s="66"/>
      <c r="E403" s="67"/>
      <c r="F403" s="307">
        <v>761094.59</v>
      </c>
      <c r="G403" s="307">
        <v>728173.8</v>
      </c>
      <c r="H403" s="142">
        <f t="shared" si="84"/>
        <v>32920.789999999921</v>
      </c>
      <c r="I403" s="91">
        <f t="shared" si="85"/>
        <v>4.5210072100918652E-2</v>
      </c>
      <c r="J403" s="157"/>
      <c r="K403" s="307">
        <v>8355633.2199999997</v>
      </c>
      <c r="L403" s="307">
        <v>7268456.7400000002</v>
      </c>
      <c r="M403" s="142">
        <f t="shared" si="86"/>
        <v>1087176.4799999995</v>
      </c>
      <c r="N403" s="91">
        <f t="shared" si="87"/>
        <v>0.14957459594098094</v>
      </c>
      <c r="O403" s="258"/>
      <c r="P403" s="157"/>
      <c r="Q403" s="307">
        <v>2221209.9700000002</v>
      </c>
      <c r="R403" s="307">
        <v>3308734.82</v>
      </c>
      <c r="S403" s="142">
        <f t="shared" ref="S403:S434" si="92">+Q403-R403</f>
        <v>-1087524.8499999996</v>
      </c>
      <c r="T403" s="91">
        <f t="shared" ref="T403:T434" si="93">IF(R403&lt;0,IF(S403=0,0,IF(OR(R403=0,Q403=0),"N.M.",IF(ABS(S403/R403)&gt;=10,"N.M.",S403/(-R403)))),IF(S403=0,0,IF(OR(R403=0,Q403=0),"N.M.",IF(ABS(S403/R403)&gt;=10,"N.M.",S403/R403))))</f>
        <v>-0.32868298886521213</v>
      </c>
      <c r="U403" s="157"/>
      <c r="V403" s="307">
        <v>15242097.629999999</v>
      </c>
      <c r="W403" s="307">
        <v>13299273.703000002</v>
      </c>
      <c r="X403" s="142">
        <f t="shared" si="90"/>
        <v>1942823.9269999973</v>
      </c>
      <c r="Y403" s="91">
        <f t="shared" si="91"/>
        <v>0.14608496451665193</v>
      </c>
      <c r="Z403" s="132"/>
    </row>
    <row r="404" spans="1:26" s="68" customFormat="1" hidden="1" outlineLevel="1" x14ac:dyDescent="0.25">
      <c r="A404" s="63" t="s">
        <v>1548</v>
      </c>
      <c r="B404" s="64" t="s">
        <v>2007</v>
      </c>
      <c r="C404" s="65" t="s">
        <v>2455</v>
      </c>
      <c r="D404" s="66"/>
      <c r="E404" s="67"/>
      <c r="F404" s="307">
        <v>0</v>
      </c>
      <c r="G404" s="307">
        <v>0</v>
      </c>
      <c r="H404" s="142">
        <f t="shared" si="84"/>
        <v>0</v>
      </c>
      <c r="I404" s="91">
        <f t="shared" si="85"/>
        <v>0</v>
      </c>
      <c r="J404" s="157"/>
      <c r="K404" s="307">
        <v>0</v>
      </c>
      <c r="L404" s="307">
        <v>0</v>
      </c>
      <c r="M404" s="142">
        <f t="shared" si="86"/>
        <v>0</v>
      </c>
      <c r="N404" s="91">
        <f t="shared" si="87"/>
        <v>0</v>
      </c>
      <c r="O404" s="258"/>
      <c r="P404" s="157"/>
      <c r="Q404" s="307">
        <v>0</v>
      </c>
      <c r="R404" s="307">
        <v>0</v>
      </c>
      <c r="S404" s="142">
        <f t="shared" si="92"/>
        <v>0</v>
      </c>
      <c r="T404" s="91">
        <f t="shared" si="93"/>
        <v>0</v>
      </c>
      <c r="U404" s="157"/>
      <c r="V404" s="307">
        <v>0</v>
      </c>
      <c r="W404" s="307">
        <v>-28.46</v>
      </c>
      <c r="X404" s="142">
        <f t="shared" si="90"/>
        <v>28.46</v>
      </c>
      <c r="Y404" s="91" t="str">
        <f t="shared" si="91"/>
        <v>N.M.</v>
      </c>
      <c r="Z404" s="132"/>
    </row>
    <row r="405" spans="1:26" s="68" customFormat="1" hidden="1" outlineLevel="1" x14ac:dyDescent="0.25">
      <c r="A405" s="63" t="s">
        <v>1549</v>
      </c>
      <c r="B405" s="64" t="s">
        <v>2008</v>
      </c>
      <c r="C405" s="65" t="s">
        <v>2456</v>
      </c>
      <c r="D405" s="66"/>
      <c r="E405" s="67"/>
      <c r="F405" s="307">
        <v>-191.79</v>
      </c>
      <c r="G405" s="307">
        <v>-352.25</v>
      </c>
      <c r="H405" s="142">
        <f t="shared" si="84"/>
        <v>160.46</v>
      </c>
      <c r="I405" s="91">
        <f t="shared" si="85"/>
        <v>0.45552874378992197</v>
      </c>
      <c r="J405" s="157"/>
      <c r="K405" s="307">
        <v>-3413.61</v>
      </c>
      <c r="L405" s="307">
        <v>-6349.32</v>
      </c>
      <c r="M405" s="142">
        <f t="shared" si="86"/>
        <v>2935.7099999999996</v>
      </c>
      <c r="N405" s="91">
        <f t="shared" si="87"/>
        <v>0.46236604864772918</v>
      </c>
      <c r="O405" s="258"/>
      <c r="P405" s="157"/>
      <c r="Q405" s="307">
        <v>-1017.8000000000001</v>
      </c>
      <c r="R405" s="307">
        <v>-2937.7000000000003</v>
      </c>
      <c r="S405" s="142">
        <f t="shared" si="92"/>
        <v>1919.9</v>
      </c>
      <c r="T405" s="91">
        <f t="shared" si="93"/>
        <v>0.65353848248629876</v>
      </c>
      <c r="U405" s="157"/>
      <c r="V405" s="307">
        <v>-7559.0400000000009</v>
      </c>
      <c r="W405" s="307">
        <v>-11334.04</v>
      </c>
      <c r="X405" s="142">
        <f t="shared" si="90"/>
        <v>3775</v>
      </c>
      <c r="Y405" s="91">
        <f t="shared" si="91"/>
        <v>0.33306746755790517</v>
      </c>
      <c r="Z405" s="132"/>
    </row>
    <row r="406" spans="1:26" s="68" customFormat="1" hidden="1" outlineLevel="1" x14ac:dyDescent="0.25">
      <c r="A406" s="63" t="s">
        <v>1550</v>
      </c>
      <c r="B406" s="64" t="s">
        <v>2009</v>
      </c>
      <c r="C406" s="65" t="s">
        <v>2457</v>
      </c>
      <c r="D406" s="66"/>
      <c r="E406" s="67"/>
      <c r="F406" s="307">
        <v>-58271.11</v>
      </c>
      <c r="G406" s="307">
        <v>-58271.11</v>
      </c>
      <c r="H406" s="142">
        <f t="shared" si="84"/>
        <v>0</v>
      </c>
      <c r="I406" s="91">
        <f t="shared" si="85"/>
        <v>0</v>
      </c>
      <c r="J406" s="157"/>
      <c r="K406" s="307">
        <v>-407897.77</v>
      </c>
      <c r="L406" s="307">
        <v>-371592.09</v>
      </c>
      <c r="M406" s="142">
        <f t="shared" si="86"/>
        <v>-36305.679999999993</v>
      </c>
      <c r="N406" s="91">
        <f t="shared" si="87"/>
        <v>-9.7703048522911215E-2</v>
      </c>
      <c r="O406" s="258"/>
      <c r="P406" s="157"/>
      <c r="Q406" s="307">
        <v>-174813.33000000002</v>
      </c>
      <c r="R406" s="307">
        <v>-174813.33000000002</v>
      </c>
      <c r="S406" s="142">
        <f t="shared" si="92"/>
        <v>0</v>
      </c>
      <c r="T406" s="91">
        <f t="shared" si="93"/>
        <v>0</v>
      </c>
      <c r="U406" s="157"/>
      <c r="V406" s="307">
        <v>-699253.32000000007</v>
      </c>
      <c r="W406" s="307">
        <v>-274898.49</v>
      </c>
      <c r="X406" s="142">
        <f t="shared" si="90"/>
        <v>-424354.83000000007</v>
      </c>
      <c r="Y406" s="91">
        <f t="shared" si="91"/>
        <v>-1.5436782864831309</v>
      </c>
      <c r="Z406" s="132"/>
    </row>
    <row r="407" spans="1:26" s="68" customFormat="1" hidden="1" outlineLevel="1" x14ac:dyDescent="0.25">
      <c r="A407" s="63" t="s">
        <v>1551</v>
      </c>
      <c r="B407" s="64" t="s">
        <v>2010</v>
      </c>
      <c r="C407" s="65" t="s">
        <v>2458</v>
      </c>
      <c r="D407" s="66"/>
      <c r="E407" s="67"/>
      <c r="F407" s="307">
        <v>376730.46</v>
      </c>
      <c r="G407" s="307">
        <v>177400.46</v>
      </c>
      <c r="H407" s="142">
        <f t="shared" si="84"/>
        <v>199330.00000000003</v>
      </c>
      <c r="I407" s="91">
        <f t="shared" si="85"/>
        <v>1.1236160267002693</v>
      </c>
      <c r="J407" s="157"/>
      <c r="K407" s="307">
        <v>3005135.58</v>
      </c>
      <c r="L407" s="307">
        <v>2265817.73</v>
      </c>
      <c r="M407" s="142">
        <f t="shared" si="86"/>
        <v>739317.85000000009</v>
      </c>
      <c r="N407" s="91">
        <f t="shared" si="87"/>
        <v>0.32629184607889888</v>
      </c>
      <c r="O407" s="258"/>
      <c r="P407" s="157"/>
      <c r="Q407" s="307">
        <v>904687.82000000007</v>
      </c>
      <c r="R407" s="307">
        <v>793415.06</v>
      </c>
      <c r="S407" s="142">
        <f t="shared" si="92"/>
        <v>111272.76000000001</v>
      </c>
      <c r="T407" s="91">
        <f t="shared" si="93"/>
        <v>0.14024533388615035</v>
      </c>
      <c r="U407" s="157"/>
      <c r="V407" s="307">
        <v>4688470.33</v>
      </c>
      <c r="W407" s="307">
        <v>4523184.4800000004</v>
      </c>
      <c r="X407" s="142">
        <f t="shared" si="90"/>
        <v>165285.84999999963</v>
      </c>
      <c r="Y407" s="91">
        <f t="shared" si="91"/>
        <v>3.6541921014019665E-2</v>
      </c>
      <c r="Z407" s="132"/>
    </row>
    <row r="408" spans="1:26" s="68" customFormat="1" hidden="1" outlineLevel="1" x14ac:dyDescent="0.25">
      <c r="A408" s="63" t="s">
        <v>1552</v>
      </c>
      <c r="B408" s="64" t="s">
        <v>2011</v>
      </c>
      <c r="C408" s="65" t="s">
        <v>2459</v>
      </c>
      <c r="D408" s="66"/>
      <c r="E408" s="67"/>
      <c r="F408" s="307">
        <v>5750.25</v>
      </c>
      <c r="G408" s="307">
        <v>0</v>
      </c>
      <c r="H408" s="142">
        <f t="shared" si="84"/>
        <v>5750.25</v>
      </c>
      <c r="I408" s="91" t="str">
        <f t="shared" si="85"/>
        <v>N.M.</v>
      </c>
      <c r="J408" s="157"/>
      <c r="K408" s="307">
        <v>35295.5</v>
      </c>
      <c r="L408" s="307">
        <v>0</v>
      </c>
      <c r="M408" s="142">
        <f t="shared" si="86"/>
        <v>35295.5</v>
      </c>
      <c r="N408" s="91" t="str">
        <f t="shared" si="87"/>
        <v>N.M.</v>
      </c>
      <c r="O408" s="258"/>
      <c r="P408" s="157"/>
      <c r="Q408" s="307">
        <v>12142.85</v>
      </c>
      <c r="R408" s="307">
        <v>0</v>
      </c>
      <c r="S408" s="142">
        <f t="shared" si="92"/>
        <v>12142.85</v>
      </c>
      <c r="T408" s="91" t="str">
        <f t="shared" si="93"/>
        <v>N.M.</v>
      </c>
      <c r="U408" s="157"/>
      <c r="V408" s="307">
        <v>35295.5</v>
      </c>
      <c r="W408" s="307">
        <v>0</v>
      </c>
      <c r="X408" s="142">
        <f t="shared" si="90"/>
        <v>35295.5</v>
      </c>
      <c r="Y408" s="91" t="str">
        <f t="shared" si="91"/>
        <v>N.M.</v>
      </c>
      <c r="Z408" s="132"/>
    </row>
    <row r="409" spans="1:26" s="68" customFormat="1" hidden="1" outlineLevel="1" x14ac:dyDescent="0.25">
      <c r="A409" s="63" t="s">
        <v>1553</v>
      </c>
      <c r="B409" s="64" t="s">
        <v>2012</v>
      </c>
      <c r="C409" s="65" t="s">
        <v>2460</v>
      </c>
      <c r="D409" s="66"/>
      <c r="E409" s="67"/>
      <c r="F409" s="307">
        <v>175.9</v>
      </c>
      <c r="G409" s="307">
        <v>0</v>
      </c>
      <c r="H409" s="142">
        <f t="shared" si="84"/>
        <v>175.9</v>
      </c>
      <c r="I409" s="91" t="str">
        <f t="shared" si="85"/>
        <v>N.M.</v>
      </c>
      <c r="J409" s="157"/>
      <c r="K409" s="307">
        <v>1548.81</v>
      </c>
      <c r="L409" s="307">
        <v>0</v>
      </c>
      <c r="M409" s="142">
        <f t="shared" si="86"/>
        <v>1548.81</v>
      </c>
      <c r="N409" s="91" t="str">
        <f t="shared" si="87"/>
        <v>N.M.</v>
      </c>
      <c r="O409" s="258"/>
      <c r="P409" s="157"/>
      <c r="Q409" s="307">
        <v>908.39</v>
      </c>
      <c r="R409" s="307">
        <v>0</v>
      </c>
      <c r="S409" s="142">
        <f t="shared" si="92"/>
        <v>908.39</v>
      </c>
      <c r="T409" s="91" t="str">
        <f t="shared" si="93"/>
        <v>N.M.</v>
      </c>
      <c r="U409" s="157"/>
      <c r="V409" s="307">
        <v>1548.81</v>
      </c>
      <c r="W409" s="307">
        <v>0</v>
      </c>
      <c r="X409" s="142">
        <f t="shared" si="90"/>
        <v>1548.81</v>
      </c>
      <c r="Y409" s="91" t="str">
        <f t="shared" si="91"/>
        <v>N.M.</v>
      </c>
      <c r="Z409" s="132"/>
    </row>
    <row r="410" spans="1:26" s="68" customFormat="1" hidden="1" outlineLevel="1" x14ac:dyDescent="0.25">
      <c r="A410" s="63" t="s">
        <v>1554</v>
      </c>
      <c r="B410" s="64" t="s">
        <v>2013</v>
      </c>
      <c r="C410" s="65" t="s">
        <v>2461</v>
      </c>
      <c r="D410" s="66"/>
      <c r="E410" s="67"/>
      <c r="F410" s="307">
        <v>108847.98</v>
      </c>
      <c r="G410" s="307">
        <v>171026.16</v>
      </c>
      <c r="H410" s="142">
        <f t="shared" si="84"/>
        <v>-62178.180000000008</v>
      </c>
      <c r="I410" s="91">
        <f t="shared" si="85"/>
        <v>-0.36355946949870127</v>
      </c>
      <c r="J410" s="157"/>
      <c r="K410" s="307">
        <v>857201.75</v>
      </c>
      <c r="L410" s="307">
        <v>988704.46</v>
      </c>
      <c r="M410" s="142">
        <f t="shared" si="86"/>
        <v>-131502.70999999996</v>
      </c>
      <c r="N410" s="91">
        <f t="shared" si="87"/>
        <v>-0.13300507413509591</v>
      </c>
      <c r="O410" s="258"/>
      <c r="P410" s="157"/>
      <c r="Q410" s="307">
        <v>270119.01</v>
      </c>
      <c r="R410" s="307">
        <v>455144.64</v>
      </c>
      <c r="S410" s="142">
        <f t="shared" si="92"/>
        <v>-185025.63</v>
      </c>
      <c r="T410" s="91">
        <f t="shared" si="93"/>
        <v>-0.40652050741496154</v>
      </c>
      <c r="U410" s="157"/>
      <c r="V410" s="307">
        <v>1403981.82</v>
      </c>
      <c r="W410" s="307">
        <v>1835472.35</v>
      </c>
      <c r="X410" s="142">
        <f t="shared" si="90"/>
        <v>-431490.53</v>
      </c>
      <c r="Y410" s="91">
        <f t="shared" si="91"/>
        <v>-0.235084189636526</v>
      </c>
      <c r="Z410" s="132"/>
    </row>
    <row r="411" spans="1:26" s="68" customFormat="1" hidden="1" outlineLevel="1" x14ac:dyDescent="0.25">
      <c r="A411" s="63" t="s">
        <v>1555</v>
      </c>
      <c r="B411" s="64" t="s">
        <v>2014</v>
      </c>
      <c r="C411" s="65" t="s">
        <v>2462</v>
      </c>
      <c r="D411" s="66"/>
      <c r="E411" s="67"/>
      <c r="F411" s="307">
        <v>0</v>
      </c>
      <c r="G411" s="307">
        <v>0</v>
      </c>
      <c r="H411" s="142">
        <f t="shared" si="84"/>
        <v>0</v>
      </c>
      <c r="I411" s="91">
        <f t="shared" si="85"/>
        <v>0</v>
      </c>
      <c r="J411" s="157"/>
      <c r="K411" s="307">
        <v>0</v>
      </c>
      <c r="L411" s="307">
        <v>-13.57</v>
      </c>
      <c r="M411" s="142">
        <f t="shared" si="86"/>
        <v>13.57</v>
      </c>
      <c r="N411" s="91" t="str">
        <f t="shared" si="87"/>
        <v>N.M.</v>
      </c>
      <c r="O411" s="258"/>
      <c r="P411" s="157"/>
      <c r="Q411" s="307">
        <v>0</v>
      </c>
      <c r="R411" s="307">
        <v>0</v>
      </c>
      <c r="S411" s="142">
        <f t="shared" si="92"/>
        <v>0</v>
      </c>
      <c r="T411" s="91">
        <f t="shared" si="93"/>
        <v>0</v>
      </c>
      <c r="U411" s="157"/>
      <c r="V411" s="307">
        <v>0</v>
      </c>
      <c r="W411" s="307">
        <v>0</v>
      </c>
      <c r="X411" s="142">
        <f t="shared" si="90"/>
        <v>0</v>
      </c>
      <c r="Y411" s="91">
        <f t="shared" si="91"/>
        <v>0</v>
      </c>
      <c r="Z411" s="132"/>
    </row>
    <row r="412" spans="1:26" s="68" customFormat="1" hidden="1" outlineLevel="1" x14ac:dyDescent="0.25">
      <c r="A412" s="63" t="s">
        <v>1556</v>
      </c>
      <c r="B412" s="64" t="s">
        <v>2015</v>
      </c>
      <c r="C412" s="65" t="s">
        <v>2463</v>
      </c>
      <c r="D412" s="66"/>
      <c r="E412" s="67"/>
      <c r="F412" s="307">
        <v>14.63</v>
      </c>
      <c r="G412" s="307">
        <v>0</v>
      </c>
      <c r="H412" s="142">
        <f t="shared" si="84"/>
        <v>14.63</v>
      </c>
      <c r="I412" s="91" t="str">
        <f t="shared" si="85"/>
        <v>N.M.</v>
      </c>
      <c r="J412" s="157"/>
      <c r="K412" s="307">
        <v>0.19</v>
      </c>
      <c r="L412" s="307">
        <v>0</v>
      </c>
      <c r="M412" s="142">
        <f t="shared" si="86"/>
        <v>0.19</v>
      </c>
      <c r="N412" s="91" t="str">
        <f t="shared" si="87"/>
        <v>N.M.</v>
      </c>
      <c r="O412" s="258"/>
      <c r="P412" s="157"/>
      <c r="Q412" s="307">
        <v>-14.44</v>
      </c>
      <c r="R412" s="307">
        <v>0</v>
      </c>
      <c r="S412" s="142">
        <f t="shared" si="92"/>
        <v>-14.44</v>
      </c>
      <c r="T412" s="91" t="str">
        <f t="shared" si="93"/>
        <v>N.M.</v>
      </c>
      <c r="U412" s="157"/>
      <c r="V412" s="307">
        <v>0.19</v>
      </c>
      <c r="W412" s="307">
        <v>0</v>
      </c>
      <c r="X412" s="142">
        <f t="shared" si="90"/>
        <v>0.19</v>
      </c>
      <c r="Y412" s="91" t="str">
        <f t="shared" si="91"/>
        <v>N.M.</v>
      </c>
      <c r="Z412" s="132"/>
    </row>
    <row r="413" spans="1:26" s="68" customFormat="1" hidden="1" outlineLevel="1" x14ac:dyDescent="0.25">
      <c r="A413" s="63" t="s">
        <v>1350</v>
      </c>
      <c r="B413" s="64" t="s">
        <v>1809</v>
      </c>
      <c r="C413" s="65" t="s">
        <v>2267</v>
      </c>
      <c r="D413" s="66"/>
      <c r="E413" s="67"/>
      <c r="F413" s="307">
        <v>0</v>
      </c>
      <c r="G413" s="307">
        <v>0</v>
      </c>
      <c r="H413" s="142">
        <f t="shared" si="84"/>
        <v>0</v>
      </c>
      <c r="I413" s="91">
        <f t="shared" si="85"/>
        <v>0</v>
      </c>
      <c r="J413" s="157"/>
      <c r="K413" s="307">
        <v>0</v>
      </c>
      <c r="L413" s="307">
        <v>0</v>
      </c>
      <c r="M413" s="142">
        <f t="shared" si="86"/>
        <v>0</v>
      </c>
      <c r="N413" s="91">
        <f t="shared" si="87"/>
        <v>0</v>
      </c>
      <c r="O413" s="258"/>
      <c r="P413" s="157"/>
      <c r="Q413" s="307">
        <v>0</v>
      </c>
      <c r="R413" s="307">
        <v>0</v>
      </c>
      <c r="S413" s="142">
        <f t="shared" si="92"/>
        <v>0</v>
      </c>
      <c r="T413" s="91">
        <f t="shared" si="93"/>
        <v>0</v>
      </c>
      <c r="U413" s="157"/>
      <c r="V413" s="307">
        <v>0</v>
      </c>
      <c r="W413" s="307">
        <v>-420846.12</v>
      </c>
      <c r="X413" s="142">
        <f t="shared" si="90"/>
        <v>420846.12</v>
      </c>
      <c r="Y413" s="91" t="str">
        <f t="shared" si="91"/>
        <v>N.M.</v>
      </c>
      <c r="Z413" s="132"/>
    </row>
    <row r="414" spans="1:26" s="68" customFormat="1" hidden="1" outlineLevel="1" x14ac:dyDescent="0.25">
      <c r="A414" s="63" t="s">
        <v>1352</v>
      </c>
      <c r="B414" s="64" t="s">
        <v>1811</v>
      </c>
      <c r="C414" s="65" t="s">
        <v>2269</v>
      </c>
      <c r="D414" s="66"/>
      <c r="E414" s="67"/>
      <c r="F414" s="307">
        <v>7717470.2999999998</v>
      </c>
      <c r="G414" s="307">
        <v>3380128.95</v>
      </c>
      <c r="H414" s="142">
        <f t="shared" si="84"/>
        <v>4337341.3499999996</v>
      </c>
      <c r="I414" s="91">
        <f t="shared" si="85"/>
        <v>1.2831881310326931</v>
      </c>
      <c r="J414" s="157"/>
      <c r="K414" s="307">
        <v>76395843.920000002</v>
      </c>
      <c r="L414" s="307">
        <v>48720415.729999997</v>
      </c>
      <c r="M414" s="142">
        <f t="shared" si="86"/>
        <v>27675428.190000005</v>
      </c>
      <c r="N414" s="91">
        <f t="shared" si="87"/>
        <v>0.5680458135532418</v>
      </c>
      <c r="O414" s="258"/>
      <c r="P414" s="157"/>
      <c r="Q414" s="307">
        <v>24975295.34</v>
      </c>
      <c r="R414" s="307">
        <v>14748376.960000001</v>
      </c>
      <c r="S414" s="142">
        <f t="shared" si="92"/>
        <v>10226918.379999999</v>
      </c>
      <c r="T414" s="91">
        <f t="shared" si="93"/>
        <v>0.69342670096764314</v>
      </c>
      <c r="U414" s="157"/>
      <c r="V414" s="307">
        <v>116683144.05000001</v>
      </c>
      <c r="W414" s="307">
        <v>90495332.219999999</v>
      </c>
      <c r="X414" s="142">
        <f t="shared" si="90"/>
        <v>26187811.830000013</v>
      </c>
      <c r="Y414" s="91">
        <f t="shared" si="91"/>
        <v>0.28938301222361118</v>
      </c>
      <c r="Z414" s="132"/>
    </row>
    <row r="415" spans="1:26" s="68" customFormat="1" hidden="1" outlineLevel="1" x14ac:dyDescent="0.25">
      <c r="A415" s="63" t="s">
        <v>1353</v>
      </c>
      <c r="B415" s="64" t="s">
        <v>1812</v>
      </c>
      <c r="C415" s="65" t="s">
        <v>2270</v>
      </c>
      <c r="D415" s="66"/>
      <c r="E415" s="67"/>
      <c r="F415" s="307">
        <v>64124.29</v>
      </c>
      <c r="G415" s="307">
        <v>0</v>
      </c>
      <c r="H415" s="142">
        <f t="shared" si="84"/>
        <v>64124.29</v>
      </c>
      <c r="I415" s="91" t="str">
        <f t="shared" si="85"/>
        <v>N.M.</v>
      </c>
      <c r="J415" s="157"/>
      <c r="K415" s="307">
        <v>64124.29</v>
      </c>
      <c r="L415" s="307">
        <v>373078.23</v>
      </c>
      <c r="M415" s="142">
        <f t="shared" si="86"/>
        <v>-308953.94</v>
      </c>
      <c r="N415" s="91">
        <f t="shared" si="87"/>
        <v>-0.82812106190168222</v>
      </c>
      <c r="O415" s="258"/>
      <c r="P415" s="157"/>
      <c r="Q415" s="307">
        <v>64124.29</v>
      </c>
      <c r="R415" s="307">
        <v>76088.34</v>
      </c>
      <c r="S415" s="142">
        <f t="shared" si="92"/>
        <v>-11964.049999999996</v>
      </c>
      <c r="T415" s="91">
        <f t="shared" si="93"/>
        <v>-0.15723894094679941</v>
      </c>
      <c r="U415" s="157"/>
      <c r="V415" s="307">
        <v>64124.29</v>
      </c>
      <c r="W415" s="307">
        <v>748610.90999999992</v>
      </c>
      <c r="X415" s="142">
        <f t="shared" si="90"/>
        <v>-684486.61999999988</v>
      </c>
      <c r="Y415" s="91">
        <f t="shared" si="91"/>
        <v>-0.91434229832423886</v>
      </c>
      <c r="Z415" s="132"/>
    </row>
    <row r="416" spans="1:26" s="68" customFormat="1" hidden="1" outlineLevel="1" x14ac:dyDescent="0.25">
      <c r="A416" s="63" t="s">
        <v>1354</v>
      </c>
      <c r="B416" s="64" t="s">
        <v>1813</v>
      </c>
      <c r="C416" s="65" t="s">
        <v>2271</v>
      </c>
      <c r="D416" s="66"/>
      <c r="E416" s="67"/>
      <c r="F416" s="307">
        <v>0</v>
      </c>
      <c r="G416" s="307">
        <v>191456.44</v>
      </c>
      <c r="H416" s="142">
        <f t="shared" si="84"/>
        <v>-191456.44</v>
      </c>
      <c r="I416" s="91" t="str">
        <f t="shared" si="85"/>
        <v>N.M.</v>
      </c>
      <c r="J416" s="157"/>
      <c r="K416" s="307">
        <v>2332542</v>
      </c>
      <c r="L416" s="307">
        <v>411514.69</v>
      </c>
      <c r="M416" s="142">
        <f t="shared" si="86"/>
        <v>1921027.31</v>
      </c>
      <c r="N416" s="91">
        <f t="shared" si="87"/>
        <v>4.668186474703977</v>
      </c>
      <c r="O416" s="258"/>
      <c r="P416" s="157"/>
      <c r="Q416" s="307">
        <v>1526348.24</v>
      </c>
      <c r="R416" s="307">
        <v>411514.69</v>
      </c>
      <c r="S416" s="142">
        <f t="shared" si="92"/>
        <v>1114833.55</v>
      </c>
      <c r="T416" s="91">
        <f t="shared" si="93"/>
        <v>2.7090978210279686</v>
      </c>
      <c r="U416" s="157"/>
      <c r="V416" s="307">
        <v>3340284.2</v>
      </c>
      <c r="W416" s="307">
        <v>411514.69</v>
      </c>
      <c r="X416" s="142">
        <f t="shared" si="90"/>
        <v>2928769.5100000002</v>
      </c>
      <c r="Y416" s="91">
        <f t="shared" si="91"/>
        <v>7.117047291798988</v>
      </c>
      <c r="Z416" s="132"/>
    </row>
    <row r="417" spans="1:26" s="68" customFormat="1" hidden="1" outlineLevel="1" x14ac:dyDescent="0.25">
      <c r="A417" s="63" t="s">
        <v>1355</v>
      </c>
      <c r="B417" s="64" t="s">
        <v>1814</v>
      </c>
      <c r="C417" s="65" t="s">
        <v>2272</v>
      </c>
      <c r="D417" s="66"/>
      <c r="E417" s="67"/>
      <c r="F417" s="307">
        <v>0</v>
      </c>
      <c r="G417" s="307">
        <v>0</v>
      </c>
      <c r="H417" s="142">
        <f t="shared" ref="H417:H480" si="94">+F417-G417</f>
        <v>0</v>
      </c>
      <c r="I417" s="91">
        <f t="shared" ref="I417:I480" si="95">IF(G417&lt;0,IF(H417=0,0,IF(OR(G417=0,F417=0),"N.M.",IF(ABS(H417/G417)&gt;=10,"N.M.",H417/(-G417)))),IF(H417=0,0,IF(OR(G417=0,F417=0),"N.M.",IF(ABS(H417/G417)&gt;=10,"N.M.",H417/G417))))</f>
        <v>0</v>
      </c>
      <c r="J417" s="157"/>
      <c r="K417" s="307">
        <v>0</v>
      </c>
      <c r="L417" s="307">
        <v>0</v>
      </c>
      <c r="M417" s="142">
        <f t="shared" si="86"/>
        <v>0</v>
      </c>
      <c r="N417" s="91">
        <f t="shared" si="87"/>
        <v>0</v>
      </c>
      <c r="O417" s="258"/>
      <c r="P417" s="157"/>
      <c r="Q417" s="307">
        <v>0</v>
      </c>
      <c r="R417" s="307">
        <v>0</v>
      </c>
      <c r="S417" s="142">
        <f t="shared" si="92"/>
        <v>0</v>
      </c>
      <c r="T417" s="91">
        <f t="shared" si="93"/>
        <v>0</v>
      </c>
      <c r="U417" s="157"/>
      <c r="V417" s="307">
        <v>0</v>
      </c>
      <c r="W417" s="307">
        <v>0</v>
      </c>
      <c r="X417" s="142">
        <f t="shared" si="90"/>
        <v>0</v>
      </c>
      <c r="Y417" s="91">
        <f t="shared" si="91"/>
        <v>0</v>
      </c>
      <c r="Z417" s="132"/>
    </row>
    <row r="418" spans="1:26" s="68" customFormat="1" hidden="1" outlineLevel="1" x14ac:dyDescent="0.25">
      <c r="A418" s="63" t="s">
        <v>1356</v>
      </c>
      <c r="B418" s="64" t="s">
        <v>1815</v>
      </c>
      <c r="C418" s="65" t="s">
        <v>2273</v>
      </c>
      <c r="D418" s="66"/>
      <c r="E418" s="67"/>
      <c r="F418" s="307">
        <v>-75.47</v>
      </c>
      <c r="G418" s="307">
        <v>2809.82</v>
      </c>
      <c r="H418" s="142">
        <f t="shared" si="94"/>
        <v>-2885.29</v>
      </c>
      <c r="I418" s="91">
        <f t="shared" si="95"/>
        <v>-1.0268593717747043</v>
      </c>
      <c r="J418" s="157"/>
      <c r="K418" s="307">
        <v>-1606.71</v>
      </c>
      <c r="L418" s="307">
        <v>4347.38</v>
      </c>
      <c r="M418" s="142">
        <f t="shared" si="86"/>
        <v>-5954.09</v>
      </c>
      <c r="N418" s="91">
        <f t="shared" si="87"/>
        <v>-1.3695812190330727</v>
      </c>
      <c r="O418" s="258"/>
      <c r="P418" s="157"/>
      <c r="Q418" s="307">
        <v>10</v>
      </c>
      <c r="R418" s="307">
        <v>4574.7300000000005</v>
      </c>
      <c r="S418" s="142">
        <f t="shared" si="92"/>
        <v>-4564.7300000000005</v>
      </c>
      <c r="T418" s="91">
        <f t="shared" si="93"/>
        <v>-0.99781407864507854</v>
      </c>
      <c r="U418" s="157"/>
      <c r="V418" s="307">
        <v>-1041.8000000000002</v>
      </c>
      <c r="W418" s="307">
        <v>5144.75</v>
      </c>
      <c r="X418" s="142">
        <f t="shared" si="90"/>
        <v>-6186.55</v>
      </c>
      <c r="Y418" s="91">
        <f t="shared" si="91"/>
        <v>-1.20249769182176</v>
      </c>
      <c r="Z418" s="132"/>
    </row>
    <row r="419" spans="1:26" s="68" customFormat="1" hidden="1" outlineLevel="1" x14ac:dyDescent="0.25">
      <c r="A419" s="63" t="s">
        <v>1357</v>
      </c>
      <c r="B419" s="64" t="s">
        <v>1816</v>
      </c>
      <c r="C419" s="65" t="s">
        <v>2274</v>
      </c>
      <c r="D419" s="66"/>
      <c r="E419" s="67"/>
      <c r="F419" s="307">
        <v>-2432.77</v>
      </c>
      <c r="G419" s="307">
        <v>20906.600000000002</v>
      </c>
      <c r="H419" s="142">
        <f t="shared" si="94"/>
        <v>-23339.370000000003</v>
      </c>
      <c r="I419" s="91">
        <f t="shared" si="95"/>
        <v>-1.1163637320272066</v>
      </c>
      <c r="J419" s="157"/>
      <c r="K419" s="307">
        <v>-40702.9</v>
      </c>
      <c r="L419" s="307">
        <v>43692.700000000004</v>
      </c>
      <c r="M419" s="142">
        <f t="shared" si="86"/>
        <v>-84395.6</v>
      </c>
      <c r="N419" s="91">
        <f t="shared" si="87"/>
        <v>-1.9315720932787399</v>
      </c>
      <c r="O419" s="258"/>
      <c r="P419" s="157"/>
      <c r="Q419" s="307">
        <v>-15704.210000000001</v>
      </c>
      <c r="R419" s="307">
        <v>36260.370000000003</v>
      </c>
      <c r="S419" s="142">
        <f t="shared" si="92"/>
        <v>-51964.58</v>
      </c>
      <c r="T419" s="91">
        <f t="shared" si="93"/>
        <v>-1.4330956909706105</v>
      </c>
      <c r="U419" s="157"/>
      <c r="V419" s="307">
        <v>-28329.599999999999</v>
      </c>
      <c r="W419" s="307">
        <v>62814.55</v>
      </c>
      <c r="X419" s="142">
        <f t="shared" si="90"/>
        <v>-91144.15</v>
      </c>
      <c r="Y419" s="91">
        <f t="shared" si="91"/>
        <v>-1.4510037881350737</v>
      </c>
      <c r="Z419" s="132"/>
    </row>
    <row r="420" spans="1:26" s="68" customFormat="1" hidden="1" outlineLevel="1" x14ac:dyDescent="0.25">
      <c r="A420" s="63" t="s">
        <v>1358</v>
      </c>
      <c r="B420" s="64" t="s">
        <v>1817</v>
      </c>
      <c r="C420" s="65" t="s">
        <v>2275</v>
      </c>
      <c r="D420" s="66"/>
      <c r="E420" s="67"/>
      <c r="F420" s="307">
        <v>266154.98</v>
      </c>
      <c r="G420" s="307">
        <v>278261.17</v>
      </c>
      <c r="H420" s="142">
        <f t="shared" si="94"/>
        <v>-12106.190000000002</v>
      </c>
      <c r="I420" s="91">
        <f t="shared" si="95"/>
        <v>-4.3506573338996608E-2</v>
      </c>
      <c r="J420" s="157"/>
      <c r="K420" s="307">
        <v>1915905.9300000002</v>
      </c>
      <c r="L420" s="307">
        <v>2125629.83</v>
      </c>
      <c r="M420" s="142">
        <f t="shared" si="86"/>
        <v>-209723.89999999991</v>
      </c>
      <c r="N420" s="91">
        <f t="shared" si="87"/>
        <v>-9.8664356813246215E-2</v>
      </c>
      <c r="O420" s="258"/>
      <c r="P420" s="157"/>
      <c r="Q420" s="307">
        <v>812087.97</v>
      </c>
      <c r="R420" s="307">
        <v>901990.88</v>
      </c>
      <c r="S420" s="142">
        <f t="shared" si="92"/>
        <v>-89902.910000000033</v>
      </c>
      <c r="T420" s="91">
        <f t="shared" si="93"/>
        <v>-9.9671639695514472E-2</v>
      </c>
      <c r="U420" s="157"/>
      <c r="V420" s="307">
        <v>3377747.58</v>
      </c>
      <c r="W420" s="307">
        <v>3261868.75</v>
      </c>
      <c r="X420" s="142">
        <f t="shared" si="90"/>
        <v>115878.83000000007</v>
      </c>
      <c r="Y420" s="91">
        <f t="shared" si="91"/>
        <v>3.5525288992697843E-2</v>
      </c>
      <c r="Z420" s="132"/>
    </row>
    <row r="421" spans="1:26" s="68" customFormat="1" hidden="1" outlineLevel="1" x14ac:dyDescent="0.25">
      <c r="A421" s="63" t="s">
        <v>1359</v>
      </c>
      <c r="B421" s="64" t="s">
        <v>1818</v>
      </c>
      <c r="C421" s="65" t="s">
        <v>2276</v>
      </c>
      <c r="D421" s="66"/>
      <c r="E421" s="67"/>
      <c r="F421" s="307">
        <v>-119573</v>
      </c>
      <c r="G421" s="307">
        <v>-119573</v>
      </c>
      <c r="H421" s="142">
        <f t="shared" si="94"/>
        <v>0</v>
      </c>
      <c r="I421" s="91">
        <f t="shared" si="95"/>
        <v>0</v>
      </c>
      <c r="J421" s="157"/>
      <c r="K421" s="307">
        <v>-837011</v>
      </c>
      <c r="L421" s="307">
        <v>-837011</v>
      </c>
      <c r="M421" s="142">
        <f t="shared" si="86"/>
        <v>0</v>
      </c>
      <c r="N421" s="91">
        <f t="shared" si="87"/>
        <v>0</v>
      </c>
      <c r="O421" s="258"/>
      <c r="P421" s="157"/>
      <c r="Q421" s="307">
        <v>-358719</v>
      </c>
      <c r="R421" s="307">
        <v>-358719</v>
      </c>
      <c r="S421" s="142">
        <f t="shared" si="92"/>
        <v>0</v>
      </c>
      <c r="T421" s="91">
        <f t="shared" si="93"/>
        <v>0</v>
      </c>
      <c r="U421" s="157"/>
      <c r="V421" s="307">
        <v>-1434876</v>
      </c>
      <c r="W421" s="307">
        <v>-1434876</v>
      </c>
      <c r="X421" s="142">
        <f t="shared" si="90"/>
        <v>0</v>
      </c>
      <c r="Y421" s="91">
        <f t="shared" si="91"/>
        <v>0</v>
      </c>
      <c r="Z421" s="132"/>
    </row>
    <row r="422" spans="1:26" s="68" customFormat="1" hidden="1" outlineLevel="1" x14ac:dyDescent="0.25">
      <c r="A422" s="63" t="s">
        <v>1360</v>
      </c>
      <c r="B422" s="64" t="s">
        <v>1819</v>
      </c>
      <c r="C422" s="65" t="s">
        <v>2277</v>
      </c>
      <c r="D422" s="66"/>
      <c r="E422" s="67"/>
      <c r="F422" s="307">
        <v>26837.71</v>
      </c>
      <c r="G422" s="307">
        <v>94963.8</v>
      </c>
      <c r="H422" s="142">
        <f t="shared" si="94"/>
        <v>-68126.09</v>
      </c>
      <c r="I422" s="91">
        <f t="shared" si="95"/>
        <v>-0.71739010022766569</v>
      </c>
      <c r="J422" s="157"/>
      <c r="K422" s="307">
        <v>235498.73</v>
      </c>
      <c r="L422" s="307">
        <v>620247.75</v>
      </c>
      <c r="M422" s="142">
        <f t="shared" si="86"/>
        <v>-384749.02</v>
      </c>
      <c r="N422" s="91">
        <f t="shared" si="87"/>
        <v>-0.62031505958707633</v>
      </c>
      <c r="O422" s="258"/>
      <c r="P422" s="157"/>
      <c r="Q422" s="307">
        <v>91248.36</v>
      </c>
      <c r="R422" s="307">
        <v>277277.58</v>
      </c>
      <c r="S422" s="142">
        <f t="shared" si="92"/>
        <v>-186029.22000000003</v>
      </c>
      <c r="T422" s="91">
        <f t="shared" si="93"/>
        <v>-0.67091331365485818</v>
      </c>
      <c r="U422" s="157"/>
      <c r="V422" s="307">
        <v>714066.25</v>
      </c>
      <c r="W422" s="307">
        <v>980009.28</v>
      </c>
      <c r="X422" s="142">
        <f t="shared" si="90"/>
        <v>-265943.03000000003</v>
      </c>
      <c r="Y422" s="91">
        <f t="shared" si="91"/>
        <v>-0.27136786908793353</v>
      </c>
      <c r="Z422" s="132"/>
    </row>
    <row r="423" spans="1:26" s="68" customFormat="1" hidden="1" outlineLevel="1" x14ac:dyDescent="0.25">
      <c r="A423" s="63" t="s">
        <v>1361</v>
      </c>
      <c r="B423" s="64" t="s">
        <v>1820</v>
      </c>
      <c r="C423" s="65" t="s">
        <v>2278</v>
      </c>
      <c r="D423" s="66"/>
      <c r="E423" s="67"/>
      <c r="F423" s="307">
        <v>74426.03</v>
      </c>
      <c r="G423" s="307">
        <v>64452.78</v>
      </c>
      <c r="H423" s="142">
        <f t="shared" si="94"/>
        <v>9973.25</v>
      </c>
      <c r="I423" s="91">
        <f t="shared" si="95"/>
        <v>0.15473731311512087</v>
      </c>
      <c r="J423" s="157"/>
      <c r="K423" s="307">
        <v>579993.06000000006</v>
      </c>
      <c r="L423" s="307">
        <v>368860.25</v>
      </c>
      <c r="M423" s="142">
        <f t="shared" si="86"/>
        <v>211132.81000000006</v>
      </c>
      <c r="N423" s="91">
        <f t="shared" si="87"/>
        <v>0.57239241691128295</v>
      </c>
      <c r="O423" s="258"/>
      <c r="P423" s="157"/>
      <c r="Q423" s="307">
        <v>230075.36000000002</v>
      </c>
      <c r="R423" s="307">
        <v>167793.93</v>
      </c>
      <c r="S423" s="142">
        <f t="shared" si="92"/>
        <v>62281.430000000022</v>
      </c>
      <c r="T423" s="91">
        <f t="shared" si="93"/>
        <v>0.37117808731221696</v>
      </c>
      <c r="U423" s="157"/>
      <c r="V423" s="307">
        <v>809655.9</v>
      </c>
      <c r="W423" s="307">
        <v>650783.59000000008</v>
      </c>
      <c r="X423" s="142">
        <f t="shared" si="90"/>
        <v>158872.30999999994</v>
      </c>
      <c r="Y423" s="91">
        <f t="shared" si="91"/>
        <v>0.24412464057368122</v>
      </c>
      <c r="Z423" s="132"/>
    </row>
    <row r="424" spans="1:26" s="68" customFormat="1" hidden="1" outlineLevel="1" x14ac:dyDescent="0.25">
      <c r="A424" s="63" t="s">
        <v>1362</v>
      </c>
      <c r="B424" s="64" t="s">
        <v>1821</v>
      </c>
      <c r="C424" s="65" t="s">
        <v>2279</v>
      </c>
      <c r="D424" s="66"/>
      <c r="E424" s="67"/>
      <c r="F424" s="307">
        <v>-3196.69</v>
      </c>
      <c r="G424" s="307">
        <v>-1429.01</v>
      </c>
      <c r="H424" s="142">
        <f t="shared" si="94"/>
        <v>-1767.68</v>
      </c>
      <c r="I424" s="91">
        <f t="shared" si="95"/>
        <v>-1.2369962421536589</v>
      </c>
      <c r="J424" s="157"/>
      <c r="K424" s="307">
        <v>207899.85</v>
      </c>
      <c r="L424" s="307">
        <v>-10844.050000000001</v>
      </c>
      <c r="M424" s="142">
        <f t="shared" si="86"/>
        <v>218743.9</v>
      </c>
      <c r="N424" s="91" t="str">
        <f t="shared" si="87"/>
        <v>N.M.</v>
      </c>
      <c r="O424" s="258"/>
      <c r="P424" s="157"/>
      <c r="Q424" s="307">
        <v>-4743.62</v>
      </c>
      <c r="R424" s="307">
        <v>-3067.2000000000003</v>
      </c>
      <c r="S424" s="142">
        <f t="shared" si="92"/>
        <v>-1676.4199999999996</v>
      </c>
      <c r="T424" s="91">
        <f t="shared" si="93"/>
        <v>-0.5465636411058945</v>
      </c>
      <c r="U424" s="157"/>
      <c r="V424" s="307">
        <v>-20895.100000000006</v>
      </c>
      <c r="W424" s="307">
        <v>-14272.970000000001</v>
      </c>
      <c r="X424" s="142">
        <f t="shared" si="90"/>
        <v>-6622.1300000000047</v>
      </c>
      <c r="Y424" s="91">
        <f t="shared" si="91"/>
        <v>-0.46396300139354346</v>
      </c>
      <c r="Z424" s="132"/>
    </row>
    <row r="425" spans="1:26" s="68" customFormat="1" hidden="1" outlineLevel="1" x14ac:dyDescent="0.25">
      <c r="A425" s="63" t="s">
        <v>1363</v>
      </c>
      <c r="B425" s="64" t="s">
        <v>1822</v>
      </c>
      <c r="C425" s="65" t="s">
        <v>2280</v>
      </c>
      <c r="D425" s="66"/>
      <c r="E425" s="67"/>
      <c r="F425" s="307">
        <v>1838939.8900000001</v>
      </c>
      <c r="G425" s="307">
        <v>1798813.47</v>
      </c>
      <c r="H425" s="142">
        <f t="shared" si="94"/>
        <v>40126.420000000158</v>
      </c>
      <c r="I425" s="91">
        <f t="shared" si="95"/>
        <v>2.2307160063683624E-2</v>
      </c>
      <c r="J425" s="157"/>
      <c r="K425" s="307">
        <v>8337478.8799999999</v>
      </c>
      <c r="L425" s="307">
        <v>4353289.5999999996</v>
      </c>
      <c r="M425" s="142">
        <f t="shared" si="86"/>
        <v>3984189.2800000003</v>
      </c>
      <c r="N425" s="91">
        <f t="shared" si="87"/>
        <v>0.91521346983210139</v>
      </c>
      <c r="O425" s="258"/>
      <c r="P425" s="157"/>
      <c r="Q425" s="307">
        <v>6213444.5499999998</v>
      </c>
      <c r="R425" s="307">
        <v>4219917.05</v>
      </c>
      <c r="S425" s="142">
        <f t="shared" si="92"/>
        <v>1993527.5</v>
      </c>
      <c r="T425" s="91">
        <f t="shared" si="93"/>
        <v>0.47240916737924982</v>
      </c>
      <c r="U425" s="157"/>
      <c r="V425" s="307">
        <v>12596636.35</v>
      </c>
      <c r="W425" s="307">
        <v>7845722.7599999998</v>
      </c>
      <c r="X425" s="142">
        <f t="shared" si="90"/>
        <v>4750913.59</v>
      </c>
      <c r="Y425" s="91">
        <f t="shared" si="91"/>
        <v>0.60554186469877247</v>
      </c>
      <c r="Z425" s="132"/>
    </row>
    <row r="426" spans="1:26" s="68" customFormat="1" hidden="1" outlineLevel="1" x14ac:dyDescent="0.25">
      <c r="A426" s="63" t="s">
        <v>1364</v>
      </c>
      <c r="B426" s="64" t="s">
        <v>1823</v>
      </c>
      <c r="C426" s="65" t="s">
        <v>2281</v>
      </c>
      <c r="D426" s="66"/>
      <c r="E426" s="67"/>
      <c r="F426" s="307">
        <v>140539.29</v>
      </c>
      <c r="G426" s="307">
        <v>50108.69</v>
      </c>
      <c r="H426" s="142">
        <f t="shared" si="94"/>
        <v>90430.6</v>
      </c>
      <c r="I426" s="91">
        <f t="shared" si="95"/>
        <v>1.8046889671232675</v>
      </c>
      <c r="J426" s="157"/>
      <c r="K426" s="307">
        <v>685318.03</v>
      </c>
      <c r="L426" s="307">
        <v>269258.67</v>
      </c>
      <c r="M426" s="142">
        <f t="shared" si="86"/>
        <v>416059.36000000004</v>
      </c>
      <c r="N426" s="91">
        <f t="shared" si="87"/>
        <v>1.5452032055272356</v>
      </c>
      <c r="O426" s="258"/>
      <c r="P426" s="157"/>
      <c r="Q426" s="307">
        <v>299583.71000000002</v>
      </c>
      <c r="R426" s="307">
        <v>161903.29</v>
      </c>
      <c r="S426" s="142">
        <f t="shared" si="92"/>
        <v>137680.42000000001</v>
      </c>
      <c r="T426" s="91">
        <f t="shared" si="93"/>
        <v>0.85038679572231057</v>
      </c>
      <c r="U426" s="157"/>
      <c r="V426" s="307">
        <v>886035.39</v>
      </c>
      <c r="W426" s="307">
        <v>584676.97</v>
      </c>
      <c r="X426" s="142">
        <f t="shared" si="90"/>
        <v>301358.42000000004</v>
      </c>
      <c r="Y426" s="91">
        <f t="shared" si="91"/>
        <v>0.51542721102902356</v>
      </c>
      <c r="Z426" s="132"/>
    </row>
    <row r="427" spans="1:26" s="68" customFormat="1" hidden="1" outlineLevel="1" x14ac:dyDescent="0.25">
      <c r="A427" s="63" t="s">
        <v>1365</v>
      </c>
      <c r="B427" s="64" t="s">
        <v>1824</v>
      </c>
      <c r="C427" s="65" t="s">
        <v>2282</v>
      </c>
      <c r="D427" s="66"/>
      <c r="E427" s="67"/>
      <c r="F427" s="307">
        <v>-13288.33</v>
      </c>
      <c r="G427" s="307">
        <v>-13531.64</v>
      </c>
      <c r="H427" s="142">
        <f t="shared" si="94"/>
        <v>243.30999999999949</v>
      </c>
      <c r="I427" s="91">
        <f t="shared" si="95"/>
        <v>1.7980821245613947E-2</v>
      </c>
      <c r="J427" s="157"/>
      <c r="K427" s="307">
        <v>-111915.16</v>
      </c>
      <c r="L427" s="307">
        <v>-27529.22</v>
      </c>
      <c r="M427" s="142">
        <f t="shared" si="86"/>
        <v>-84385.94</v>
      </c>
      <c r="N427" s="91">
        <f t="shared" si="87"/>
        <v>-3.0653225917770279</v>
      </c>
      <c r="O427" s="258"/>
      <c r="P427" s="157"/>
      <c r="Q427" s="307">
        <v>-40251.97</v>
      </c>
      <c r="R427" s="307">
        <v>-40145.9</v>
      </c>
      <c r="S427" s="142">
        <f t="shared" si="92"/>
        <v>-106.06999999999971</v>
      </c>
      <c r="T427" s="91">
        <f t="shared" si="93"/>
        <v>-2.6421128932219654E-3</v>
      </c>
      <c r="U427" s="157"/>
      <c r="V427" s="307">
        <v>-120271.1</v>
      </c>
      <c r="W427" s="307">
        <v>-28085.34</v>
      </c>
      <c r="X427" s="142">
        <f t="shared" si="90"/>
        <v>-92185.760000000009</v>
      </c>
      <c r="Y427" s="91">
        <f t="shared" si="91"/>
        <v>-3.282344454437796</v>
      </c>
      <c r="Z427" s="132"/>
    </row>
    <row r="428" spans="1:26" s="68" customFormat="1" hidden="1" outlineLevel="1" x14ac:dyDescent="0.25">
      <c r="A428" s="63" t="s">
        <v>1366</v>
      </c>
      <c r="B428" s="64" t="s">
        <v>1825</v>
      </c>
      <c r="C428" s="65" t="s">
        <v>2283</v>
      </c>
      <c r="D428" s="66"/>
      <c r="E428" s="67"/>
      <c r="F428" s="307">
        <v>0</v>
      </c>
      <c r="G428" s="307">
        <v>0</v>
      </c>
      <c r="H428" s="142">
        <f t="shared" si="94"/>
        <v>0</v>
      </c>
      <c r="I428" s="91">
        <f t="shared" si="95"/>
        <v>0</v>
      </c>
      <c r="J428" s="157"/>
      <c r="K428" s="307">
        <v>0</v>
      </c>
      <c r="L428" s="307">
        <v>0</v>
      </c>
      <c r="M428" s="142">
        <f t="shared" si="86"/>
        <v>0</v>
      </c>
      <c r="N428" s="91">
        <f t="shared" si="87"/>
        <v>0</v>
      </c>
      <c r="O428" s="258"/>
      <c r="P428" s="157"/>
      <c r="Q428" s="307">
        <v>0</v>
      </c>
      <c r="R428" s="307">
        <v>0</v>
      </c>
      <c r="S428" s="142">
        <f t="shared" si="92"/>
        <v>0</v>
      </c>
      <c r="T428" s="91">
        <f t="shared" si="93"/>
        <v>0</v>
      </c>
      <c r="U428" s="157"/>
      <c r="V428" s="307">
        <v>0</v>
      </c>
      <c r="W428" s="307">
        <v>0</v>
      </c>
      <c r="X428" s="142">
        <f t="shared" si="90"/>
        <v>0</v>
      </c>
      <c r="Y428" s="91">
        <f t="shared" si="91"/>
        <v>0</v>
      </c>
      <c r="Z428" s="132"/>
    </row>
    <row r="429" spans="1:26" s="68" customFormat="1" hidden="1" outlineLevel="1" x14ac:dyDescent="0.25">
      <c r="A429" s="63" t="s">
        <v>1367</v>
      </c>
      <c r="B429" s="64" t="s">
        <v>1826</v>
      </c>
      <c r="C429" s="65" t="s">
        <v>2284</v>
      </c>
      <c r="D429" s="66"/>
      <c r="E429" s="67"/>
      <c r="F429" s="307">
        <v>165760.06</v>
      </c>
      <c r="G429" s="307">
        <v>71295.92</v>
      </c>
      <c r="H429" s="142">
        <f t="shared" si="94"/>
        <v>94464.14</v>
      </c>
      <c r="I429" s="91">
        <f t="shared" si="95"/>
        <v>1.3249585670540474</v>
      </c>
      <c r="J429" s="157"/>
      <c r="K429" s="307">
        <v>3920294.48</v>
      </c>
      <c r="L429" s="307">
        <v>892987.21</v>
      </c>
      <c r="M429" s="142">
        <f t="shared" si="86"/>
        <v>3027307.27</v>
      </c>
      <c r="N429" s="91">
        <f t="shared" si="87"/>
        <v>3.3900902903189398</v>
      </c>
      <c r="O429" s="258"/>
      <c r="P429" s="157"/>
      <c r="Q429" s="307">
        <v>412195.43</v>
      </c>
      <c r="R429" s="307">
        <v>370345.64</v>
      </c>
      <c r="S429" s="142">
        <f t="shared" si="92"/>
        <v>41849.789999999979</v>
      </c>
      <c r="T429" s="91">
        <f t="shared" si="93"/>
        <v>0.11300197836809954</v>
      </c>
      <c r="U429" s="157"/>
      <c r="V429" s="307">
        <v>4317704.66</v>
      </c>
      <c r="W429" s="307">
        <v>1265620.75</v>
      </c>
      <c r="X429" s="142">
        <f t="shared" si="90"/>
        <v>3052083.91</v>
      </c>
      <c r="Y429" s="91">
        <f t="shared" si="91"/>
        <v>2.4115311873639875</v>
      </c>
      <c r="Z429" s="132"/>
    </row>
    <row r="430" spans="1:26" s="68" customFormat="1" hidden="1" outlineLevel="1" x14ac:dyDescent="0.25">
      <c r="A430" s="63" t="s">
        <v>1368</v>
      </c>
      <c r="B430" s="64" t="s">
        <v>1827</v>
      </c>
      <c r="C430" s="65" t="s">
        <v>2285</v>
      </c>
      <c r="D430" s="66"/>
      <c r="E430" s="67"/>
      <c r="F430" s="307">
        <v>-639690.30000000005</v>
      </c>
      <c r="G430" s="307">
        <v>1667353.98</v>
      </c>
      <c r="H430" s="142">
        <f t="shared" si="94"/>
        <v>-2307044.2800000003</v>
      </c>
      <c r="I430" s="91">
        <f t="shared" si="95"/>
        <v>-1.3836559648839537</v>
      </c>
      <c r="J430" s="157"/>
      <c r="K430" s="307">
        <v>2760168.83</v>
      </c>
      <c r="L430" s="307">
        <v>4142486.72</v>
      </c>
      <c r="M430" s="142">
        <f t="shared" si="86"/>
        <v>-1382317.8900000001</v>
      </c>
      <c r="N430" s="91">
        <f t="shared" si="87"/>
        <v>-0.33369277524201696</v>
      </c>
      <c r="O430" s="258"/>
      <c r="P430" s="157"/>
      <c r="Q430" s="307">
        <v>-343233.73</v>
      </c>
      <c r="R430" s="307">
        <v>2803803.36</v>
      </c>
      <c r="S430" s="142">
        <f t="shared" si="92"/>
        <v>-3147037.09</v>
      </c>
      <c r="T430" s="91">
        <f t="shared" si="93"/>
        <v>-1.122417190483715</v>
      </c>
      <c r="U430" s="157"/>
      <c r="V430" s="307">
        <v>5561425.4700000007</v>
      </c>
      <c r="W430" s="307">
        <v>7214366.8600000003</v>
      </c>
      <c r="X430" s="142">
        <f t="shared" si="90"/>
        <v>-1652941.3899999997</v>
      </c>
      <c r="Y430" s="91">
        <f t="shared" si="91"/>
        <v>-0.22911801161162459</v>
      </c>
      <c r="Z430" s="132"/>
    </row>
    <row r="431" spans="1:26" s="68" customFormat="1" hidden="1" outlineLevel="1" x14ac:dyDescent="0.25">
      <c r="A431" s="63" t="s">
        <v>1369</v>
      </c>
      <c r="B431" s="64" t="s">
        <v>1828</v>
      </c>
      <c r="C431" s="65" t="s">
        <v>2286</v>
      </c>
      <c r="D431" s="66"/>
      <c r="E431" s="67"/>
      <c r="F431" s="307">
        <v>-229459.49</v>
      </c>
      <c r="G431" s="307">
        <v>-737819.27</v>
      </c>
      <c r="H431" s="142">
        <f t="shared" si="94"/>
        <v>508359.78</v>
      </c>
      <c r="I431" s="91">
        <f t="shared" si="95"/>
        <v>0.68900312131994057</v>
      </c>
      <c r="J431" s="157"/>
      <c r="K431" s="307">
        <v>-6349172.1699999999</v>
      </c>
      <c r="L431" s="307">
        <v>-4508527.49</v>
      </c>
      <c r="M431" s="142">
        <f t="shared" si="86"/>
        <v>-1840644.6799999997</v>
      </c>
      <c r="N431" s="91">
        <f t="shared" si="87"/>
        <v>-0.40825850215676507</v>
      </c>
      <c r="O431" s="258"/>
      <c r="P431" s="157"/>
      <c r="Q431" s="307">
        <v>-953849.31</v>
      </c>
      <c r="R431" s="307">
        <v>-2154750.25</v>
      </c>
      <c r="S431" s="142">
        <f t="shared" si="92"/>
        <v>1200900.94</v>
      </c>
      <c r="T431" s="91">
        <f t="shared" si="93"/>
        <v>0.55732720764274191</v>
      </c>
      <c r="U431" s="157"/>
      <c r="V431" s="307">
        <v>-9395771</v>
      </c>
      <c r="W431" s="307">
        <v>-5417540.7300000004</v>
      </c>
      <c r="X431" s="142">
        <f t="shared" si="90"/>
        <v>-3978230.2699999996</v>
      </c>
      <c r="Y431" s="91">
        <f t="shared" si="91"/>
        <v>-0.73432401679423998</v>
      </c>
      <c r="Z431" s="132"/>
    </row>
    <row r="432" spans="1:26" s="68" customFormat="1" hidden="1" outlineLevel="1" x14ac:dyDescent="0.25">
      <c r="A432" s="63" t="s">
        <v>1370</v>
      </c>
      <c r="B432" s="64" t="s">
        <v>1829</v>
      </c>
      <c r="C432" s="65" t="s">
        <v>2287</v>
      </c>
      <c r="D432" s="66"/>
      <c r="E432" s="67"/>
      <c r="F432" s="307">
        <v>-12729.52</v>
      </c>
      <c r="G432" s="307">
        <v>-5.4</v>
      </c>
      <c r="H432" s="142">
        <f t="shared" si="94"/>
        <v>-12724.12</v>
      </c>
      <c r="I432" s="91" t="str">
        <f t="shared" si="95"/>
        <v>N.M.</v>
      </c>
      <c r="J432" s="157"/>
      <c r="K432" s="307">
        <v>-49856.53</v>
      </c>
      <c r="L432" s="307">
        <v>-36069.040000000001</v>
      </c>
      <c r="M432" s="142">
        <f t="shared" si="86"/>
        <v>-13787.489999999998</v>
      </c>
      <c r="N432" s="91">
        <f t="shared" si="87"/>
        <v>-0.38225275748952559</v>
      </c>
      <c r="O432" s="258"/>
      <c r="P432" s="157"/>
      <c r="Q432" s="307">
        <v>-31270.73</v>
      </c>
      <c r="R432" s="307">
        <v>-23576.720000000001</v>
      </c>
      <c r="S432" s="142">
        <f t="shared" si="92"/>
        <v>-7694.0099999999984</v>
      </c>
      <c r="T432" s="91">
        <f t="shared" si="93"/>
        <v>-0.32633928722909711</v>
      </c>
      <c r="U432" s="157"/>
      <c r="V432" s="307">
        <v>-78061.81</v>
      </c>
      <c r="W432" s="307">
        <v>-53505.87</v>
      </c>
      <c r="X432" s="142">
        <f t="shared" si="90"/>
        <v>-24555.939999999995</v>
      </c>
      <c r="Y432" s="91">
        <f t="shared" si="91"/>
        <v>-0.45893917807522788</v>
      </c>
      <c r="Z432" s="132"/>
    </row>
    <row r="433" spans="1:26" s="68" customFormat="1" hidden="1" outlineLevel="1" x14ac:dyDescent="0.25">
      <c r="A433" s="63" t="s">
        <v>1371</v>
      </c>
      <c r="B433" s="64" t="s">
        <v>1830</v>
      </c>
      <c r="C433" s="65" t="s">
        <v>2288</v>
      </c>
      <c r="D433" s="66"/>
      <c r="E433" s="67"/>
      <c r="F433" s="307">
        <v>-285.27</v>
      </c>
      <c r="G433" s="307">
        <v>0</v>
      </c>
      <c r="H433" s="142">
        <f t="shared" si="94"/>
        <v>-285.27</v>
      </c>
      <c r="I433" s="91" t="str">
        <f t="shared" si="95"/>
        <v>N.M.</v>
      </c>
      <c r="J433" s="157"/>
      <c r="K433" s="307">
        <v>-285.27</v>
      </c>
      <c r="L433" s="307">
        <v>0</v>
      </c>
      <c r="M433" s="142">
        <f t="shared" si="86"/>
        <v>-285.27</v>
      </c>
      <c r="N433" s="91" t="str">
        <f t="shared" si="87"/>
        <v>N.M.</v>
      </c>
      <c r="O433" s="258"/>
      <c r="P433" s="157"/>
      <c r="Q433" s="307">
        <v>-285.27</v>
      </c>
      <c r="R433" s="307">
        <v>0</v>
      </c>
      <c r="S433" s="142">
        <f t="shared" si="92"/>
        <v>-285.27</v>
      </c>
      <c r="T433" s="91" t="str">
        <f t="shared" si="93"/>
        <v>N.M.</v>
      </c>
      <c r="U433" s="157"/>
      <c r="V433" s="307">
        <v>-285.27</v>
      </c>
      <c r="W433" s="307">
        <v>0</v>
      </c>
      <c r="X433" s="142">
        <f t="shared" si="90"/>
        <v>-285.27</v>
      </c>
      <c r="Y433" s="91" t="str">
        <f t="shared" si="91"/>
        <v>N.M.</v>
      </c>
      <c r="Z433" s="132"/>
    </row>
    <row r="434" spans="1:26" s="68" customFormat="1" hidden="1" outlineLevel="1" x14ac:dyDescent="0.25">
      <c r="A434" s="63" t="s">
        <v>1372</v>
      </c>
      <c r="B434" s="64" t="s">
        <v>1831</v>
      </c>
      <c r="C434" s="65" t="s">
        <v>2289</v>
      </c>
      <c r="D434" s="66"/>
      <c r="E434" s="67"/>
      <c r="F434" s="307">
        <v>0</v>
      </c>
      <c r="G434" s="307">
        <v>0</v>
      </c>
      <c r="H434" s="142">
        <f t="shared" si="94"/>
        <v>0</v>
      </c>
      <c r="I434" s="91">
        <f t="shared" si="95"/>
        <v>0</v>
      </c>
      <c r="J434" s="157"/>
      <c r="K434" s="307">
        <v>0</v>
      </c>
      <c r="L434" s="307">
        <v>152679.92000000001</v>
      </c>
      <c r="M434" s="142">
        <f t="shared" si="86"/>
        <v>-152679.92000000001</v>
      </c>
      <c r="N434" s="91" t="str">
        <f t="shared" si="87"/>
        <v>N.M.</v>
      </c>
      <c r="O434" s="258"/>
      <c r="P434" s="157"/>
      <c r="Q434" s="307">
        <v>0</v>
      </c>
      <c r="R434" s="307">
        <v>0</v>
      </c>
      <c r="S434" s="142">
        <f t="shared" si="92"/>
        <v>0</v>
      </c>
      <c r="T434" s="91">
        <f t="shared" si="93"/>
        <v>0</v>
      </c>
      <c r="U434" s="157"/>
      <c r="V434" s="307">
        <v>0</v>
      </c>
      <c r="W434" s="307">
        <v>3820924.74</v>
      </c>
      <c r="X434" s="142">
        <f t="shared" si="90"/>
        <v>-3820924.74</v>
      </c>
      <c r="Y434" s="91" t="str">
        <f t="shared" si="91"/>
        <v>N.M.</v>
      </c>
      <c r="Z434" s="132"/>
    </row>
    <row r="435" spans="1:26" s="68" customFormat="1" hidden="1" outlineLevel="1" x14ac:dyDescent="0.25">
      <c r="A435" s="63" t="s">
        <v>1373</v>
      </c>
      <c r="B435" s="64" t="s">
        <v>1832</v>
      </c>
      <c r="C435" s="65" t="s">
        <v>2290</v>
      </c>
      <c r="D435" s="66"/>
      <c r="E435" s="67"/>
      <c r="F435" s="307">
        <v>1107461.48</v>
      </c>
      <c r="G435" s="307">
        <v>687693.58</v>
      </c>
      <c r="H435" s="142">
        <f t="shared" si="94"/>
        <v>419767.9</v>
      </c>
      <c r="I435" s="91">
        <f t="shared" si="95"/>
        <v>0.61039962013314131</v>
      </c>
      <c r="J435" s="157"/>
      <c r="K435" s="307">
        <v>4630900.97</v>
      </c>
      <c r="L435" s="307">
        <v>3452463.38</v>
      </c>
      <c r="M435" s="142">
        <f t="shared" ref="M435:M498" si="96">+K435-L435</f>
        <v>1178437.5899999999</v>
      </c>
      <c r="N435" s="91">
        <f t="shared" ref="N435:N498" si="97">IF(L435&lt;0,IF(M435=0,0,IF(OR(L435=0,K435=0),"N.M.",IF(ABS(M435/L435)&gt;=10,"N.M.",M435/(-L435)))),IF(M435=0,0,IF(OR(L435=0,K435=0),"N.M.",IF(ABS(M435/L435)&gt;=10,"N.M.",M435/L435))))</f>
        <v>0.34133239379935143</v>
      </c>
      <c r="O435" s="258"/>
      <c r="P435" s="157"/>
      <c r="Q435" s="307">
        <v>1858028.63</v>
      </c>
      <c r="R435" s="307">
        <v>1463841.6</v>
      </c>
      <c r="S435" s="142">
        <f t="shared" ref="S435:S466" si="98">+Q435-R435</f>
        <v>394187.0299999998</v>
      </c>
      <c r="T435" s="91">
        <f t="shared" ref="T435:T466" si="99">IF(R435&lt;0,IF(S435=0,0,IF(OR(R435=0,Q435=0),"N.M.",IF(ABS(S435/R435)&gt;=10,"N.M.",S435/(-R435)))),IF(S435=0,0,IF(OR(R435=0,Q435=0),"N.M.",IF(ABS(S435/R435)&gt;=10,"N.M.",S435/R435))))</f>
        <v>0.26928257128366878</v>
      </c>
      <c r="U435" s="157"/>
      <c r="V435" s="307">
        <v>6829879.2400000002</v>
      </c>
      <c r="W435" s="307">
        <v>5791859.1099999994</v>
      </c>
      <c r="X435" s="142">
        <f t="shared" ref="X435:X498" si="100">+V435-W435</f>
        <v>1038020.1300000008</v>
      </c>
      <c r="Y435" s="91">
        <f t="shared" ref="Y435:Y498" si="101">IF(W435&lt;0,IF(X435=0,0,IF(OR(W435=0,V435=0),"N.M.",IF(ABS(X435/W435)&gt;=10,"N.M.",X435/(-W435)))),IF(X435=0,0,IF(OR(W435=0,V435=0),"N.M.",IF(ABS(X435/W435)&gt;=10,"N.M.",X435/W435))))</f>
        <v>0.17922054219305775</v>
      </c>
      <c r="Z435" s="132"/>
    </row>
    <row r="436" spans="1:26" s="68" customFormat="1" hidden="1" outlineLevel="1" x14ac:dyDescent="0.25">
      <c r="A436" s="63" t="s">
        <v>1374</v>
      </c>
      <c r="B436" s="64" t="s">
        <v>1833</v>
      </c>
      <c r="C436" s="65" t="s">
        <v>2291</v>
      </c>
      <c r="D436" s="66"/>
      <c r="E436" s="67"/>
      <c r="F436" s="307">
        <v>-425874.15</v>
      </c>
      <c r="G436" s="307">
        <v>-319277.44</v>
      </c>
      <c r="H436" s="142">
        <f t="shared" si="94"/>
        <v>-106596.71000000002</v>
      </c>
      <c r="I436" s="91">
        <f t="shared" si="95"/>
        <v>-0.33386859403533187</v>
      </c>
      <c r="J436" s="157"/>
      <c r="K436" s="307">
        <v>-2314997.9500000002</v>
      </c>
      <c r="L436" s="307">
        <v>-1364164.44</v>
      </c>
      <c r="M436" s="142">
        <f t="shared" si="96"/>
        <v>-950833.51000000024</v>
      </c>
      <c r="N436" s="91">
        <f t="shared" si="97"/>
        <v>-0.69700798680839404</v>
      </c>
      <c r="O436" s="258"/>
      <c r="P436" s="157"/>
      <c r="Q436" s="307">
        <v>-883671.68</v>
      </c>
      <c r="R436" s="307">
        <v>-693611.5</v>
      </c>
      <c r="S436" s="142">
        <f t="shared" si="98"/>
        <v>-190060.18000000005</v>
      </c>
      <c r="T436" s="91">
        <f t="shared" si="99"/>
        <v>-0.27401532414038704</v>
      </c>
      <c r="U436" s="157"/>
      <c r="V436" s="307">
        <v>-3285408.2700000005</v>
      </c>
      <c r="W436" s="307">
        <v>-2196848.13</v>
      </c>
      <c r="X436" s="142">
        <f t="shared" si="100"/>
        <v>-1088560.1400000006</v>
      </c>
      <c r="Y436" s="91">
        <f t="shared" si="101"/>
        <v>-0.49550996499698896</v>
      </c>
      <c r="Z436" s="132"/>
    </row>
    <row r="437" spans="1:26" s="68" customFormat="1" hidden="1" outlineLevel="1" x14ac:dyDescent="0.25">
      <c r="A437" s="63" t="s">
        <v>1375</v>
      </c>
      <c r="B437" s="64" t="s">
        <v>1834</v>
      </c>
      <c r="C437" s="65" t="s">
        <v>2292</v>
      </c>
      <c r="D437" s="66"/>
      <c r="E437" s="67"/>
      <c r="F437" s="307">
        <v>0</v>
      </c>
      <c r="G437" s="307">
        <v>-57.730000000000004</v>
      </c>
      <c r="H437" s="142">
        <f t="shared" si="94"/>
        <v>57.730000000000004</v>
      </c>
      <c r="I437" s="91" t="str">
        <f t="shared" si="95"/>
        <v>N.M.</v>
      </c>
      <c r="J437" s="157"/>
      <c r="K437" s="307">
        <v>-2256.9500000000003</v>
      </c>
      <c r="L437" s="307">
        <v>-2453.09</v>
      </c>
      <c r="M437" s="142">
        <f t="shared" si="96"/>
        <v>196.13999999999987</v>
      </c>
      <c r="N437" s="91">
        <f t="shared" si="97"/>
        <v>7.9956300013452358E-2</v>
      </c>
      <c r="O437" s="258"/>
      <c r="P437" s="157"/>
      <c r="Q437" s="307">
        <v>-288.03000000000003</v>
      </c>
      <c r="R437" s="307">
        <v>-501.28000000000003</v>
      </c>
      <c r="S437" s="142">
        <f t="shared" si="98"/>
        <v>213.25</v>
      </c>
      <c r="T437" s="91">
        <f t="shared" si="99"/>
        <v>0.42541094797318862</v>
      </c>
      <c r="U437" s="157"/>
      <c r="V437" s="307">
        <v>-2721.6400000000003</v>
      </c>
      <c r="W437" s="307">
        <v>-3261.63</v>
      </c>
      <c r="X437" s="142">
        <f t="shared" si="100"/>
        <v>539.98999999999978</v>
      </c>
      <c r="Y437" s="91">
        <f t="shared" si="101"/>
        <v>0.16555832513191249</v>
      </c>
      <c r="Z437" s="132"/>
    </row>
    <row r="438" spans="1:26" s="68" customFormat="1" hidden="1" outlineLevel="1" x14ac:dyDescent="0.25">
      <c r="A438" s="63" t="s">
        <v>1376</v>
      </c>
      <c r="B438" s="64" t="s">
        <v>1835</v>
      </c>
      <c r="C438" s="65" t="s">
        <v>2293</v>
      </c>
      <c r="D438" s="66"/>
      <c r="E438" s="67"/>
      <c r="F438" s="307">
        <v>5757.33</v>
      </c>
      <c r="G438" s="307">
        <v>5800.75</v>
      </c>
      <c r="H438" s="142">
        <f t="shared" si="94"/>
        <v>-43.420000000000073</v>
      </c>
      <c r="I438" s="91">
        <f t="shared" si="95"/>
        <v>-7.4852389777184114E-3</v>
      </c>
      <c r="J438" s="157"/>
      <c r="K438" s="307">
        <v>29319.88</v>
      </c>
      <c r="L438" s="307">
        <v>36671.520000000004</v>
      </c>
      <c r="M438" s="142">
        <f t="shared" si="96"/>
        <v>-7351.6400000000031</v>
      </c>
      <c r="N438" s="91">
        <f t="shared" si="97"/>
        <v>-0.2004727374267552</v>
      </c>
      <c r="O438" s="258"/>
      <c r="P438" s="157"/>
      <c r="Q438" s="307">
        <v>12123.42</v>
      </c>
      <c r="R438" s="307">
        <v>14830.1</v>
      </c>
      <c r="S438" s="142">
        <f t="shared" si="98"/>
        <v>-2706.6800000000003</v>
      </c>
      <c r="T438" s="91">
        <f t="shared" si="99"/>
        <v>-0.18251259263255137</v>
      </c>
      <c r="U438" s="157"/>
      <c r="V438" s="307">
        <v>62523.630000000005</v>
      </c>
      <c r="W438" s="307">
        <v>70047.990000000005</v>
      </c>
      <c r="X438" s="142">
        <f t="shared" si="100"/>
        <v>-7524.3600000000006</v>
      </c>
      <c r="Y438" s="91">
        <f t="shared" si="101"/>
        <v>-0.10741721496933745</v>
      </c>
      <c r="Z438" s="132"/>
    </row>
    <row r="439" spans="1:26" s="68" customFormat="1" hidden="1" outlineLevel="1" x14ac:dyDescent="0.25">
      <c r="A439" s="63" t="s">
        <v>1377</v>
      </c>
      <c r="B439" s="64" t="s">
        <v>1836</v>
      </c>
      <c r="C439" s="65" t="s">
        <v>2294</v>
      </c>
      <c r="D439" s="66"/>
      <c r="E439" s="67"/>
      <c r="F439" s="307">
        <v>82871.34</v>
      </c>
      <c r="G439" s="307">
        <v>55621.46</v>
      </c>
      <c r="H439" s="142">
        <f t="shared" si="94"/>
        <v>27249.879999999997</v>
      </c>
      <c r="I439" s="91">
        <f t="shared" si="95"/>
        <v>0.48991666166260284</v>
      </c>
      <c r="J439" s="157"/>
      <c r="K439" s="307">
        <v>459287.58</v>
      </c>
      <c r="L439" s="307">
        <v>513680.14</v>
      </c>
      <c r="M439" s="142">
        <f t="shared" si="96"/>
        <v>-54392.56</v>
      </c>
      <c r="N439" s="91">
        <f t="shared" si="97"/>
        <v>-0.10588799481327037</v>
      </c>
      <c r="O439" s="258"/>
      <c r="P439" s="157"/>
      <c r="Q439" s="307">
        <v>206862.87</v>
      </c>
      <c r="R439" s="307">
        <v>259275.19</v>
      </c>
      <c r="S439" s="142">
        <f t="shared" si="98"/>
        <v>-52412.320000000007</v>
      </c>
      <c r="T439" s="91">
        <f t="shared" si="99"/>
        <v>-0.20214938421219558</v>
      </c>
      <c r="U439" s="157"/>
      <c r="V439" s="307">
        <v>743916.99</v>
      </c>
      <c r="W439" s="307">
        <v>814259.06</v>
      </c>
      <c r="X439" s="142">
        <f t="shared" si="100"/>
        <v>-70342.070000000065</v>
      </c>
      <c r="Y439" s="91">
        <f t="shared" si="101"/>
        <v>-8.6387826007118737E-2</v>
      </c>
      <c r="Z439" s="132"/>
    </row>
    <row r="440" spans="1:26" s="68" customFormat="1" hidden="1" outlineLevel="1" x14ac:dyDescent="0.25">
      <c r="A440" s="63" t="s">
        <v>1378</v>
      </c>
      <c r="B440" s="64" t="s">
        <v>1837</v>
      </c>
      <c r="C440" s="65" t="s">
        <v>2295</v>
      </c>
      <c r="D440" s="66"/>
      <c r="E440" s="67"/>
      <c r="F440" s="307">
        <v>0</v>
      </c>
      <c r="G440" s="307">
        <v>0</v>
      </c>
      <c r="H440" s="142">
        <f t="shared" si="94"/>
        <v>0</v>
      </c>
      <c r="I440" s="91">
        <f t="shared" si="95"/>
        <v>0</v>
      </c>
      <c r="J440" s="157"/>
      <c r="K440" s="307">
        <v>243.15</v>
      </c>
      <c r="L440" s="307">
        <v>245.05</v>
      </c>
      <c r="M440" s="142">
        <f t="shared" si="96"/>
        <v>-1.9000000000000057</v>
      </c>
      <c r="N440" s="91">
        <f t="shared" si="97"/>
        <v>-7.7535196898592352E-3</v>
      </c>
      <c r="O440" s="258"/>
      <c r="P440" s="157"/>
      <c r="Q440" s="307">
        <v>0</v>
      </c>
      <c r="R440" s="307">
        <v>0</v>
      </c>
      <c r="S440" s="142">
        <f t="shared" si="98"/>
        <v>0</v>
      </c>
      <c r="T440" s="91">
        <f t="shared" si="99"/>
        <v>0</v>
      </c>
      <c r="U440" s="157"/>
      <c r="V440" s="307">
        <v>243.15</v>
      </c>
      <c r="W440" s="307">
        <v>245.05</v>
      </c>
      <c r="X440" s="142">
        <f t="shared" si="100"/>
        <v>-1.9000000000000057</v>
      </c>
      <c r="Y440" s="91">
        <f t="shared" si="101"/>
        <v>-7.7535196898592352E-3</v>
      </c>
      <c r="Z440" s="132"/>
    </row>
    <row r="441" spans="1:26" s="68" customFormat="1" hidden="1" outlineLevel="1" x14ac:dyDescent="0.25">
      <c r="A441" s="63" t="s">
        <v>1379</v>
      </c>
      <c r="B441" s="64" t="s">
        <v>1838</v>
      </c>
      <c r="C441" s="65" t="s">
        <v>2296</v>
      </c>
      <c r="D441" s="66"/>
      <c r="E441" s="67"/>
      <c r="F441" s="307">
        <v>0</v>
      </c>
      <c r="G441" s="307">
        <v>0</v>
      </c>
      <c r="H441" s="142">
        <f t="shared" si="94"/>
        <v>0</v>
      </c>
      <c r="I441" s="91">
        <f t="shared" si="95"/>
        <v>0</v>
      </c>
      <c r="J441" s="157"/>
      <c r="K441" s="307">
        <v>0</v>
      </c>
      <c r="L441" s="307">
        <v>446.40000000000003</v>
      </c>
      <c r="M441" s="142">
        <f t="shared" si="96"/>
        <v>-446.40000000000003</v>
      </c>
      <c r="N441" s="91" t="str">
        <f t="shared" si="97"/>
        <v>N.M.</v>
      </c>
      <c r="O441" s="258"/>
      <c r="P441" s="157"/>
      <c r="Q441" s="307">
        <v>0</v>
      </c>
      <c r="R441" s="307">
        <v>446.40000000000003</v>
      </c>
      <c r="S441" s="142">
        <f t="shared" si="98"/>
        <v>-446.40000000000003</v>
      </c>
      <c r="T441" s="91" t="str">
        <f t="shared" si="99"/>
        <v>N.M.</v>
      </c>
      <c r="U441" s="157"/>
      <c r="V441" s="307">
        <v>0</v>
      </c>
      <c r="W441" s="307">
        <v>446.40000000000003</v>
      </c>
      <c r="X441" s="142">
        <f t="shared" si="100"/>
        <v>-446.40000000000003</v>
      </c>
      <c r="Y441" s="91" t="str">
        <f t="shared" si="101"/>
        <v>N.M.</v>
      </c>
      <c r="Z441" s="132"/>
    </row>
    <row r="442" spans="1:26" s="68" customFormat="1" hidden="1" outlineLevel="1" x14ac:dyDescent="0.25">
      <c r="A442" s="63" t="s">
        <v>1380</v>
      </c>
      <c r="B442" s="64" t="s">
        <v>1839</v>
      </c>
      <c r="C442" s="65" t="s">
        <v>2297</v>
      </c>
      <c r="D442" s="66"/>
      <c r="E442" s="67"/>
      <c r="F442" s="307">
        <v>0</v>
      </c>
      <c r="G442" s="307">
        <v>0</v>
      </c>
      <c r="H442" s="142">
        <f t="shared" si="94"/>
        <v>0</v>
      </c>
      <c r="I442" s="91">
        <f t="shared" si="95"/>
        <v>0</v>
      </c>
      <c r="J442" s="157"/>
      <c r="K442" s="307">
        <v>0</v>
      </c>
      <c r="L442" s="307">
        <v>5.79</v>
      </c>
      <c r="M442" s="142">
        <f t="shared" si="96"/>
        <v>-5.79</v>
      </c>
      <c r="N442" s="91" t="str">
        <f t="shared" si="97"/>
        <v>N.M.</v>
      </c>
      <c r="O442" s="258"/>
      <c r="P442" s="157"/>
      <c r="Q442" s="307">
        <v>0</v>
      </c>
      <c r="R442" s="307">
        <v>5.79</v>
      </c>
      <c r="S442" s="142">
        <f t="shared" si="98"/>
        <v>-5.79</v>
      </c>
      <c r="T442" s="91" t="str">
        <f t="shared" si="99"/>
        <v>N.M.</v>
      </c>
      <c r="U442" s="157"/>
      <c r="V442" s="307">
        <v>0</v>
      </c>
      <c r="W442" s="307">
        <v>5.94</v>
      </c>
      <c r="X442" s="142">
        <f t="shared" si="100"/>
        <v>-5.94</v>
      </c>
      <c r="Y442" s="91" t="str">
        <f t="shared" si="101"/>
        <v>N.M.</v>
      </c>
      <c r="Z442" s="132"/>
    </row>
    <row r="443" spans="1:26" s="68" customFormat="1" hidden="1" outlineLevel="1" x14ac:dyDescent="0.25">
      <c r="A443" s="63" t="s">
        <v>1381</v>
      </c>
      <c r="B443" s="64" t="s">
        <v>1840</v>
      </c>
      <c r="C443" s="65" t="s">
        <v>2298</v>
      </c>
      <c r="D443" s="66"/>
      <c r="E443" s="67"/>
      <c r="F443" s="307">
        <v>0</v>
      </c>
      <c r="G443" s="307">
        <v>0</v>
      </c>
      <c r="H443" s="142">
        <f t="shared" si="94"/>
        <v>0</v>
      </c>
      <c r="I443" s="91">
        <f t="shared" si="95"/>
        <v>0</v>
      </c>
      <c r="J443" s="157"/>
      <c r="K443" s="307">
        <v>0.93</v>
      </c>
      <c r="L443" s="307">
        <v>0</v>
      </c>
      <c r="M443" s="142">
        <f t="shared" si="96"/>
        <v>0.93</v>
      </c>
      <c r="N443" s="91" t="str">
        <f t="shared" si="97"/>
        <v>N.M.</v>
      </c>
      <c r="O443" s="258"/>
      <c r="P443" s="157"/>
      <c r="Q443" s="307">
        <v>0</v>
      </c>
      <c r="R443" s="307">
        <v>0</v>
      </c>
      <c r="S443" s="142">
        <f t="shared" si="98"/>
        <v>0</v>
      </c>
      <c r="T443" s="91">
        <f t="shared" si="99"/>
        <v>0</v>
      </c>
      <c r="U443" s="157"/>
      <c r="V443" s="307">
        <v>0.93</v>
      </c>
      <c r="W443" s="307">
        <v>0</v>
      </c>
      <c r="X443" s="142">
        <f t="shared" si="100"/>
        <v>0.93</v>
      </c>
      <c r="Y443" s="91" t="str">
        <f t="shared" si="101"/>
        <v>N.M.</v>
      </c>
      <c r="Z443" s="132"/>
    </row>
    <row r="444" spans="1:26" s="68" customFormat="1" hidden="1" outlineLevel="1" x14ac:dyDescent="0.25">
      <c r="A444" s="63" t="s">
        <v>1382</v>
      </c>
      <c r="B444" s="64" t="s">
        <v>1841</v>
      </c>
      <c r="C444" s="65" t="s">
        <v>2250</v>
      </c>
      <c r="D444" s="66"/>
      <c r="E444" s="67"/>
      <c r="F444" s="307">
        <v>243.12</v>
      </c>
      <c r="G444" s="307">
        <v>0</v>
      </c>
      <c r="H444" s="142">
        <f t="shared" si="94"/>
        <v>243.12</v>
      </c>
      <c r="I444" s="91" t="str">
        <f t="shared" si="95"/>
        <v>N.M.</v>
      </c>
      <c r="J444" s="157"/>
      <c r="K444" s="307">
        <v>468</v>
      </c>
      <c r="L444" s="307">
        <v>0</v>
      </c>
      <c r="M444" s="142">
        <f t="shared" si="96"/>
        <v>468</v>
      </c>
      <c r="N444" s="91" t="str">
        <f t="shared" si="97"/>
        <v>N.M.</v>
      </c>
      <c r="O444" s="258"/>
      <c r="P444" s="157"/>
      <c r="Q444" s="307">
        <v>442.68</v>
      </c>
      <c r="R444" s="307">
        <v>0</v>
      </c>
      <c r="S444" s="142">
        <f t="shared" si="98"/>
        <v>442.68</v>
      </c>
      <c r="T444" s="91" t="str">
        <f t="shared" si="99"/>
        <v>N.M.</v>
      </c>
      <c r="U444" s="157"/>
      <c r="V444" s="307">
        <v>468</v>
      </c>
      <c r="W444" s="307">
        <v>0</v>
      </c>
      <c r="X444" s="142">
        <f t="shared" si="100"/>
        <v>468</v>
      </c>
      <c r="Y444" s="91" t="str">
        <f t="shared" si="101"/>
        <v>N.M.</v>
      </c>
      <c r="Z444" s="132"/>
    </row>
    <row r="445" spans="1:26" s="68" customFormat="1" hidden="1" outlineLevel="1" x14ac:dyDescent="0.25">
      <c r="A445" s="63" t="s">
        <v>1383</v>
      </c>
      <c r="B445" s="64" t="s">
        <v>1842</v>
      </c>
      <c r="C445" s="65" t="s">
        <v>2250</v>
      </c>
      <c r="D445" s="66"/>
      <c r="E445" s="67"/>
      <c r="F445" s="307">
        <v>775.81000000000006</v>
      </c>
      <c r="G445" s="307">
        <v>0</v>
      </c>
      <c r="H445" s="142">
        <f t="shared" si="94"/>
        <v>775.81000000000006</v>
      </c>
      <c r="I445" s="91" t="str">
        <f t="shared" si="95"/>
        <v>N.M.</v>
      </c>
      <c r="J445" s="157"/>
      <c r="K445" s="307">
        <v>4747.1099999999997</v>
      </c>
      <c r="L445" s="307">
        <v>0</v>
      </c>
      <c r="M445" s="142">
        <f t="shared" si="96"/>
        <v>4747.1099999999997</v>
      </c>
      <c r="N445" s="91" t="str">
        <f t="shared" si="97"/>
        <v>N.M.</v>
      </c>
      <c r="O445" s="258"/>
      <c r="P445" s="157"/>
      <c r="Q445" s="307">
        <v>4511.5</v>
      </c>
      <c r="R445" s="307">
        <v>0</v>
      </c>
      <c r="S445" s="142">
        <f t="shared" si="98"/>
        <v>4511.5</v>
      </c>
      <c r="T445" s="91" t="str">
        <f t="shared" si="99"/>
        <v>N.M.</v>
      </c>
      <c r="U445" s="157"/>
      <c r="V445" s="307">
        <v>4747.1099999999997</v>
      </c>
      <c r="W445" s="307">
        <v>0</v>
      </c>
      <c r="X445" s="142">
        <f t="shared" si="100"/>
        <v>4747.1099999999997</v>
      </c>
      <c r="Y445" s="91" t="str">
        <f t="shared" si="101"/>
        <v>N.M.</v>
      </c>
      <c r="Z445" s="132"/>
    </row>
    <row r="446" spans="1:26" s="68" customFormat="1" hidden="1" outlineLevel="1" x14ac:dyDescent="0.25">
      <c r="A446" s="63" t="s">
        <v>1384</v>
      </c>
      <c r="B446" s="64" t="s">
        <v>1843</v>
      </c>
      <c r="C446" s="65" t="s">
        <v>2299</v>
      </c>
      <c r="D446" s="66"/>
      <c r="E446" s="67"/>
      <c r="F446" s="307">
        <v>81.960000000000008</v>
      </c>
      <c r="G446" s="307">
        <v>0</v>
      </c>
      <c r="H446" s="142">
        <f t="shared" si="94"/>
        <v>81.960000000000008</v>
      </c>
      <c r="I446" s="91" t="str">
        <f t="shared" si="95"/>
        <v>N.M.</v>
      </c>
      <c r="J446" s="157"/>
      <c r="K446" s="307">
        <v>596.02</v>
      </c>
      <c r="L446" s="307">
        <v>0</v>
      </c>
      <c r="M446" s="142">
        <f t="shared" si="96"/>
        <v>596.02</v>
      </c>
      <c r="N446" s="91" t="str">
        <f t="shared" si="97"/>
        <v>N.M.</v>
      </c>
      <c r="O446" s="258"/>
      <c r="P446" s="157"/>
      <c r="Q446" s="307">
        <v>-603.29</v>
      </c>
      <c r="R446" s="307">
        <v>0</v>
      </c>
      <c r="S446" s="142">
        <f t="shared" si="98"/>
        <v>-603.29</v>
      </c>
      <c r="T446" s="91" t="str">
        <f t="shared" si="99"/>
        <v>N.M.</v>
      </c>
      <c r="U446" s="157"/>
      <c r="V446" s="307">
        <v>596.02</v>
      </c>
      <c r="W446" s="307">
        <v>0</v>
      </c>
      <c r="X446" s="142">
        <f t="shared" si="100"/>
        <v>596.02</v>
      </c>
      <c r="Y446" s="91" t="str">
        <f t="shared" si="101"/>
        <v>N.M.</v>
      </c>
      <c r="Z446" s="132"/>
    </row>
    <row r="447" spans="1:26" s="68" customFormat="1" hidden="1" outlineLevel="1" x14ac:dyDescent="0.25">
      <c r="A447" s="63" t="s">
        <v>1385</v>
      </c>
      <c r="B447" s="64" t="s">
        <v>1844</v>
      </c>
      <c r="C447" s="65" t="s">
        <v>2300</v>
      </c>
      <c r="D447" s="66"/>
      <c r="E447" s="67"/>
      <c r="F447" s="307">
        <v>53.07</v>
      </c>
      <c r="G447" s="307">
        <v>0</v>
      </c>
      <c r="H447" s="142">
        <f t="shared" si="94"/>
        <v>53.07</v>
      </c>
      <c r="I447" s="91" t="str">
        <f t="shared" si="95"/>
        <v>N.M.</v>
      </c>
      <c r="J447" s="157"/>
      <c r="K447" s="307">
        <v>106.68</v>
      </c>
      <c r="L447" s="307">
        <v>0</v>
      </c>
      <c r="M447" s="142">
        <f t="shared" si="96"/>
        <v>106.68</v>
      </c>
      <c r="N447" s="91" t="str">
        <f t="shared" si="97"/>
        <v>N.M.</v>
      </c>
      <c r="O447" s="258"/>
      <c r="P447" s="157"/>
      <c r="Q447" s="307">
        <v>106.68</v>
      </c>
      <c r="R447" s="307">
        <v>0</v>
      </c>
      <c r="S447" s="142">
        <f t="shared" si="98"/>
        <v>106.68</v>
      </c>
      <c r="T447" s="91" t="str">
        <f t="shared" si="99"/>
        <v>N.M.</v>
      </c>
      <c r="U447" s="157"/>
      <c r="V447" s="307">
        <v>106.68</v>
      </c>
      <c r="W447" s="307">
        <v>0</v>
      </c>
      <c r="X447" s="142">
        <f t="shared" si="100"/>
        <v>106.68</v>
      </c>
      <c r="Y447" s="91" t="str">
        <f t="shared" si="101"/>
        <v>N.M.</v>
      </c>
      <c r="Z447" s="132"/>
    </row>
    <row r="448" spans="1:26" s="68" customFormat="1" hidden="1" outlineLevel="1" x14ac:dyDescent="0.25">
      <c r="A448" s="63" t="s">
        <v>1566</v>
      </c>
      <c r="B448" s="64" t="s">
        <v>2025</v>
      </c>
      <c r="C448" s="65" t="s">
        <v>2470</v>
      </c>
      <c r="D448" s="66"/>
      <c r="E448" s="67"/>
      <c r="F448" s="307">
        <v>0</v>
      </c>
      <c r="G448" s="307">
        <v>0</v>
      </c>
      <c r="H448" s="142">
        <f t="shared" si="94"/>
        <v>0</v>
      </c>
      <c r="I448" s="91">
        <f t="shared" si="95"/>
        <v>0</v>
      </c>
      <c r="J448" s="157"/>
      <c r="K448" s="307">
        <v>0</v>
      </c>
      <c r="L448" s="307">
        <v>0</v>
      </c>
      <c r="M448" s="142">
        <f t="shared" si="96"/>
        <v>0</v>
      </c>
      <c r="N448" s="91">
        <f t="shared" si="97"/>
        <v>0</v>
      </c>
      <c r="O448" s="258"/>
      <c r="P448" s="157"/>
      <c r="Q448" s="307">
        <v>0</v>
      </c>
      <c r="R448" s="307">
        <v>0</v>
      </c>
      <c r="S448" s="142">
        <f t="shared" si="98"/>
        <v>0</v>
      </c>
      <c r="T448" s="91">
        <f t="shared" si="99"/>
        <v>0</v>
      </c>
      <c r="U448" s="157"/>
      <c r="V448" s="307">
        <v>0</v>
      </c>
      <c r="W448" s="307">
        <v>0</v>
      </c>
      <c r="X448" s="142">
        <f t="shared" si="100"/>
        <v>0</v>
      </c>
      <c r="Y448" s="91">
        <f t="shared" si="101"/>
        <v>0</v>
      </c>
      <c r="Z448" s="132"/>
    </row>
    <row r="449" spans="1:26" s="68" customFormat="1" hidden="1" outlineLevel="1" x14ac:dyDescent="0.25">
      <c r="A449" s="63" t="s">
        <v>1386</v>
      </c>
      <c r="B449" s="64" t="s">
        <v>1845</v>
      </c>
      <c r="C449" s="65" t="s">
        <v>2301</v>
      </c>
      <c r="D449" s="66"/>
      <c r="E449" s="67"/>
      <c r="F449" s="307">
        <v>0</v>
      </c>
      <c r="G449" s="307">
        <v>0</v>
      </c>
      <c r="H449" s="142">
        <f t="shared" si="94"/>
        <v>0</v>
      </c>
      <c r="I449" s="91">
        <f t="shared" si="95"/>
        <v>0</v>
      </c>
      <c r="J449" s="157"/>
      <c r="K449" s="307">
        <v>2.0699999999999998</v>
      </c>
      <c r="L449" s="307">
        <v>0</v>
      </c>
      <c r="M449" s="142">
        <f t="shared" si="96"/>
        <v>2.0699999999999998</v>
      </c>
      <c r="N449" s="91" t="str">
        <f t="shared" si="97"/>
        <v>N.M.</v>
      </c>
      <c r="O449" s="258"/>
      <c r="P449" s="157"/>
      <c r="Q449" s="307">
        <v>0</v>
      </c>
      <c r="R449" s="307">
        <v>0</v>
      </c>
      <c r="S449" s="142">
        <f t="shared" si="98"/>
        <v>0</v>
      </c>
      <c r="T449" s="91">
        <f t="shared" si="99"/>
        <v>0</v>
      </c>
      <c r="U449" s="157"/>
      <c r="V449" s="307">
        <v>2.0699999999999998</v>
      </c>
      <c r="W449" s="307">
        <v>0</v>
      </c>
      <c r="X449" s="142">
        <f t="shared" si="100"/>
        <v>2.0699999999999998</v>
      </c>
      <c r="Y449" s="91" t="str">
        <f t="shared" si="101"/>
        <v>N.M.</v>
      </c>
      <c r="Z449" s="132"/>
    </row>
    <row r="450" spans="1:26" s="68" customFormat="1" hidden="1" outlineLevel="1" x14ac:dyDescent="0.25">
      <c r="A450" s="63" t="s">
        <v>1567</v>
      </c>
      <c r="B450" s="64" t="s">
        <v>2026</v>
      </c>
      <c r="C450" s="65" t="s">
        <v>2471</v>
      </c>
      <c r="D450" s="66"/>
      <c r="E450" s="67"/>
      <c r="F450" s="307">
        <v>0.53</v>
      </c>
      <c r="G450" s="307">
        <v>0</v>
      </c>
      <c r="H450" s="142">
        <f t="shared" si="94"/>
        <v>0.53</v>
      </c>
      <c r="I450" s="91" t="str">
        <f t="shared" si="95"/>
        <v>N.M.</v>
      </c>
      <c r="J450" s="157"/>
      <c r="K450" s="307">
        <v>0.53</v>
      </c>
      <c r="L450" s="307">
        <v>0</v>
      </c>
      <c r="M450" s="142">
        <f t="shared" si="96"/>
        <v>0.53</v>
      </c>
      <c r="N450" s="91" t="str">
        <f t="shared" si="97"/>
        <v>N.M.</v>
      </c>
      <c r="O450" s="258"/>
      <c r="P450" s="157"/>
      <c r="Q450" s="307">
        <v>-7.7700000000000005</v>
      </c>
      <c r="R450" s="307">
        <v>0</v>
      </c>
      <c r="S450" s="142">
        <f t="shared" si="98"/>
        <v>-7.7700000000000005</v>
      </c>
      <c r="T450" s="91" t="str">
        <f t="shared" si="99"/>
        <v>N.M.</v>
      </c>
      <c r="U450" s="157"/>
      <c r="V450" s="307">
        <v>0.53</v>
      </c>
      <c r="W450" s="307">
        <v>0</v>
      </c>
      <c r="X450" s="142">
        <f t="shared" si="100"/>
        <v>0.53</v>
      </c>
      <c r="Y450" s="91" t="str">
        <f t="shared" si="101"/>
        <v>N.M.</v>
      </c>
      <c r="Z450" s="132"/>
    </row>
    <row r="451" spans="1:26" s="68" customFormat="1" hidden="1" outlineLevel="1" x14ac:dyDescent="0.25">
      <c r="A451" s="63" t="s">
        <v>1351</v>
      </c>
      <c r="B451" s="64" t="s">
        <v>1810</v>
      </c>
      <c r="C451" s="65" t="s">
        <v>2268</v>
      </c>
      <c r="D451" s="66"/>
      <c r="E451" s="67"/>
      <c r="F451" s="307">
        <v>0</v>
      </c>
      <c r="G451" s="307">
        <v>1637.46</v>
      </c>
      <c r="H451" s="142">
        <f t="shared" si="94"/>
        <v>-1637.46</v>
      </c>
      <c r="I451" s="91" t="str">
        <f t="shared" si="95"/>
        <v>N.M.</v>
      </c>
      <c r="J451" s="157"/>
      <c r="K451" s="307">
        <v>0</v>
      </c>
      <c r="L451" s="307">
        <v>1637.46</v>
      </c>
      <c r="M451" s="142">
        <f t="shared" si="96"/>
        <v>-1637.46</v>
      </c>
      <c r="N451" s="91" t="str">
        <f t="shared" si="97"/>
        <v>N.M.</v>
      </c>
      <c r="O451" s="258"/>
      <c r="P451" s="157"/>
      <c r="Q451" s="307">
        <v>0</v>
      </c>
      <c r="R451" s="307">
        <v>1637.46</v>
      </c>
      <c r="S451" s="142">
        <f t="shared" si="98"/>
        <v>-1637.46</v>
      </c>
      <c r="T451" s="91" t="str">
        <f t="shared" si="99"/>
        <v>N.M.</v>
      </c>
      <c r="U451" s="157"/>
      <c r="V451" s="307">
        <v>-1637.46</v>
      </c>
      <c r="W451" s="307">
        <v>1637.46</v>
      </c>
      <c r="X451" s="142">
        <f t="shared" si="100"/>
        <v>-3274.92</v>
      </c>
      <c r="Y451" s="91">
        <f t="shared" si="101"/>
        <v>-2</v>
      </c>
      <c r="Z451" s="132"/>
    </row>
    <row r="452" spans="1:26" collapsed="1" x14ac:dyDescent="0.25">
      <c r="A452" s="38" t="s">
        <v>649</v>
      </c>
      <c r="B452" s="83" t="s">
        <v>267</v>
      </c>
      <c r="C452" s="78" t="s">
        <v>1193</v>
      </c>
      <c r="D452" s="38"/>
      <c r="E452" s="48"/>
      <c r="F452" s="100">
        <v>27916653.165000007</v>
      </c>
      <c r="G452" s="100">
        <v>21869461.470000006</v>
      </c>
      <c r="H452" s="98">
        <f t="shared" si="94"/>
        <v>6047191.6950000003</v>
      </c>
      <c r="I452" s="117">
        <f t="shared" si="95"/>
        <v>0.27651305923995384</v>
      </c>
      <c r="J452" s="159"/>
      <c r="K452" s="100">
        <v>196899868.26600006</v>
      </c>
      <c r="L452" s="100">
        <v>163985703.83999994</v>
      </c>
      <c r="M452" s="98">
        <f t="shared" si="96"/>
        <v>32914164.426000118</v>
      </c>
      <c r="N452" s="117">
        <f t="shared" si="97"/>
        <v>0.20071362109781415</v>
      </c>
      <c r="O452" s="246"/>
      <c r="P452" s="159"/>
      <c r="Q452" s="100">
        <v>78505595.88499999</v>
      </c>
      <c r="R452" s="100">
        <v>65716253.159999982</v>
      </c>
      <c r="S452" s="98">
        <f t="shared" si="98"/>
        <v>12789342.725000009</v>
      </c>
      <c r="T452" s="117">
        <f t="shared" si="99"/>
        <v>0.19461460612889289</v>
      </c>
      <c r="U452" s="159"/>
      <c r="V452" s="100">
        <v>315070365.52600008</v>
      </c>
      <c r="W452" s="100">
        <v>268644985.92299998</v>
      </c>
      <c r="X452" s="98">
        <f t="shared" si="100"/>
        <v>46425379.603000104</v>
      </c>
      <c r="Y452" s="117">
        <f t="shared" si="101"/>
        <v>0.17281312526081063</v>
      </c>
    </row>
    <row r="453" spans="1:26" s="108" customFormat="1" x14ac:dyDescent="0.25">
      <c r="A453" s="103"/>
      <c r="B453" s="104" t="s">
        <v>268</v>
      </c>
      <c r="C453" s="105" t="s">
        <v>384</v>
      </c>
      <c r="D453" s="103"/>
      <c r="E453" s="107"/>
      <c r="F453" s="302"/>
      <c r="G453" s="302"/>
      <c r="H453" s="303">
        <f t="shared" si="94"/>
        <v>0</v>
      </c>
      <c r="I453" s="119">
        <f t="shared" si="95"/>
        <v>0</v>
      </c>
      <c r="J453" s="166"/>
      <c r="K453" s="302"/>
      <c r="L453" s="302"/>
      <c r="M453" s="303">
        <f t="shared" si="96"/>
        <v>0</v>
      </c>
      <c r="N453" s="119">
        <f t="shared" si="97"/>
        <v>0</v>
      </c>
      <c r="O453" s="247"/>
      <c r="P453" s="166"/>
      <c r="Q453" s="302"/>
      <c r="R453" s="302"/>
      <c r="S453" s="303">
        <f t="shared" si="98"/>
        <v>0</v>
      </c>
      <c r="T453" s="119">
        <f t="shared" si="99"/>
        <v>0</v>
      </c>
      <c r="U453" s="166"/>
      <c r="V453" s="302"/>
      <c r="W453" s="302"/>
      <c r="X453" s="303">
        <f t="shared" si="100"/>
        <v>0</v>
      </c>
      <c r="Y453" s="119">
        <f t="shared" si="101"/>
        <v>0</v>
      </c>
      <c r="Z453" s="132"/>
    </row>
    <row r="454" spans="1:26" s="108" customFormat="1" x14ac:dyDescent="0.25">
      <c r="A454" s="103"/>
      <c r="B454" s="104" t="s">
        <v>269</v>
      </c>
      <c r="C454" s="105" t="s">
        <v>295</v>
      </c>
      <c r="D454" s="103"/>
      <c r="E454" s="107"/>
      <c r="F454" s="302"/>
      <c r="G454" s="302"/>
      <c r="H454" s="303">
        <f t="shared" si="94"/>
        <v>0</v>
      </c>
      <c r="I454" s="119">
        <f t="shared" si="95"/>
        <v>0</v>
      </c>
      <c r="J454" s="166"/>
      <c r="K454" s="302"/>
      <c r="L454" s="302"/>
      <c r="M454" s="303">
        <f t="shared" si="96"/>
        <v>0</v>
      </c>
      <c r="N454" s="119">
        <f t="shared" si="97"/>
        <v>0</v>
      </c>
      <c r="O454" s="247"/>
      <c r="P454" s="166"/>
      <c r="Q454" s="302"/>
      <c r="R454" s="302"/>
      <c r="S454" s="303">
        <f t="shared" si="98"/>
        <v>0</v>
      </c>
      <c r="T454" s="119">
        <f t="shared" si="99"/>
        <v>0</v>
      </c>
      <c r="U454" s="166"/>
      <c r="V454" s="302"/>
      <c r="W454" s="302"/>
      <c r="X454" s="303">
        <f t="shared" si="100"/>
        <v>0</v>
      </c>
      <c r="Y454" s="119">
        <f t="shared" si="101"/>
        <v>0</v>
      </c>
      <c r="Z454" s="132"/>
    </row>
    <row r="455" spans="1:26" s="68" customFormat="1" hidden="1" outlineLevel="1" x14ac:dyDescent="0.25">
      <c r="A455" s="63" t="s">
        <v>1387</v>
      </c>
      <c r="B455" s="64" t="s">
        <v>1846</v>
      </c>
      <c r="C455" s="65" t="s">
        <v>2250</v>
      </c>
      <c r="D455" s="66"/>
      <c r="E455" s="67"/>
      <c r="F455" s="307">
        <v>258645.99000000002</v>
      </c>
      <c r="G455" s="307">
        <v>178382.53</v>
      </c>
      <c r="H455" s="142">
        <f t="shared" si="94"/>
        <v>80263.460000000021</v>
      </c>
      <c r="I455" s="91">
        <f t="shared" si="95"/>
        <v>0.44995134893534711</v>
      </c>
      <c r="J455" s="157"/>
      <c r="K455" s="307">
        <v>1377445.24</v>
      </c>
      <c r="L455" s="307">
        <v>1269279.31</v>
      </c>
      <c r="M455" s="142">
        <f t="shared" si="96"/>
        <v>108165.92999999993</v>
      </c>
      <c r="N455" s="91">
        <f t="shared" si="97"/>
        <v>8.5218382705694568E-2</v>
      </c>
      <c r="O455" s="258"/>
      <c r="P455" s="157"/>
      <c r="Q455" s="307">
        <v>598472.32000000007</v>
      </c>
      <c r="R455" s="307">
        <v>499648.74</v>
      </c>
      <c r="S455" s="142">
        <f t="shared" si="98"/>
        <v>98823.580000000075</v>
      </c>
      <c r="T455" s="91">
        <f t="shared" si="99"/>
        <v>0.19778610869708202</v>
      </c>
      <c r="U455" s="157"/>
      <c r="V455" s="307">
        <v>2172938.06</v>
      </c>
      <c r="W455" s="307">
        <v>2121039.5300000003</v>
      </c>
      <c r="X455" s="142">
        <f t="shared" si="100"/>
        <v>51898.529999999795</v>
      </c>
      <c r="Y455" s="91">
        <f t="shared" si="101"/>
        <v>2.4468440717839799E-2</v>
      </c>
      <c r="Z455" s="132"/>
    </row>
    <row r="456" spans="1:26" collapsed="1" x14ac:dyDescent="0.25">
      <c r="A456" s="38" t="s">
        <v>650</v>
      </c>
      <c r="B456" s="83" t="s">
        <v>270</v>
      </c>
      <c r="C456" s="88" t="s">
        <v>383</v>
      </c>
      <c r="D456" s="38"/>
      <c r="E456" s="48"/>
      <c r="F456" s="100">
        <v>258645.99000000002</v>
      </c>
      <c r="G456" s="100">
        <v>178382.53</v>
      </c>
      <c r="H456" s="98">
        <f t="shared" si="94"/>
        <v>80263.460000000021</v>
      </c>
      <c r="I456" s="117">
        <f t="shared" si="95"/>
        <v>0.44995134893534711</v>
      </c>
      <c r="J456" s="159"/>
      <c r="K456" s="100">
        <v>1377445.24</v>
      </c>
      <c r="L456" s="100">
        <v>1269279.31</v>
      </c>
      <c r="M456" s="98">
        <f t="shared" si="96"/>
        <v>108165.92999999993</v>
      </c>
      <c r="N456" s="117">
        <f t="shared" si="97"/>
        <v>8.5218382705694568E-2</v>
      </c>
      <c r="O456" s="246"/>
      <c r="P456" s="159"/>
      <c r="Q456" s="100">
        <v>598472.32000000007</v>
      </c>
      <c r="R456" s="100">
        <v>499648.74</v>
      </c>
      <c r="S456" s="98">
        <f t="shared" si="98"/>
        <v>98823.580000000075</v>
      </c>
      <c r="T456" s="117">
        <f t="shared" si="99"/>
        <v>0.19778610869708202</v>
      </c>
      <c r="U456" s="159"/>
      <c r="V456" s="100">
        <v>2172938.06</v>
      </c>
      <c r="W456" s="100">
        <v>2121039.5300000003</v>
      </c>
      <c r="X456" s="98">
        <f t="shared" si="100"/>
        <v>51898.529999999795</v>
      </c>
      <c r="Y456" s="117">
        <f t="shared" si="101"/>
        <v>2.4468440717839799E-2</v>
      </c>
    </row>
    <row r="457" spans="1:26" s="108" customFormat="1" x14ac:dyDescent="0.25">
      <c r="A457" s="103"/>
      <c r="B457" s="104" t="s">
        <v>271</v>
      </c>
      <c r="C457" s="114" t="s">
        <v>382</v>
      </c>
      <c r="D457" s="103"/>
      <c r="E457" s="107"/>
      <c r="F457" s="302"/>
      <c r="G457" s="302"/>
      <c r="H457" s="303">
        <f t="shared" si="94"/>
        <v>0</v>
      </c>
      <c r="I457" s="119">
        <f t="shared" si="95"/>
        <v>0</v>
      </c>
      <c r="J457" s="166"/>
      <c r="K457" s="302"/>
      <c r="L457" s="302"/>
      <c r="M457" s="303">
        <f t="shared" si="96"/>
        <v>0</v>
      </c>
      <c r="N457" s="119">
        <f t="shared" si="97"/>
        <v>0</v>
      </c>
      <c r="O457" s="247"/>
      <c r="P457" s="166"/>
      <c r="Q457" s="302"/>
      <c r="R457" s="302"/>
      <c r="S457" s="303">
        <f t="shared" si="98"/>
        <v>0</v>
      </c>
      <c r="T457" s="119">
        <f t="shared" si="99"/>
        <v>0</v>
      </c>
      <c r="U457" s="166"/>
      <c r="V457" s="302"/>
      <c r="W457" s="302"/>
      <c r="X457" s="303">
        <f t="shared" si="100"/>
        <v>0</v>
      </c>
      <c r="Y457" s="119">
        <f t="shared" si="101"/>
        <v>0</v>
      </c>
      <c r="Z457" s="132"/>
    </row>
    <row r="458" spans="1:26" x14ac:dyDescent="0.25">
      <c r="A458" s="38" t="s">
        <v>651</v>
      </c>
      <c r="B458" s="83" t="s">
        <v>272</v>
      </c>
      <c r="C458" s="90" t="s">
        <v>381</v>
      </c>
      <c r="D458" s="38"/>
      <c r="E458" s="48"/>
      <c r="F458" s="100">
        <v>0</v>
      </c>
      <c r="G458" s="100">
        <v>0</v>
      </c>
      <c r="H458" s="98">
        <f t="shared" si="94"/>
        <v>0</v>
      </c>
      <c r="I458" s="117">
        <f t="shared" si="95"/>
        <v>0</v>
      </c>
      <c r="J458" s="159"/>
      <c r="K458" s="100">
        <v>0</v>
      </c>
      <c r="L458" s="100">
        <v>0</v>
      </c>
      <c r="M458" s="98">
        <f t="shared" si="96"/>
        <v>0</v>
      </c>
      <c r="N458" s="117">
        <f t="shared" si="97"/>
        <v>0</v>
      </c>
      <c r="O458" s="246"/>
      <c r="P458" s="159"/>
      <c r="Q458" s="100">
        <v>0</v>
      </c>
      <c r="R458" s="100">
        <v>0</v>
      </c>
      <c r="S458" s="98">
        <f t="shared" si="98"/>
        <v>0</v>
      </c>
      <c r="T458" s="117">
        <f t="shared" si="99"/>
        <v>0</v>
      </c>
      <c r="U458" s="159"/>
      <c r="V458" s="100">
        <v>0</v>
      </c>
      <c r="W458" s="100">
        <v>0</v>
      </c>
      <c r="X458" s="98">
        <f t="shared" si="100"/>
        <v>0</v>
      </c>
      <c r="Y458" s="117">
        <f t="shared" si="101"/>
        <v>0</v>
      </c>
    </row>
    <row r="459" spans="1:26" s="68" customFormat="1" hidden="1" outlineLevel="1" x14ac:dyDescent="0.25">
      <c r="A459" s="63" t="s">
        <v>1388</v>
      </c>
      <c r="B459" s="64" t="s">
        <v>1847</v>
      </c>
      <c r="C459" s="65" t="s">
        <v>2302</v>
      </c>
      <c r="D459" s="66"/>
      <c r="E459" s="67"/>
      <c r="F459" s="307">
        <v>64520.68</v>
      </c>
      <c r="G459" s="307">
        <v>34160.410000000003</v>
      </c>
      <c r="H459" s="142">
        <f t="shared" si="94"/>
        <v>30360.269999999997</v>
      </c>
      <c r="I459" s="91">
        <f t="shared" si="95"/>
        <v>0.88875601902904544</v>
      </c>
      <c r="J459" s="157"/>
      <c r="K459" s="307">
        <v>378934.23</v>
      </c>
      <c r="L459" s="307">
        <v>223044.71</v>
      </c>
      <c r="M459" s="142">
        <f t="shared" si="96"/>
        <v>155889.51999999999</v>
      </c>
      <c r="N459" s="91">
        <f t="shared" si="97"/>
        <v>0.6989160155378713</v>
      </c>
      <c r="O459" s="258"/>
      <c r="P459" s="157"/>
      <c r="Q459" s="307">
        <v>166859.82</v>
      </c>
      <c r="R459" s="307">
        <v>94873.08</v>
      </c>
      <c r="S459" s="142">
        <f t="shared" si="98"/>
        <v>71986.740000000005</v>
      </c>
      <c r="T459" s="91">
        <f t="shared" si="99"/>
        <v>0.75876887310921082</v>
      </c>
      <c r="U459" s="157"/>
      <c r="V459" s="307">
        <v>541974.77</v>
      </c>
      <c r="W459" s="307">
        <v>351697.58999999997</v>
      </c>
      <c r="X459" s="142">
        <f t="shared" si="100"/>
        <v>190277.18000000005</v>
      </c>
      <c r="Y459" s="91">
        <f t="shared" si="101"/>
        <v>0.54102497546258443</v>
      </c>
      <c r="Z459" s="132"/>
    </row>
    <row r="460" spans="1:26" collapsed="1" x14ac:dyDescent="0.25">
      <c r="A460" s="38" t="s">
        <v>652</v>
      </c>
      <c r="B460" s="83" t="s">
        <v>457</v>
      </c>
      <c r="C460" s="90" t="s">
        <v>380</v>
      </c>
      <c r="D460" s="38"/>
      <c r="E460" s="48"/>
      <c r="F460" s="100">
        <v>64520.68</v>
      </c>
      <c r="G460" s="100">
        <v>34160.410000000003</v>
      </c>
      <c r="H460" s="98">
        <f t="shared" si="94"/>
        <v>30360.269999999997</v>
      </c>
      <c r="I460" s="117">
        <f t="shared" si="95"/>
        <v>0.88875601902904544</v>
      </c>
      <c r="J460" s="159"/>
      <c r="K460" s="100">
        <v>378934.23</v>
      </c>
      <c r="L460" s="100">
        <v>223044.71</v>
      </c>
      <c r="M460" s="98">
        <f t="shared" si="96"/>
        <v>155889.51999999999</v>
      </c>
      <c r="N460" s="117">
        <f t="shared" si="97"/>
        <v>0.6989160155378713</v>
      </c>
      <c r="O460" s="246"/>
      <c r="P460" s="159"/>
      <c r="Q460" s="100">
        <v>166859.82</v>
      </c>
      <c r="R460" s="100">
        <v>94873.08</v>
      </c>
      <c r="S460" s="98">
        <f t="shared" si="98"/>
        <v>71986.740000000005</v>
      </c>
      <c r="T460" s="117">
        <f t="shared" si="99"/>
        <v>0.75876887310921082</v>
      </c>
      <c r="U460" s="159"/>
      <c r="V460" s="100">
        <v>541974.77</v>
      </c>
      <c r="W460" s="100">
        <v>351697.58999999997</v>
      </c>
      <c r="X460" s="98">
        <f t="shared" si="100"/>
        <v>190277.18000000005</v>
      </c>
      <c r="Y460" s="117">
        <f t="shared" si="101"/>
        <v>0.54102497546258443</v>
      </c>
    </row>
    <row r="461" spans="1:26" s="68" customFormat="1" hidden="1" outlineLevel="1" x14ac:dyDescent="0.25">
      <c r="A461" s="63" t="s">
        <v>1389</v>
      </c>
      <c r="B461" s="64" t="s">
        <v>1848</v>
      </c>
      <c r="C461" s="65" t="s">
        <v>2303</v>
      </c>
      <c r="D461" s="66"/>
      <c r="E461" s="67"/>
      <c r="F461" s="307">
        <v>79.489999999999995</v>
      </c>
      <c r="G461" s="307">
        <v>0</v>
      </c>
      <c r="H461" s="142">
        <f t="shared" si="94"/>
        <v>79.489999999999995</v>
      </c>
      <c r="I461" s="91" t="str">
        <f t="shared" si="95"/>
        <v>N.M.</v>
      </c>
      <c r="J461" s="157"/>
      <c r="K461" s="307">
        <v>104.69</v>
      </c>
      <c r="L461" s="307">
        <v>0</v>
      </c>
      <c r="M461" s="142">
        <f t="shared" si="96"/>
        <v>104.69</v>
      </c>
      <c r="N461" s="91" t="str">
        <f t="shared" si="97"/>
        <v>N.M.</v>
      </c>
      <c r="O461" s="258"/>
      <c r="P461" s="157"/>
      <c r="Q461" s="307">
        <v>-2.75</v>
      </c>
      <c r="R461" s="307">
        <v>0</v>
      </c>
      <c r="S461" s="142">
        <f t="shared" si="98"/>
        <v>-2.75</v>
      </c>
      <c r="T461" s="91" t="str">
        <f t="shared" si="99"/>
        <v>N.M.</v>
      </c>
      <c r="U461" s="157"/>
      <c r="V461" s="307">
        <v>234.74</v>
      </c>
      <c r="W461" s="307">
        <v>0</v>
      </c>
      <c r="X461" s="142">
        <f t="shared" si="100"/>
        <v>234.74</v>
      </c>
      <c r="Y461" s="91" t="str">
        <f t="shared" si="101"/>
        <v>N.M.</v>
      </c>
      <c r="Z461" s="132"/>
    </row>
    <row r="462" spans="1:26" collapsed="1" x14ac:dyDescent="0.25">
      <c r="A462" s="38" t="s">
        <v>653</v>
      </c>
      <c r="B462" s="83" t="s">
        <v>458</v>
      </c>
      <c r="C462" s="90" t="s">
        <v>379</v>
      </c>
      <c r="D462" s="38"/>
      <c r="E462" s="48"/>
      <c r="F462" s="100">
        <v>79.489999999999995</v>
      </c>
      <c r="G462" s="100">
        <v>0</v>
      </c>
      <c r="H462" s="98">
        <f t="shared" si="94"/>
        <v>79.489999999999995</v>
      </c>
      <c r="I462" s="117" t="str">
        <f t="shared" si="95"/>
        <v>N.M.</v>
      </c>
      <c r="J462" s="159"/>
      <c r="K462" s="100">
        <v>104.69</v>
      </c>
      <c r="L462" s="100">
        <v>0</v>
      </c>
      <c r="M462" s="98">
        <f t="shared" si="96"/>
        <v>104.69</v>
      </c>
      <c r="N462" s="117" t="str">
        <f t="shared" si="97"/>
        <v>N.M.</v>
      </c>
      <c r="O462" s="246"/>
      <c r="P462" s="159"/>
      <c r="Q462" s="100">
        <v>-2.75</v>
      </c>
      <c r="R462" s="100">
        <v>0</v>
      </c>
      <c r="S462" s="98">
        <f t="shared" si="98"/>
        <v>-2.75</v>
      </c>
      <c r="T462" s="117" t="str">
        <f t="shared" si="99"/>
        <v>N.M.</v>
      </c>
      <c r="U462" s="159"/>
      <c r="V462" s="100">
        <v>234.74</v>
      </c>
      <c r="W462" s="100">
        <v>0</v>
      </c>
      <c r="X462" s="98">
        <f t="shared" si="100"/>
        <v>234.74</v>
      </c>
      <c r="Y462" s="117" t="str">
        <f t="shared" si="101"/>
        <v>N.M.</v>
      </c>
    </row>
    <row r="463" spans="1:26" s="68" customFormat="1" hidden="1" outlineLevel="1" x14ac:dyDescent="0.25">
      <c r="A463" s="63" t="s">
        <v>1390</v>
      </c>
      <c r="B463" s="64" t="s">
        <v>1849</v>
      </c>
      <c r="C463" s="65" t="s">
        <v>2304</v>
      </c>
      <c r="D463" s="66"/>
      <c r="E463" s="67"/>
      <c r="F463" s="307">
        <v>8280.9699999999993</v>
      </c>
      <c r="G463" s="307">
        <v>6675.4000000000005</v>
      </c>
      <c r="H463" s="142">
        <f t="shared" si="94"/>
        <v>1605.5699999999988</v>
      </c>
      <c r="I463" s="91">
        <f t="shared" si="95"/>
        <v>0.24052041825208956</v>
      </c>
      <c r="J463" s="157"/>
      <c r="K463" s="307">
        <v>52827.48</v>
      </c>
      <c r="L463" s="307">
        <v>45995.48</v>
      </c>
      <c r="M463" s="142">
        <f t="shared" si="96"/>
        <v>6832</v>
      </c>
      <c r="N463" s="91">
        <f t="shared" si="97"/>
        <v>0.14853633443981887</v>
      </c>
      <c r="O463" s="258"/>
      <c r="P463" s="157"/>
      <c r="Q463" s="307">
        <v>27714.53</v>
      </c>
      <c r="R463" s="307">
        <v>24269.59</v>
      </c>
      <c r="S463" s="142">
        <f t="shared" si="98"/>
        <v>3444.9399999999987</v>
      </c>
      <c r="T463" s="91">
        <f t="shared" si="99"/>
        <v>0.14194471352832902</v>
      </c>
      <c r="U463" s="157"/>
      <c r="V463" s="307">
        <v>84092.5</v>
      </c>
      <c r="W463" s="307">
        <v>63996.810000000005</v>
      </c>
      <c r="X463" s="142">
        <f t="shared" si="100"/>
        <v>20095.689999999995</v>
      </c>
      <c r="Y463" s="91">
        <f t="shared" si="101"/>
        <v>0.31401080772619749</v>
      </c>
      <c r="Z463" s="132"/>
    </row>
    <row r="464" spans="1:26" s="68" customFormat="1" hidden="1" outlineLevel="1" x14ac:dyDescent="0.25">
      <c r="A464" s="63" t="s">
        <v>1391</v>
      </c>
      <c r="B464" s="64" t="s">
        <v>1850</v>
      </c>
      <c r="C464" s="65" t="s">
        <v>2305</v>
      </c>
      <c r="D464" s="66"/>
      <c r="E464" s="67"/>
      <c r="F464" s="307">
        <v>74683.55</v>
      </c>
      <c r="G464" s="307">
        <v>66356.31</v>
      </c>
      <c r="H464" s="142">
        <f t="shared" si="94"/>
        <v>8327.2400000000052</v>
      </c>
      <c r="I464" s="91">
        <f t="shared" si="95"/>
        <v>0.12549281296684528</v>
      </c>
      <c r="J464" s="157"/>
      <c r="K464" s="307">
        <v>806371.57000000007</v>
      </c>
      <c r="L464" s="307">
        <v>796928.78</v>
      </c>
      <c r="M464" s="142">
        <f t="shared" si="96"/>
        <v>9442.7900000000373</v>
      </c>
      <c r="N464" s="91">
        <f t="shared" si="97"/>
        <v>1.1848976015146595E-2</v>
      </c>
      <c r="O464" s="258"/>
      <c r="P464" s="157"/>
      <c r="Q464" s="307">
        <v>279592.76</v>
      </c>
      <c r="R464" s="307">
        <v>280302.89</v>
      </c>
      <c r="S464" s="142">
        <f t="shared" si="98"/>
        <v>-710.13000000000466</v>
      </c>
      <c r="T464" s="91">
        <f t="shared" si="99"/>
        <v>-2.5334380248452117E-3</v>
      </c>
      <c r="U464" s="157"/>
      <c r="V464" s="307">
        <v>1325544.6500000001</v>
      </c>
      <c r="W464" s="307">
        <v>1288758.49</v>
      </c>
      <c r="X464" s="142">
        <f t="shared" si="100"/>
        <v>36786.160000000149</v>
      </c>
      <c r="Y464" s="91">
        <f t="shared" si="101"/>
        <v>2.8543874034925001E-2</v>
      </c>
      <c r="Z464" s="132"/>
    </row>
    <row r="465" spans="1:26" s="68" customFormat="1" hidden="1" outlineLevel="1" x14ac:dyDescent="0.25">
      <c r="A465" s="63" t="s">
        <v>1392</v>
      </c>
      <c r="B465" s="64" t="s">
        <v>1851</v>
      </c>
      <c r="C465" s="65" t="s">
        <v>2306</v>
      </c>
      <c r="D465" s="66"/>
      <c r="E465" s="67"/>
      <c r="F465" s="307">
        <v>0</v>
      </c>
      <c r="G465" s="307">
        <v>0</v>
      </c>
      <c r="H465" s="142">
        <f t="shared" si="94"/>
        <v>0</v>
      </c>
      <c r="I465" s="91">
        <f t="shared" si="95"/>
        <v>0</v>
      </c>
      <c r="J465" s="157"/>
      <c r="K465" s="307">
        <v>0</v>
      </c>
      <c r="L465" s="307">
        <v>0</v>
      </c>
      <c r="M465" s="142">
        <f t="shared" si="96"/>
        <v>0</v>
      </c>
      <c r="N465" s="91">
        <f t="shared" si="97"/>
        <v>0</v>
      </c>
      <c r="O465" s="258"/>
      <c r="P465" s="157"/>
      <c r="Q465" s="307">
        <v>0</v>
      </c>
      <c r="R465" s="307">
        <v>0</v>
      </c>
      <c r="S465" s="142">
        <f t="shared" si="98"/>
        <v>0</v>
      </c>
      <c r="T465" s="91">
        <f t="shared" si="99"/>
        <v>0</v>
      </c>
      <c r="U465" s="157"/>
      <c r="V465" s="307">
        <v>0</v>
      </c>
      <c r="W465" s="307">
        <v>8225.5</v>
      </c>
      <c r="X465" s="142">
        <f t="shared" si="100"/>
        <v>-8225.5</v>
      </c>
      <c r="Y465" s="91" t="str">
        <f t="shared" si="101"/>
        <v>N.M.</v>
      </c>
      <c r="Z465" s="132"/>
    </row>
    <row r="466" spans="1:26" s="68" customFormat="1" hidden="1" outlineLevel="1" x14ac:dyDescent="0.25">
      <c r="A466" s="63" t="s">
        <v>1393</v>
      </c>
      <c r="B466" s="64" t="s">
        <v>1852</v>
      </c>
      <c r="C466" s="65" t="s">
        <v>2307</v>
      </c>
      <c r="D466" s="66"/>
      <c r="E466" s="67"/>
      <c r="F466" s="307">
        <v>0</v>
      </c>
      <c r="G466" s="307">
        <v>0</v>
      </c>
      <c r="H466" s="142">
        <f t="shared" si="94"/>
        <v>0</v>
      </c>
      <c r="I466" s="91">
        <f t="shared" si="95"/>
        <v>0</v>
      </c>
      <c r="J466" s="157"/>
      <c r="K466" s="307">
        <v>0</v>
      </c>
      <c r="L466" s="307">
        <v>3534.9700000000003</v>
      </c>
      <c r="M466" s="142">
        <f t="shared" si="96"/>
        <v>-3534.9700000000003</v>
      </c>
      <c r="N466" s="91" t="str">
        <f t="shared" si="97"/>
        <v>N.M.</v>
      </c>
      <c r="O466" s="258"/>
      <c r="P466" s="157"/>
      <c r="Q466" s="307">
        <v>0</v>
      </c>
      <c r="R466" s="307">
        <v>0</v>
      </c>
      <c r="S466" s="142">
        <f t="shared" si="98"/>
        <v>0</v>
      </c>
      <c r="T466" s="91">
        <f t="shared" si="99"/>
        <v>0</v>
      </c>
      <c r="U466" s="157"/>
      <c r="V466" s="307">
        <v>0</v>
      </c>
      <c r="W466" s="307">
        <v>45681.87</v>
      </c>
      <c r="X466" s="142">
        <f t="shared" si="100"/>
        <v>-45681.87</v>
      </c>
      <c r="Y466" s="91" t="str">
        <f t="shared" si="101"/>
        <v>N.M.</v>
      </c>
      <c r="Z466" s="132"/>
    </row>
    <row r="467" spans="1:26" collapsed="1" x14ac:dyDescent="0.25">
      <c r="A467" s="38" t="s">
        <v>654</v>
      </c>
      <c r="B467" s="83" t="s">
        <v>459</v>
      </c>
      <c r="C467" s="90" t="s">
        <v>378</v>
      </c>
      <c r="D467" s="38"/>
      <c r="E467" s="48"/>
      <c r="F467" s="100">
        <v>82964.52</v>
      </c>
      <c r="G467" s="100">
        <v>73031.709999999992</v>
      </c>
      <c r="H467" s="98">
        <f t="shared" si="94"/>
        <v>9932.8100000000122</v>
      </c>
      <c r="I467" s="117">
        <f t="shared" si="95"/>
        <v>0.13600681128786404</v>
      </c>
      <c r="J467" s="159"/>
      <c r="K467" s="100">
        <v>859199.05</v>
      </c>
      <c r="L467" s="100">
        <v>846459.23</v>
      </c>
      <c r="M467" s="98">
        <f t="shared" si="96"/>
        <v>12739.820000000065</v>
      </c>
      <c r="N467" s="117">
        <f t="shared" si="97"/>
        <v>1.5050718981468328E-2</v>
      </c>
      <c r="O467" s="246"/>
      <c r="P467" s="159"/>
      <c r="Q467" s="100">
        <v>307307.29000000004</v>
      </c>
      <c r="R467" s="100">
        <v>304572.48000000004</v>
      </c>
      <c r="S467" s="98">
        <f t="shared" ref="S467:S476" si="102">+Q467-R467</f>
        <v>2734.8099999999977</v>
      </c>
      <c r="T467" s="117">
        <f t="shared" ref="T467:T476" si="103">IF(R467&lt;0,IF(S467=0,0,IF(OR(R467=0,Q467=0),"N.M.",IF(ABS(S467/R467)&gt;=10,"N.M.",S467/(-R467)))),IF(S467=0,0,IF(OR(R467=0,Q467=0),"N.M.",IF(ABS(S467/R467)&gt;=10,"N.M.",S467/R467))))</f>
        <v>8.9791763195414022E-3</v>
      </c>
      <c r="U467" s="159"/>
      <c r="V467" s="100">
        <v>1409637.15</v>
      </c>
      <c r="W467" s="100">
        <v>1406662.6700000002</v>
      </c>
      <c r="X467" s="98">
        <f t="shared" si="100"/>
        <v>2974.4799999997485</v>
      </c>
      <c r="Y467" s="117">
        <f t="shared" si="101"/>
        <v>2.1145652496769168E-3</v>
      </c>
    </row>
    <row r="468" spans="1:26" s="68" customFormat="1" hidden="1" outlineLevel="1" x14ac:dyDescent="0.25">
      <c r="A468" s="63" t="s">
        <v>1394</v>
      </c>
      <c r="B468" s="64" t="s">
        <v>1853</v>
      </c>
      <c r="C468" s="65" t="s">
        <v>2308</v>
      </c>
      <c r="D468" s="66"/>
      <c r="E468" s="67"/>
      <c r="F468" s="307">
        <v>3325.84</v>
      </c>
      <c r="G468" s="307">
        <v>5156.3500000000004</v>
      </c>
      <c r="H468" s="142">
        <f t="shared" si="94"/>
        <v>-1830.5100000000002</v>
      </c>
      <c r="I468" s="91">
        <f t="shared" si="95"/>
        <v>-0.35500111512988841</v>
      </c>
      <c r="J468" s="157"/>
      <c r="K468" s="307">
        <v>54347.64</v>
      </c>
      <c r="L468" s="307">
        <v>39721.440000000002</v>
      </c>
      <c r="M468" s="142">
        <f t="shared" si="96"/>
        <v>14626.199999999997</v>
      </c>
      <c r="N468" s="91">
        <f t="shared" si="97"/>
        <v>0.36821927905936935</v>
      </c>
      <c r="O468" s="258"/>
      <c r="P468" s="157"/>
      <c r="Q468" s="307">
        <v>22202.600000000002</v>
      </c>
      <c r="R468" s="307">
        <v>14228.67</v>
      </c>
      <c r="S468" s="142">
        <f t="shared" si="102"/>
        <v>7973.9300000000021</v>
      </c>
      <c r="T468" s="91">
        <f t="shared" si="103"/>
        <v>0.56041288468985517</v>
      </c>
      <c r="U468" s="157"/>
      <c r="V468" s="307">
        <v>92707.51999999999</v>
      </c>
      <c r="W468" s="307">
        <v>69368.25</v>
      </c>
      <c r="X468" s="142">
        <f t="shared" si="100"/>
        <v>23339.26999999999</v>
      </c>
      <c r="Y468" s="91">
        <f t="shared" si="101"/>
        <v>0.33645464603763237</v>
      </c>
      <c r="Z468" s="132"/>
    </row>
    <row r="469" spans="1:26" collapsed="1" x14ac:dyDescent="0.25">
      <c r="A469" s="38" t="s">
        <v>655</v>
      </c>
      <c r="B469" s="83" t="s">
        <v>460</v>
      </c>
      <c r="C469" s="90" t="s">
        <v>377</v>
      </c>
      <c r="D469" s="38"/>
      <c r="E469" s="48"/>
      <c r="F469" s="100">
        <v>3325.84</v>
      </c>
      <c r="G469" s="100">
        <v>5156.3500000000004</v>
      </c>
      <c r="H469" s="98">
        <f t="shared" si="94"/>
        <v>-1830.5100000000002</v>
      </c>
      <c r="I469" s="117">
        <f t="shared" si="95"/>
        <v>-0.35500111512988841</v>
      </c>
      <c r="J469" s="159"/>
      <c r="K469" s="100">
        <v>54347.64</v>
      </c>
      <c r="L469" s="100">
        <v>39721.440000000002</v>
      </c>
      <c r="M469" s="98">
        <f t="shared" si="96"/>
        <v>14626.199999999997</v>
      </c>
      <c r="N469" s="117">
        <f t="shared" si="97"/>
        <v>0.36821927905936935</v>
      </c>
      <c r="O469" s="246"/>
      <c r="P469" s="159"/>
      <c r="Q469" s="100">
        <v>22202.600000000002</v>
      </c>
      <c r="R469" s="100">
        <v>14228.67</v>
      </c>
      <c r="S469" s="98">
        <f t="shared" si="102"/>
        <v>7973.9300000000021</v>
      </c>
      <c r="T469" s="117">
        <f t="shared" si="103"/>
        <v>0.56041288468985517</v>
      </c>
      <c r="U469" s="159"/>
      <c r="V469" s="100">
        <v>92707.51999999999</v>
      </c>
      <c r="W469" s="100">
        <v>69368.25</v>
      </c>
      <c r="X469" s="98">
        <f t="shared" si="100"/>
        <v>23339.26999999999</v>
      </c>
      <c r="Y469" s="117">
        <f t="shared" si="101"/>
        <v>0.33645464603763237</v>
      </c>
    </row>
    <row r="470" spans="1:26" x14ac:dyDescent="0.25">
      <c r="A470" s="38" t="s">
        <v>656</v>
      </c>
      <c r="B470" s="83" t="s">
        <v>461</v>
      </c>
      <c r="C470" s="90" t="s">
        <v>376</v>
      </c>
      <c r="D470" s="38"/>
      <c r="E470" s="48"/>
      <c r="F470" s="100">
        <v>0</v>
      </c>
      <c r="G470" s="100">
        <v>0</v>
      </c>
      <c r="H470" s="98">
        <f t="shared" si="94"/>
        <v>0</v>
      </c>
      <c r="I470" s="117">
        <f t="shared" si="95"/>
        <v>0</v>
      </c>
      <c r="J470" s="159"/>
      <c r="K470" s="100">
        <v>0</v>
      </c>
      <c r="L470" s="100">
        <v>0</v>
      </c>
      <c r="M470" s="98">
        <f t="shared" si="96"/>
        <v>0</v>
      </c>
      <c r="N470" s="117">
        <f t="shared" si="97"/>
        <v>0</v>
      </c>
      <c r="O470" s="246"/>
      <c r="P470" s="159"/>
      <c r="Q470" s="100">
        <v>0</v>
      </c>
      <c r="R470" s="100">
        <v>0</v>
      </c>
      <c r="S470" s="98">
        <f t="shared" si="102"/>
        <v>0</v>
      </c>
      <c r="T470" s="117">
        <f t="shared" si="103"/>
        <v>0</v>
      </c>
      <c r="U470" s="159"/>
      <c r="V470" s="100">
        <v>0</v>
      </c>
      <c r="W470" s="100">
        <v>0</v>
      </c>
      <c r="X470" s="98">
        <f t="shared" si="100"/>
        <v>0</v>
      </c>
      <c r="Y470" s="117">
        <f t="shared" si="101"/>
        <v>0</v>
      </c>
    </row>
    <row r="471" spans="1:26" x14ac:dyDescent="0.25">
      <c r="A471" s="38" t="s">
        <v>657</v>
      </c>
      <c r="B471" s="83" t="s">
        <v>462</v>
      </c>
      <c r="C471" s="90" t="s">
        <v>375</v>
      </c>
      <c r="D471" s="38"/>
      <c r="E471" s="48"/>
      <c r="F471" s="100">
        <v>0</v>
      </c>
      <c r="G471" s="100">
        <v>0</v>
      </c>
      <c r="H471" s="98">
        <f t="shared" si="94"/>
        <v>0</v>
      </c>
      <c r="I471" s="117">
        <f t="shared" si="95"/>
        <v>0</v>
      </c>
      <c r="J471" s="159"/>
      <c r="K471" s="100">
        <v>0</v>
      </c>
      <c r="L471" s="100">
        <v>0</v>
      </c>
      <c r="M471" s="98">
        <f t="shared" si="96"/>
        <v>0</v>
      </c>
      <c r="N471" s="117">
        <f t="shared" si="97"/>
        <v>0</v>
      </c>
      <c r="O471" s="246"/>
      <c r="P471" s="159"/>
      <c r="Q471" s="100">
        <v>0</v>
      </c>
      <c r="R471" s="100">
        <v>0</v>
      </c>
      <c r="S471" s="98">
        <f t="shared" si="102"/>
        <v>0</v>
      </c>
      <c r="T471" s="117">
        <f t="shared" si="103"/>
        <v>0</v>
      </c>
      <c r="U471" s="159"/>
      <c r="V471" s="100">
        <v>0</v>
      </c>
      <c r="W471" s="100">
        <v>0</v>
      </c>
      <c r="X471" s="98">
        <f t="shared" si="100"/>
        <v>0</v>
      </c>
      <c r="Y471" s="117">
        <f t="shared" si="101"/>
        <v>0</v>
      </c>
    </row>
    <row r="472" spans="1:26" s="68" customFormat="1" hidden="1" outlineLevel="1" x14ac:dyDescent="0.25">
      <c r="A472" s="63" t="s">
        <v>1395</v>
      </c>
      <c r="B472" s="64" t="s">
        <v>1854</v>
      </c>
      <c r="C472" s="65" t="s">
        <v>2309</v>
      </c>
      <c r="D472" s="66"/>
      <c r="E472" s="67"/>
      <c r="F472" s="307">
        <v>953.49</v>
      </c>
      <c r="G472" s="307">
        <v>3299.2000000000003</v>
      </c>
      <c r="H472" s="142">
        <f t="shared" si="94"/>
        <v>-2345.71</v>
      </c>
      <c r="I472" s="91">
        <f t="shared" si="95"/>
        <v>-0.71099357419980591</v>
      </c>
      <c r="J472" s="157"/>
      <c r="K472" s="307">
        <v>13781.87</v>
      </c>
      <c r="L472" s="307">
        <v>14700.49</v>
      </c>
      <c r="M472" s="142">
        <f t="shared" si="96"/>
        <v>-918.61999999999898</v>
      </c>
      <c r="N472" s="91">
        <f t="shared" si="97"/>
        <v>-6.2489073493468515E-2</v>
      </c>
      <c r="O472" s="258"/>
      <c r="P472" s="157"/>
      <c r="Q472" s="307">
        <v>5444.14</v>
      </c>
      <c r="R472" s="307">
        <v>7742.67</v>
      </c>
      <c r="S472" s="142">
        <f t="shared" si="102"/>
        <v>-2298.5299999999997</v>
      </c>
      <c r="T472" s="91">
        <f t="shared" si="103"/>
        <v>-0.29686529323863731</v>
      </c>
      <c r="U472" s="157"/>
      <c r="V472" s="307">
        <v>23409.550000000003</v>
      </c>
      <c r="W472" s="307">
        <v>20614.239999999998</v>
      </c>
      <c r="X472" s="142">
        <f t="shared" si="100"/>
        <v>2795.3100000000049</v>
      </c>
      <c r="Y472" s="91">
        <f t="shared" si="101"/>
        <v>0.13560092440953464</v>
      </c>
      <c r="Z472" s="132"/>
    </row>
    <row r="473" spans="1:26" s="68" customFormat="1" hidden="1" outlineLevel="1" x14ac:dyDescent="0.25">
      <c r="A473" s="63" t="s">
        <v>1396</v>
      </c>
      <c r="B473" s="64" t="s">
        <v>1855</v>
      </c>
      <c r="C473" s="65" t="s">
        <v>2310</v>
      </c>
      <c r="D473" s="66"/>
      <c r="E473" s="67"/>
      <c r="F473" s="307">
        <v>7187.72</v>
      </c>
      <c r="G473" s="307">
        <v>30489.86</v>
      </c>
      <c r="H473" s="142">
        <f t="shared" si="94"/>
        <v>-23302.14</v>
      </c>
      <c r="I473" s="91">
        <f t="shared" si="95"/>
        <v>-0.76425867485124555</v>
      </c>
      <c r="J473" s="157"/>
      <c r="K473" s="307">
        <v>215639.58000000002</v>
      </c>
      <c r="L473" s="307">
        <v>269968.5</v>
      </c>
      <c r="M473" s="142">
        <f t="shared" si="96"/>
        <v>-54328.919999999984</v>
      </c>
      <c r="N473" s="91">
        <f t="shared" si="97"/>
        <v>-0.20124170042060457</v>
      </c>
      <c r="O473" s="258"/>
      <c r="P473" s="157"/>
      <c r="Q473" s="307">
        <v>53129.36</v>
      </c>
      <c r="R473" s="307">
        <v>85102.09</v>
      </c>
      <c r="S473" s="142">
        <f t="shared" si="102"/>
        <v>-31972.729999999996</v>
      </c>
      <c r="T473" s="91">
        <f t="shared" si="103"/>
        <v>-0.37569852867303255</v>
      </c>
      <c r="U473" s="157"/>
      <c r="V473" s="307">
        <v>373553.53</v>
      </c>
      <c r="W473" s="307">
        <v>405417.48</v>
      </c>
      <c r="X473" s="142">
        <f t="shared" si="100"/>
        <v>-31863.949999999953</v>
      </c>
      <c r="Y473" s="91">
        <f t="shared" si="101"/>
        <v>-7.8595402447866711E-2</v>
      </c>
      <c r="Z473" s="132"/>
    </row>
    <row r="474" spans="1:26" collapsed="1" x14ac:dyDescent="0.25">
      <c r="A474" s="38" t="s">
        <v>658</v>
      </c>
      <c r="B474" s="83" t="s">
        <v>463</v>
      </c>
      <c r="C474" s="90" t="s">
        <v>374</v>
      </c>
      <c r="D474" s="38"/>
      <c r="E474" s="48"/>
      <c r="F474" s="100">
        <v>8141.21</v>
      </c>
      <c r="G474" s="100">
        <v>33789.06</v>
      </c>
      <c r="H474" s="98">
        <f t="shared" si="94"/>
        <v>-25647.85</v>
      </c>
      <c r="I474" s="117">
        <f t="shared" si="95"/>
        <v>-0.75905781338693645</v>
      </c>
      <c r="J474" s="159"/>
      <c r="K474" s="100">
        <v>229421.45</v>
      </c>
      <c r="L474" s="100">
        <v>284668.99</v>
      </c>
      <c r="M474" s="98">
        <f t="shared" si="96"/>
        <v>-55247.539999999979</v>
      </c>
      <c r="N474" s="117">
        <f t="shared" si="97"/>
        <v>-0.19407642539498238</v>
      </c>
      <c r="O474" s="246"/>
      <c r="P474" s="159"/>
      <c r="Q474" s="100">
        <v>58573.5</v>
      </c>
      <c r="R474" s="100">
        <v>92844.76</v>
      </c>
      <c r="S474" s="98">
        <f t="shared" si="102"/>
        <v>-34271.259999999995</v>
      </c>
      <c r="T474" s="117">
        <f t="shared" si="103"/>
        <v>-0.36912433184166771</v>
      </c>
      <c r="U474" s="159"/>
      <c r="V474" s="100">
        <v>396963.08</v>
      </c>
      <c r="W474" s="100">
        <v>426031.72</v>
      </c>
      <c r="X474" s="98">
        <f t="shared" si="100"/>
        <v>-29068.639999999956</v>
      </c>
      <c r="Y474" s="117">
        <f t="shared" si="101"/>
        <v>-6.8231163632604536E-2</v>
      </c>
    </row>
    <row r="475" spans="1:26" s="68" customFormat="1" hidden="1" outlineLevel="1" x14ac:dyDescent="0.25">
      <c r="A475" s="63" t="s">
        <v>1397</v>
      </c>
      <c r="B475" s="64" t="s">
        <v>1856</v>
      </c>
      <c r="C475" s="65" t="s">
        <v>2311</v>
      </c>
      <c r="D475" s="66"/>
      <c r="E475" s="67"/>
      <c r="F475" s="307">
        <v>30018.81</v>
      </c>
      <c r="G475" s="307">
        <v>19006.8</v>
      </c>
      <c r="H475" s="142">
        <f t="shared" si="94"/>
        <v>11012.010000000002</v>
      </c>
      <c r="I475" s="91">
        <f t="shared" si="95"/>
        <v>0.57937211945198575</v>
      </c>
      <c r="J475" s="157"/>
      <c r="K475" s="307">
        <v>189423.45</v>
      </c>
      <c r="L475" s="307">
        <v>128818</v>
      </c>
      <c r="M475" s="142">
        <f t="shared" si="96"/>
        <v>60605.450000000012</v>
      </c>
      <c r="N475" s="91">
        <f t="shared" si="97"/>
        <v>0.47047345867813511</v>
      </c>
      <c r="O475" s="258"/>
      <c r="P475" s="157"/>
      <c r="Q475" s="307">
        <v>87178.39</v>
      </c>
      <c r="R475" s="307">
        <v>62367.01</v>
      </c>
      <c r="S475" s="142">
        <f t="shared" si="102"/>
        <v>24811.379999999997</v>
      </c>
      <c r="T475" s="91">
        <f t="shared" si="103"/>
        <v>0.39782859559885903</v>
      </c>
      <c r="U475" s="157"/>
      <c r="V475" s="307">
        <v>264102.07</v>
      </c>
      <c r="W475" s="307">
        <v>255232.962</v>
      </c>
      <c r="X475" s="142">
        <f t="shared" si="100"/>
        <v>8869.1080000000075</v>
      </c>
      <c r="Y475" s="91">
        <f t="shared" si="101"/>
        <v>3.4749069753772663E-2</v>
      </c>
      <c r="Z475" s="132"/>
    </row>
    <row r="476" spans="1:26" collapsed="1" x14ac:dyDescent="0.25">
      <c r="A476" s="38" t="s">
        <v>659</v>
      </c>
      <c r="B476" s="83" t="s">
        <v>464</v>
      </c>
      <c r="C476" s="88" t="s">
        <v>373</v>
      </c>
      <c r="D476" s="38"/>
      <c r="E476" s="48"/>
      <c r="F476" s="100">
        <v>30018.81</v>
      </c>
      <c r="G476" s="100">
        <v>19006.8</v>
      </c>
      <c r="H476" s="98">
        <f t="shared" si="94"/>
        <v>11012.010000000002</v>
      </c>
      <c r="I476" s="117">
        <f t="shared" si="95"/>
        <v>0.57937211945198575</v>
      </c>
      <c r="J476" s="159"/>
      <c r="K476" s="100">
        <v>189423.45</v>
      </c>
      <c r="L476" s="100">
        <v>128818</v>
      </c>
      <c r="M476" s="98">
        <f t="shared" si="96"/>
        <v>60605.450000000012</v>
      </c>
      <c r="N476" s="117">
        <f t="shared" si="97"/>
        <v>0.47047345867813511</v>
      </c>
      <c r="O476" s="246"/>
      <c r="P476" s="159"/>
      <c r="Q476" s="100">
        <v>87178.39</v>
      </c>
      <c r="R476" s="100">
        <v>62367.01</v>
      </c>
      <c r="S476" s="98">
        <f t="shared" si="102"/>
        <v>24811.379999999997</v>
      </c>
      <c r="T476" s="117">
        <f t="shared" si="103"/>
        <v>0.39782859559885903</v>
      </c>
      <c r="U476" s="159"/>
      <c r="V476" s="100">
        <v>264102.07</v>
      </c>
      <c r="W476" s="100">
        <v>255232.962</v>
      </c>
      <c r="X476" s="98">
        <f t="shared" si="100"/>
        <v>8869.1080000000075</v>
      </c>
      <c r="Y476" s="117">
        <f t="shared" si="101"/>
        <v>3.4749069753772663E-2</v>
      </c>
    </row>
    <row r="477" spans="1:26" s="108" customFormat="1" x14ac:dyDescent="0.25">
      <c r="A477" s="103"/>
      <c r="B477" s="104" t="s">
        <v>1236</v>
      </c>
      <c r="C477" s="114" t="s">
        <v>1237</v>
      </c>
      <c r="D477" s="103"/>
      <c r="E477" s="107"/>
      <c r="F477" s="302"/>
      <c r="G477" s="302"/>
      <c r="H477" s="303">
        <f t="shared" si="94"/>
        <v>0</v>
      </c>
      <c r="I477" s="119">
        <f t="shared" si="95"/>
        <v>0</v>
      </c>
      <c r="J477" s="166"/>
      <c r="K477" s="302"/>
      <c r="L477" s="302"/>
      <c r="M477" s="303">
        <f t="shared" si="96"/>
        <v>0</v>
      </c>
      <c r="N477" s="119">
        <f t="shared" si="97"/>
        <v>0</v>
      </c>
      <c r="O477" s="247"/>
      <c r="P477" s="166"/>
      <c r="Q477" s="302"/>
      <c r="R477" s="302"/>
      <c r="S477" s="303"/>
      <c r="T477" s="119"/>
      <c r="U477" s="166"/>
      <c r="V477" s="302"/>
      <c r="W477" s="302"/>
      <c r="X477" s="303">
        <f t="shared" si="100"/>
        <v>0</v>
      </c>
      <c r="Y477" s="119">
        <f t="shared" si="101"/>
        <v>0</v>
      </c>
      <c r="Z477" s="132"/>
    </row>
    <row r="478" spans="1:26" s="68" customFormat="1" hidden="1" outlineLevel="1" x14ac:dyDescent="0.25">
      <c r="A478" s="63" t="s">
        <v>1398</v>
      </c>
      <c r="B478" s="64" t="s">
        <v>1857</v>
      </c>
      <c r="C478" s="65" t="s">
        <v>2312</v>
      </c>
      <c r="D478" s="66"/>
      <c r="E478" s="67"/>
      <c r="F478" s="307">
        <v>3243.07</v>
      </c>
      <c r="G478" s="307">
        <v>640.05000000000007</v>
      </c>
      <c r="H478" s="142">
        <f t="shared" si="94"/>
        <v>2603.02</v>
      </c>
      <c r="I478" s="91">
        <f t="shared" si="95"/>
        <v>4.0669010233575493</v>
      </c>
      <c r="J478" s="157"/>
      <c r="K478" s="307">
        <v>13051.08</v>
      </c>
      <c r="L478" s="307">
        <v>14245.54</v>
      </c>
      <c r="M478" s="142">
        <f t="shared" si="96"/>
        <v>-1194.4600000000009</v>
      </c>
      <c r="N478" s="91">
        <f t="shared" si="97"/>
        <v>-8.3847997338114308E-2</v>
      </c>
      <c r="O478" s="258"/>
      <c r="P478" s="157"/>
      <c r="Q478" s="307">
        <v>8856.39</v>
      </c>
      <c r="R478" s="307">
        <v>8030.8200000000006</v>
      </c>
      <c r="S478" s="142">
        <f t="shared" ref="S478:S509" si="104">+Q478-R478</f>
        <v>825.5699999999988</v>
      </c>
      <c r="T478" s="91">
        <f t="shared" ref="T478:T509" si="105">IF(R478&lt;0,IF(S478=0,0,IF(OR(R478=0,Q478=0),"N.M.",IF(ABS(S478/R478)&gt;=10,"N.M.",S478/(-R478)))),IF(S478=0,0,IF(OR(R478=0,Q478=0),"N.M.",IF(ABS(S478/R478)&gt;=10,"N.M.",S478/R478))))</f>
        <v>0.10280021218256651</v>
      </c>
      <c r="U478" s="157"/>
      <c r="V478" s="307">
        <v>25988.68</v>
      </c>
      <c r="W478" s="307">
        <v>20317.510000000002</v>
      </c>
      <c r="X478" s="142">
        <f t="shared" si="100"/>
        <v>5671.1699999999983</v>
      </c>
      <c r="Y478" s="91">
        <f t="shared" si="101"/>
        <v>0.27912721588422978</v>
      </c>
      <c r="Z478" s="132"/>
    </row>
    <row r="479" spans="1:26" collapsed="1" x14ac:dyDescent="0.25">
      <c r="A479" s="38" t="s">
        <v>660</v>
      </c>
      <c r="B479" s="83" t="s">
        <v>465</v>
      </c>
      <c r="C479" s="88" t="s">
        <v>372</v>
      </c>
      <c r="D479" s="38"/>
      <c r="E479" s="48"/>
      <c r="F479" s="100">
        <v>3243.07</v>
      </c>
      <c r="G479" s="100">
        <v>640.05000000000007</v>
      </c>
      <c r="H479" s="98">
        <f t="shared" si="94"/>
        <v>2603.02</v>
      </c>
      <c r="I479" s="117">
        <f t="shared" si="95"/>
        <v>4.0669010233575493</v>
      </c>
      <c r="J479" s="159"/>
      <c r="K479" s="100">
        <v>13051.08</v>
      </c>
      <c r="L479" s="100">
        <v>14245.54</v>
      </c>
      <c r="M479" s="98">
        <f t="shared" si="96"/>
        <v>-1194.4600000000009</v>
      </c>
      <c r="N479" s="117">
        <f t="shared" si="97"/>
        <v>-8.3847997338114308E-2</v>
      </c>
      <c r="O479" s="246"/>
      <c r="P479" s="159"/>
      <c r="Q479" s="100">
        <v>8856.39</v>
      </c>
      <c r="R479" s="100">
        <v>8030.8200000000006</v>
      </c>
      <c r="S479" s="98">
        <f t="shared" si="104"/>
        <v>825.5699999999988</v>
      </c>
      <c r="T479" s="117">
        <f t="shared" si="105"/>
        <v>0.10280021218256651</v>
      </c>
      <c r="U479" s="159"/>
      <c r="V479" s="100">
        <v>25988.68</v>
      </c>
      <c r="W479" s="100">
        <v>20317.510000000002</v>
      </c>
      <c r="X479" s="98">
        <f t="shared" si="100"/>
        <v>5671.1699999999983</v>
      </c>
      <c r="Y479" s="117">
        <f t="shared" si="101"/>
        <v>0.27912721588422978</v>
      </c>
    </row>
    <row r="480" spans="1:26" s="68" customFormat="1" hidden="1" outlineLevel="1" x14ac:dyDescent="0.25">
      <c r="A480" s="63" t="s">
        <v>1399</v>
      </c>
      <c r="B480" s="64" t="s">
        <v>1858</v>
      </c>
      <c r="C480" s="65" t="s">
        <v>2313</v>
      </c>
      <c r="D480" s="66"/>
      <c r="E480" s="67"/>
      <c r="F480" s="307">
        <v>0</v>
      </c>
      <c r="G480" s="307">
        <v>15.85</v>
      </c>
      <c r="H480" s="142">
        <f t="shared" si="94"/>
        <v>-15.85</v>
      </c>
      <c r="I480" s="91" t="str">
        <f t="shared" si="95"/>
        <v>N.M.</v>
      </c>
      <c r="J480" s="157"/>
      <c r="K480" s="307">
        <v>0</v>
      </c>
      <c r="L480" s="307">
        <v>15.85</v>
      </c>
      <c r="M480" s="142">
        <f t="shared" si="96"/>
        <v>-15.85</v>
      </c>
      <c r="N480" s="91" t="str">
        <f t="shared" si="97"/>
        <v>N.M.</v>
      </c>
      <c r="O480" s="258"/>
      <c r="P480" s="157"/>
      <c r="Q480" s="307">
        <v>0</v>
      </c>
      <c r="R480" s="307">
        <v>15.85</v>
      </c>
      <c r="S480" s="142">
        <f t="shared" si="104"/>
        <v>-15.85</v>
      </c>
      <c r="T480" s="91" t="str">
        <f t="shared" si="105"/>
        <v>N.M.</v>
      </c>
      <c r="U480" s="157"/>
      <c r="V480" s="307">
        <v>0</v>
      </c>
      <c r="W480" s="307">
        <v>-928.26</v>
      </c>
      <c r="X480" s="142">
        <f t="shared" si="100"/>
        <v>928.26</v>
      </c>
      <c r="Y480" s="91" t="str">
        <f t="shared" si="101"/>
        <v>N.M.</v>
      </c>
      <c r="Z480" s="132"/>
    </row>
    <row r="481" spans="1:26" collapsed="1" x14ac:dyDescent="0.25">
      <c r="A481" s="38" t="s">
        <v>661</v>
      </c>
      <c r="B481" s="83" t="s">
        <v>466</v>
      </c>
      <c r="C481" s="88" t="s">
        <v>371</v>
      </c>
      <c r="D481" s="38"/>
      <c r="E481" s="48"/>
      <c r="F481" s="100">
        <v>0</v>
      </c>
      <c r="G481" s="100">
        <v>15.85</v>
      </c>
      <c r="H481" s="98">
        <f t="shared" ref="H481:H544" si="106">+F481-G481</f>
        <v>-15.85</v>
      </c>
      <c r="I481" s="117" t="str">
        <f t="shared" ref="I481:I544" si="107">IF(G481&lt;0,IF(H481=0,0,IF(OR(G481=0,F481=0),"N.M.",IF(ABS(H481/G481)&gt;=10,"N.M.",H481/(-G481)))),IF(H481=0,0,IF(OR(G481=0,F481=0),"N.M.",IF(ABS(H481/G481)&gt;=10,"N.M.",H481/G481))))</f>
        <v>N.M.</v>
      </c>
      <c r="J481" s="159"/>
      <c r="K481" s="100">
        <v>0</v>
      </c>
      <c r="L481" s="100">
        <v>15.85</v>
      </c>
      <c r="M481" s="98">
        <f t="shared" si="96"/>
        <v>-15.85</v>
      </c>
      <c r="N481" s="117" t="str">
        <f t="shared" si="97"/>
        <v>N.M.</v>
      </c>
      <c r="O481" s="246"/>
      <c r="P481" s="159"/>
      <c r="Q481" s="100">
        <v>0</v>
      </c>
      <c r="R481" s="100">
        <v>15.85</v>
      </c>
      <c r="S481" s="98">
        <f t="shared" si="104"/>
        <v>-15.85</v>
      </c>
      <c r="T481" s="117" t="str">
        <f t="shared" si="105"/>
        <v>N.M.</v>
      </c>
      <c r="U481" s="159"/>
      <c r="V481" s="100">
        <v>0</v>
      </c>
      <c r="W481" s="100">
        <v>-928.26</v>
      </c>
      <c r="X481" s="98">
        <f t="shared" si="100"/>
        <v>928.26</v>
      </c>
      <c r="Y481" s="117" t="str">
        <f t="shared" si="101"/>
        <v>N.M.</v>
      </c>
    </row>
    <row r="482" spans="1:26" s="68" customFormat="1" hidden="1" outlineLevel="1" x14ac:dyDescent="0.25">
      <c r="A482" s="63" t="s">
        <v>1400</v>
      </c>
      <c r="B482" s="64" t="s">
        <v>1859</v>
      </c>
      <c r="C482" s="65" t="s">
        <v>2314</v>
      </c>
      <c r="D482" s="66"/>
      <c r="E482" s="67"/>
      <c r="F482" s="307">
        <v>9369</v>
      </c>
      <c r="G482" s="307">
        <v>8614.5</v>
      </c>
      <c r="H482" s="142">
        <f t="shared" si="106"/>
        <v>754.5</v>
      </c>
      <c r="I482" s="91">
        <f t="shared" si="107"/>
        <v>8.7584885948110744E-2</v>
      </c>
      <c r="J482" s="157"/>
      <c r="K482" s="307">
        <v>62010</v>
      </c>
      <c r="L482" s="307">
        <v>56320.5</v>
      </c>
      <c r="M482" s="142">
        <f t="shared" si="96"/>
        <v>5689.5</v>
      </c>
      <c r="N482" s="91">
        <f t="shared" si="97"/>
        <v>0.10102005486456973</v>
      </c>
      <c r="O482" s="258"/>
      <c r="P482" s="157"/>
      <c r="Q482" s="307">
        <v>23379</v>
      </c>
      <c r="R482" s="307">
        <v>23656.5</v>
      </c>
      <c r="S482" s="142">
        <f t="shared" si="104"/>
        <v>-277.5</v>
      </c>
      <c r="T482" s="91">
        <f t="shared" si="105"/>
        <v>-1.1730391224399214E-2</v>
      </c>
      <c r="U482" s="157"/>
      <c r="V482" s="307">
        <v>98979</v>
      </c>
      <c r="W482" s="307">
        <v>99763.5</v>
      </c>
      <c r="X482" s="142">
        <f t="shared" si="100"/>
        <v>-784.5</v>
      </c>
      <c r="Y482" s="91">
        <f t="shared" si="101"/>
        <v>-7.8635974078696113E-3</v>
      </c>
      <c r="Z482" s="132"/>
    </row>
    <row r="483" spans="1:26" s="68" customFormat="1" hidden="1" outlineLevel="1" x14ac:dyDescent="0.25">
      <c r="A483" s="63" t="s">
        <v>1401</v>
      </c>
      <c r="B483" s="64" t="s">
        <v>1860</v>
      </c>
      <c r="C483" s="65" t="s">
        <v>2315</v>
      </c>
      <c r="D483" s="66"/>
      <c r="E483" s="67"/>
      <c r="F483" s="307">
        <v>0</v>
      </c>
      <c r="G483" s="307">
        <v>0</v>
      </c>
      <c r="H483" s="142">
        <f t="shared" si="106"/>
        <v>0</v>
      </c>
      <c r="I483" s="91">
        <f t="shared" si="107"/>
        <v>0</v>
      </c>
      <c r="J483" s="157"/>
      <c r="K483" s="307">
        <v>0</v>
      </c>
      <c r="L483" s="307">
        <v>0</v>
      </c>
      <c r="M483" s="142">
        <f t="shared" si="96"/>
        <v>0</v>
      </c>
      <c r="N483" s="91">
        <f t="shared" si="97"/>
        <v>0</v>
      </c>
      <c r="O483" s="258"/>
      <c r="P483" s="157"/>
      <c r="Q483" s="307">
        <v>0</v>
      </c>
      <c r="R483" s="307">
        <v>0</v>
      </c>
      <c r="S483" s="142">
        <f t="shared" si="104"/>
        <v>0</v>
      </c>
      <c r="T483" s="91">
        <f t="shared" si="105"/>
        <v>0</v>
      </c>
      <c r="U483" s="157"/>
      <c r="V483" s="307">
        <v>0</v>
      </c>
      <c r="W483" s="307">
        <v>0</v>
      </c>
      <c r="X483" s="142">
        <f t="shared" si="100"/>
        <v>0</v>
      </c>
      <c r="Y483" s="91">
        <f t="shared" si="101"/>
        <v>0</v>
      </c>
      <c r="Z483" s="132"/>
    </row>
    <row r="484" spans="1:26" s="68" customFormat="1" hidden="1" outlineLevel="1" x14ac:dyDescent="0.25">
      <c r="A484" s="63" t="s">
        <v>1402</v>
      </c>
      <c r="B484" s="64" t="s">
        <v>1861</v>
      </c>
      <c r="C484" s="65" t="s">
        <v>2316</v>
      </c>
      <c r="D484" s="66"/>
      <c r="E484" s="67"/>
      <c r="F484" s="307">
        <v>172514.6</v>
      </c>
      <c r="G484" s="307">
        <v>170512.22</v>
      </c>
      <c r="H484" s="142">
        <f t="shared" si="106"/>
        <v>2002.3800000000047</v>
      </c>
      <c r="I484" s="91">
        <f t="shared" si="107"/>
        <v>1.1743322560693917E-2</v>
      </c>
      <c r="J484" s="157"/>
      <c r="K484" s="307">
        <v>1209074.33</v>
      </c>
      <c r="L484" s="307">
        <v>1208798.99</v>
      </c>
      <c r="M484" s="142">
        <f t="shared" si="96"/>
        <v>275.34000000008382</v>
      </c>
      <c r="N484" s="91">
        <f t="shared" si="97"/>
        <v>2.2777980646731334E-4</v>
      </c>
      <c r="O484" s="258"/>
      <c r="P484" s="157"/>
      <c r="Q484" s="307">
        <v>519622.26</v>
      </c>
      <c r="R484" s="307">
        <v>514722.16000000003</v>
      </c>
      <c r="S484" s="142">
        <f t="shared" si="104"/>
        <v>4900.0999999999767</v>
      </c>
      <c r="T484" s="91">
        <f t="shared" si="105"/>
        <v>9.5198932177312443E-3</v>
      </c>
      <c r="U484" s="157"/>
      <c r="V484" s="307">
        <v>2061804.2800000003</v>
      </c>
      <c r="W484" s="307">
        <v>1916875.7</v>
      </c>
      <c r="X484" s="142">
        <f t="shared" si="100"/>
        <v>144928.58000000031</v>
      </c>
      <c r="Y484" s="91">
        <f t="shared" si="101"/>
        <v>7.5606665575655374E-2</v>
      </c>
      <c r="Z484" s="132"/>
    </row>
    <row r="485" spans="1:26" s="68" customFormat="1" hidden="1" outlineLevel="1" x14ac:dyDescent="0.25">
      <c r="A485" s="63" t="s">
        <v>1403</v>
      </c>
      <c r="B485" s="64" t="s">
        <v>1862</v>
      </c>
      <c r="C485" s="65" t="s">
        <v>2317</v>
      </c>
      <c r="D485" s="66"/>
      <c r="E485" s="67"/>
      <c r="F485" s="307">
        <v>15493.06</v>
      </c>
      <c r="G485" s="307">
        <v>15142.11</v>
      </c>
      <c r="H485" s="142">
        <f t="shared" si="106"/>
        <v>350.94999999999891</v>
      </c>
      <c r="I485" s="91">
        <f t="shared" si="107"/>
        <v>2.3177086944950135E-2</v>
      </c>
      <c r="J485" s="157"/>
      <c r="K485" s="307">
        <v>100239.72</v>
      </c>
      <c r="L485" s="307">
        <v>98723.56</v>
      </c>
      <c r="M485" s="142">
        <f t="shared" si="96"/>
        <v>1516.1600000000035</v>
      </c>
      <c r="N485" s="91">
        <f t="shared" si="97"/>
        <v>1.5357630944427081E-2</v>
      </c>
      <c r="O485" s="258"/>
      <c r="P485" s="157"/>
      <c r="Q485" s="307">
        <v>40667.120000000003</v>
      </c>
      <c r="R485" s="307">
        <v>41501.32</v>
      </c>
      <c r="S485" s="142">
        <f t="shared" si="104"/>
        <v>-834.19999999999709</v>
      </c>
      <c r="T485" s="91">
        <f t="shared" si="105"/>
        <v>-2.010056547598961E-2</v>
      </c>
      <c r="U485" s="157"/>
      <c r="V485" s="307">
        <v>167563.19</v>
      </c>
      <c r="W485" s="307">
        <v>78734.38</v>
      </c>
      <c r="X485" s="142">
        <f t="shared" si="100"/>
        <v>88828.81</v>
      </c>
      <c r="Y485" s="91">
        <f t="shared" si="101"/>
        <v>1.1282086681828192</v>
      </c>
      <c r="Z485" s="132"/>
    </row>
    <row r="486" spans="1:26" s="68" customFormat="1" hidden="1" outlineLevel="1" x14ac:dyDescent="0.25">
      <c r="A486" s="63" t="s">
        <v>1404</v>
      </c>
      <c r="B486" s="64" t="s">
        <v>1863</v>
      </c>
      <c r="C486" s="65" t="s">
        <v>2318</v>
      </c>
      <c r="D486" s="66"/>
      <c r="E486" s="67"/>
      <c r="F486" s="307">
        <v>6501533.21</v>
      </c>
      <c r="G486" s="307">
        <v>6323263.1100000003</v>
      </c>
      <c r="H486" s="142">
        <f t="shared" si="106"/>
        <v>178270.09999999963</v>
      </c>
      <c r="I486" s="91">
        <f t="shared" si="107"/>
        <v>2.8192737973859135E-2</v>
      </c>
      <c r="J486" s="157"/>
      <c r="K486" s="307">
        <v>44457213.109999999</v>
      </c>
      <c r="L486" s="307">
        <v>43443138.979999997</v>
      </c>
      <c r="M486" s="142">
        <f t="shared" si="96"/>
        <v>1014074.1300000027</v>
      </c>
      <c r="N486" s="91">
        <f t="shared" si="97"/>
        <v>2.3342561191695976E-2</v>
      </c>
      <c r="O486" s="258"/>
      <c r="P486" s="157"/>
      <c r="Q486" s="307">
        <v>19293895.760000002</v>
      </c>
      <c r="R486" s="307">
        <v>18764863.629999999</v>
      </c>
      <c r="S486" s="142">
        <f t="shared" si="104"/>
        <v>529032.13000000268</v>
      </c>
      <c r="T486" s="91">
        <f t="shared" si="105"/>
        <v>2.8192697822446298E-2</v>
      </c>
      <c r="U486" s="157"/>
      <c r="V486" s="307">
        <v>75663677.25999999</v>
      </c>
      <c r="W486" s="307">
        <v>72880189.989999995</v>
      </c>
      <c r="X486" s="142">
        <f t="shared" si="100"/>
        <v>2783487.2699999958</v>
      </c>
      <c r="Y486" s="91">
        <f t="shared" si="101"/>
        <v>3.8192645633634087E-2</v>
      </c>
      <c r="Z486" s="132"/>
    </row>
    <row r="487" spans="1:26" s="68" customFormat="1" hidden="1" outlineLevel="1" x14ac:dyDescent="0.25">
      <c r="A487" s="63" t="s">
        <v>1405</v>
      </c>
      <c r="B487" s="64" t="s">
        <v>1864</v>
      </c>
      <c r="C487" s="65" t="s">
        <v>2319</v>
      </c>
      <c r="D487" s="66"/>
      <c r="E487" s="67"/>
      <c r="F487" s="307">
        <v>398850.65</v>
      </c>
      <c r="G487" s="307">
        <v>458249.12</v>
      </c>
      <c r="H487" s="142">
        <f t="shared" si="106"/>
        <v>-59398.469999999972</v>
      </c>
      <c r="I487" s="91">
        <f t="shared" si="107"/>
        <v>-0.12962047804914492</v>
      </c>
      <c r="J487" s="157"/>
      <c r="K487" s="307">
        <v>2791954.55</v>
      </c>
      <c r="L487" s="307">
        <v>3207743.81</v>
      </c>
      <c r="M487" s="142">
        <f t="shared" si="96"/>
        <v>-415789.26000000024</v>
      </c>
      <c r="N487" s="91">
        <f t="shared" si="97"/>
        <v>-0.12962046990903561</v>
      </c>
      <c r="O487" s="258"/>
      <c r="P487" s="157"/>
      <c r="Q487" s="307">
        <v>1196551.95</v>
      </c>
      <c r="R487" s="307">
        <v>1374747.35</v>
      </c>
      <c r="S487" s="142">
        <f t="shared" si="104"/>
        <v>-178195.40000000014</v>
      </c>
      <c r="T487" s="91">
        <f t="shared" si="105"/>
        <v>-0.12962047171794885</v>
      </c>
      <c r="U487" s="157"/>
      <c r="V487" s="307">
        <v>5083200.13</v>
      </c>
      <c r="W487" s="307">
        <v>5471049.3000000007</v>
      </c>
      <c r="X487" s="142">
        <f t="shared" si="100"/>
        <v>-387849.17000000086</v>
      </c>
      <c r="Y487" s="91">
        <f t="shared" si="101"/>
        <v>-7.0891185352689262E-2</v>
      </c>
      <c r="Z487" s="132"/>
    </row>
    <row r="488" spans="1:26" s="68" customFormat="1" hidden="1" outlineLevel="1" x14ac:dyDescent="0.25">
      <c r="A488" s="63" t="s">
        <v>1406</v>
      </c>
      <c r="B488" s="64" t="s">
        <v>1865</v>
      </c>
      <c r="C488" s="65" t="s">
        <v>2320</v>
      </c>
      <c r="D488" s="66"/>
      <c r="E488" s="67"/>
      <c r="F488" s="307">
        <v>171641</v>
      </c>
      <c r="G488" s="307">
        <v>-126801</v>
      </c>
      <c r="H488" s="142">
        <f t="shared" si="106"/>
        <v>298442</v>
      </c>
      <c r="I488" s="91">
        <f t="shared" si="107"/>
        <v>2.3536249714118975</v>
      </c>
      <c r="J488" s="157"/>
      <c r="K488" s="307">
        <v>7753807</v>
      </c>
      <c r="L488" s="307">
        <v>-3065098</v>
      </c>
      <c r="M488" s="142">
        <f t="shared" si="96"/>
        <v>10818905</v>
      </c>
      <c r="N488" s="91">
        <f t="shared" si="97"/>
        <v>3.5297093274016036</v>
      </c>
      <c r="O488" s="258"/>
      <c r="P488" s="157"/>
      <c r="Q488" s="307">
        <v>8224848</v>
      </c>
      <c r="R488" s="307">
        <v>-2659937</v>
      </c>
      <c r="S488" s="142">
        <f t="shared" si="104"/>
        <v>10884785</v>
      </c>
      <c r="T488" s="91">
        <f t="shared" si="105"/>
        <v>4.0921213547538908</v>
      </c>
      <c r="U488" s="157"/>
      <c r="V488" s="307">
        <v>5995475</v>
      </c>
      <c r="W488" s="307">
        <v>-13064233</v>
      </c>
      <c r="X488" s="142">
        <f t="shared" si="100"/>
        <v>19059708</v>
      </c>
      <c r="Y488" s="91">
        <f t="shared" si="101"/>
        <v>1.4589228468292015</v>
      </c>
      <c r="Z488" s="132"/>
    </row>
    <row r="489" spans="1:26" s="68" customFormat="1" hidden="1" outlineLevel="1" x14ac:dyDescent="0.25">
      <c r="A489" s="63" t="s">
        <v>1407</v>
      </c>
      <c r="B489" s="64" t="s">
        <v>1866</v>
      </c>
      <c r="C489" s="65" t="s">
        <v>2321</v>
      </c>
      <c r="D489" s="66"/>
      <c r="E489" s="67"/>
      <c r="F489" s="307">
        <v>91257.45</v>
      </c>
      <c r="G489" s="307">
        <v>72347.77</v>
      </c>
      <c r="H489" s="142">
        <f t="shared" si="106"/>
        <v>18909.679999999993</v>
      </c>
      <c r="I489" s="91">
        <f t="shared" si="107"/>
        <v>0.2613719814722692</v>
      </c>
      <c r="J489" s="157"/>
      <c r="K489" s="307">
        <v>650301.5</v>
      </c>
      <c r="L489" s="307">
        <v>505577.46</v>
      </c>
      <c r="M489" s="142">
        <f t="shared" si="96"/>
        <v>144724.03999999998</v>
      </c>
      <c r="N489" s="91">
        <f t="shared" si="97"/>
        <v>0.28625492916555256</v>
      </c>
      <c r="O489" s="258"/>
      <c r="P489" s="157"/>
      <c r="Q489" s="307">
        <v>273386.59999999998</v>
      </c>
      <c r="R489" s="307">
        <v>216790.24</v>
      </c>
      <c r="S489" s="142">
        <f t="shared" si="104"/>
        <v>56596.359999999986</v>
      </c>
      <c r="T489" s="91">
        <f t="shared" si="105"/>
        <v>0.26106507377822907</v>
      </c>
      <c r="U489" s="157"/>
      <c r="V489" s="307">
        <v>1018522.56</v>
      </c>
      <c r="W489" s="307">
        <v>841092.64</v>
      </c>
      <c r="X489" s="142">
        <f t="shared" si="100"/>
        <v>177429.92000000004</v>
      </c>
      <c r="Y489" s="91">
        <f t="shared" si="101"/>
        <v>0.21095169730649413</v>
      </c>
      <c r="Z489" s="132"/>
    </row>
    <row r="490" spans="1:26" s="68" customFormat="1" hidden="1" outlineLevel="1" x14ac:dyDescent="0.25">
      <c r="A490" s="63" t="s">
        <v>1408</v>
      </c>
      <c r="B490" s="64" t="s">
        <v>1867</v>
      </c>
      <c r="C490" s="65" t="s">
        <v>2322</v>
      </c>
      <c r="D490" s="66"/>
      <c r="E490" s="67"/>
      <c r="F490" s="307">
        <v>586515</v>
      </c>
      <c r="G490" s="307">
        <v>4567.51</v>
      </c>
      <c r="H490" s="142">
        <f t="shared" si="106"/>
        <v>581947.49</v>
      </c>
      <c r="I490" s="91" t="str">
        <f t="shared" si="107"/>
        <v>N.M.</v>
      </c>
      <c r="J490" s="157"/>
      <c r="K490" s="307">
        <v>5350227</v>
      </c>
      <c r="L490" s="307">
        <v>31972.57</v>
      </c>
      <c r="M490" s="142">
        <f t="shared" si="96"/>
        <v>5318254.43</v>
      </c>
      <c r="N490" s="91" t="str">
        <f t="shared" si="97"/>
        <v>N.M.</v>
      </c>
      <c r="O490" s="258"/>
      <c r="P490" s="157"/>
      <c r="Q490" s="307">
        <v>2174419</v>
      </c>
      <c r="R490" s="307">
        <v>13702.53</v>
      </c>
      <c r="S490" s="142">
        <f t="shared" si="104"/>
        <v>2160716.4700000002</v>
      </c>
      <c r="T490" s="91" t="str">
        <f t="shared" si="105"/>
        <v>N.M.</v>
      </c>
      <c r="U490" s="157"/>
      <c r="V490" s="307">
        <v>5373062.5499999998</v>
      </c>
      <c r="W490" s="307">
        <v>-414067.18</v>
      </c>
      <c r="X490" s="142">
        <f t="shared" si="100"/>
        <v>5787129.7299999995</v>
      </c>
      <c r="Y490" s="91" t="str">
        <f t="shared" si="101"/>
        <v>N.M.</v>
      </c>
      <c r="Z490" s="132"/>
    </row>
    <row r="491" spans="1:26" collapsed="1" x14ac:dyDescent="0.25">
      <c r="A491" s="38" t="s">
        <v>662</v>
      </c>
      <c r="B491" s="83" t="s">
        <v>467</v>
      </c>
      <c r="C491" s="88" t="s">
        <v>370</v>
      </c>
      <c r="D491" s="38"/>
      <c r="E491" s="48"/>
      <c r="F491" s="100">
        <v>7947173.9700000007</v>
      </c>
      <c r="G491" s="100">
        <v>6925895.3399999999</v>
      </c>
      <c r="H491" s="98">
        <f t="shared" si="106"/>
        <v>1021278.6300000008</v>
      </c>
      <c r="I491" s="117">
        <f t="shared" si="107"/>
        <v>0.14745799349604391</v>
      </c>
      <c r="J491" s="159"/>
      <c r="K491" s="100">
        <v>62374827.209999993</v>
      </c>
      <c r="L491" s="100">
        <v>45487177.869999997</v>
      </c>
      <c r="M491" s="98">
        <f t="shared" si="96"/>
        <v>16887649.339999996</v>
      </c>
      <c r="N491" s="117">
        <f t="shared" si="97"/>
        <v>0.37126175179001047</v>
      </c>
      <c r="O491" s="246"/>
      <c r="P491" s="159"/>
      <c r="Q491" s="100">
        <v>31746769.690000001</v>
      </c>
      <c r="R491" s="100">
        <v>18290046.73</v>
      </c>
      <c r="S491" s="98">
        <f t="shared" si="104"/>
        <v>13456722.960000001</v>
      </c>
      <c r="T491" s="117">
        <f t="shared" si="105"/>
        <v>0.73574021754289964</v>
      </c>
      <c r="U491" s="159"/>
      <c r="V491" s="100">
        <v>95462283.969999984</v>
      </c>
      <c r="W491" s="100">
        <v>67809405.329999983</v>
      </c>
      <c r="X491" s="98">
        <f t="shared" si="100"/>
        <v>27652878.640000001</v>
      </c>
      <c r="Y491" s="117">
        <f t="shared" si="101"/>
        <v>0.40780299584438207</v>
      </c>
    </row>
    <row r="492" spans="1:26" s="68" customFormat="1" hidden="1" outlineLevel="1" x14ac:dyDescent="0.25">
      <c r="A492" s="63" t="s">
        <v>1409</v>
      </c>
      <c r="B492" s="64" t="s">
        <v>1868</v>
      </c>
      <c r="C492" s="65" t="s">
        <v>2323</v>
      </c>
      <c r="D492" s="66"/>
      <c r="E492" s="67"/>
      <c r="F492" s="307">
        <v>-52578.14</v>
      </c>
      <c r="G492" s="307">
        <v>43320.89</v>
      </c>
      <c r="H492" s="142">
        <f t="shared" si="106"/>
        <v>-95899.03</v>
      </c>
      <c r="I492" s="91">
        <f t="shared" si="107"/>
        <v>-2.2136902081189929</v>
      </c>
      <c r="J492" s="157"/>
      <c r="K492" s="307">
        <v>489696.87</v>
      </c>
      <c r="L492" s="307">
        <v>850504.55</v>
      </c>
      <c r="M492" s="142">
        <f t="shared" si="96"/>
        <v>-360807.68000000005</v>
      </c>
      <c r="N492" s="91">
        <f t="shared" si="97"/>
        <v>-0.42422780689415479</v>
      </c>
      <c r="O492" s="258"/>
      <c r="P492" s="157"/>
      <c r="Q492" s="307">
        <v>243057.22</v>
      </c>
      <c r="R492" s="307">
        <v>518489.07</v>
      </c>
      <c r="S492" s="142">
        <f t="shared" si="104"/>
        <v>-275431.84999999998</v>
      </c>
      <c r="T492" s="91">
        <f t="shared" si="105"/>
        <v>-0.53122016631903146</v>
      </c>
      <c r="U492" s="157"/>
      <c r="V492" s="307">
        <v>834246.62</v>
      </c>
      <c r="W492" s="307">
        <v>1332191.42</v>
      </c>
      <c r="X492" s="142">
        <f t="shared" si="100"/>
        <v>-497944.79999999993</v>
      </c>
      <c r="Y492" s="91">
        <f t="shared" si="101"/>
        <v>-0.37377871717564431</v>
      </c>
      <c r="Z492" s="132"/>
    </row>
    <row r="493" spans="1:26" s="68" customFormat="1" hidden="1" outlineLevel="1" x14ac:dyDescent="0.25">
      <c r="A493" s="63" t="s">
        <v>1410</v>
      </c>
      <c r="B493" s="64" t="s">
        <v>1869</v>
      </c>
      <c r="C493" s="65" t="s">
        <v>2324</v>
      </c>
      <c r="D493" s="66"/>
      <c r="E493" s="67"/>
      <c r="F493" s="307">
        <v>0</v>
      </c>
      <c r="G493" s="307">
        <v>0</v>
      </c>
      <c r="H493" s="142">
        <f t="shared" si="106"/>
        <v>0</v>
      </c>
      <c r="I493" s="91">
        <f t="shared" si="107"/>
        <v>0</v>
      </c>
      <c r="J493" s="157"/>
      <c r="K493" s="307">
        <v>0</v>
      </c>
      <c r="L493" s="307">
        <v>1248885.1499999999</v>
      </c>
      <c r="M493" s="142">
        <f t="shared" si="96"/>
        <v>-1248885.1499999999</v>
      </c>
      <c r="N493" s="91" t="str">
        <f t="shared" si="97"/>
        <v>N.M.</v>
      </c>
      <c r="O493" s="258"/>
      <c r="P493" s="157"/>
      <c r="Q493" s="307">
        <v>0</v>
      </c>
      <c r="R493" s="307">
        <v>0</v>
      </c>
      <c r="S493" s="142">
        <f t="shared" si="104"/>
        <v>0</v>
      </c>
      <c r="T493" s="91">
        <f t="shared" si="105"/>
        <v>0</v>
      </c>
      <c r="U493" s="157"/>
      <c r="V493" s="307">
        <v>0</v>
      </c>
      <c r="W493" s="307">
        <v>-5714025.1199999992</v>
      </c>
      <c r="X493" s="142">
        <f t="shared" si="100"/>
        <v>5714025.1199999992</v>
      </c>
      <c r="Y493" s="91" t="str">
        <f t="shared" si="101"/>
        <v>N.M.</v>
      </c>
      <c r="Z493" s="132"/>
    </row>
    <row r="494" spans="1:26" s="68" customFormat="1" hidden="1" outlineLevel="1" x14ac:dyDescent="0.25">
      <c r="A494" s="63" t="s">
        <v>1411</v>
      </c>
      <c r="B494" s="64" t="s">
        <v>1870</v>
      </c>
      <c r="C494" s="65" t="s">
        <v>2325</v>
      </c>
      <c r="D494" s="66"/>
      <c r="E494" s="67"/>
      <c r="F494" s="307">
        <v>252.07</v>
      </c>
      <c r="G494" s="307">
        <v>285.14</v>
      </c>
      <c r="H494" s="142">
        <f t="shared" si="106"/>
        <v>-33.069999999999993</v>
      </c>
      <c r="I494" s="91">
        <f t="shared" si="107"/>
        <v>-0.11597811601318649</v>
      </c>
      <c r="J494" s="157"/>
      <c r="K494" s="307">
        <v>2072.02</v>
      </c>
      <c r="L494" s="307">
        <v>2109.4</v>
      </c>
      <c r="M494" s="142">
        <f t="shared" si="96"/>
        <v>-37.380000000000109</v>
      </c>
      <c r="N494" s="91">
        <f t="shared" si="97"/>
        <v>-1.7720678866028305E-2</v>
      </c>
      <c r="O494" s="258"/>
      <c r="P494" s="157"/>
      <c r="Q494" s="307">
        <v>884.79</v>
      </c>
      <c r="R494" s="307">
        <v>817.22</v>
      </c>
      <c r="S494" s="142">
        <f t="shared" si="104"/>
        <v>67.569999999999936</v>
      </c>
      <c r="T494" s="91">
        <f t="shared" si="105"/>
        <v>8.2682753726046762E-2</v>
      </c>
      <c r="U494" s="157"/>
      <c r="V494" s="307">
        <v>3499.33</v>
      </c>
      <c r="W494" s="307">
        <v>3616.28</v>
      </c>
      <c r="X494" s="142">
        <f t="shared" si="100"/>
        <v>-116.95000000000027</v>
      </c>
      <c r="Y494" s="91">
        <f t="shared" si="101"/>
        <v>-3.2339863063700895E-2</v>
      </c>
      <c r="Z494" s="132"/>
    </row>
    <row r="495" spans="1:26" collapsed="1" x14ac:dyDescent="0.25">
      <c r="A495" s="38" t="s">
        <v>663</v>
      </c>
      <c r="B495" s="83" t="s">
        <v>468</v>
      </c>
      <c r="C495" s="88" t="s">
        <v>369</v>
      </c>
      <c r="D495" s="38"/>
      <c r="E495" s="48"/>
      <c r="F495" s="100">
        <v>-52326.07</v>
      </c>
      <c r="G495" s="100">
        <v>43606.03</v>
      </c>
      <c r="H495" s="98">
        <f t="shared" si="106"/>
        <v>-95932.1</v>
      </c>
      <c r="I495" s="117">
        <f t="shared" si="107"/>
        <v>-2.1999732605788695</v>
      </c>
      <c r="J495" s="159"/>
      <c r="K495" s="100">
        <v>491768.89</v>
      </c>
      <c r="L495" s="100">
        <v>2101499.1</v>
      </c>
      <c r="M495" s="98">
        <f t="shared" si="96"/>
        <v>-1609730.21</v>
      </c>
      <c r="N495" s="117">
        <f t="shared" si="97"/>
        <v>-0.76599138681525003</v>
      </c>
      <c r="O495" s="246"/>
      <c r="P495" s="159"/>
      <c r="Q495" s="100">
        <v>243942.01</v>
      </c>
      <c r="R495" s="100">
        <v>519306.29</v>
      </c>
      <c r="S495" s="98">
        <f t="shared" si="104"/>
        <v>-275364.27999999997</v>
      </c>
      <c r="T495" s="117">
        <f t="shared" si="105"/>
        <v>-0.53025408184445444</v>
      </c>
      <c r="U495" s="159"/>
      <c r="V495" s="100">
        <v>837745.95</v>
      </c>
      <c r="W495" s="100">
        <v>-4378217.42</v>
      </c>
      <c r="X495" s="98">
        <f t="shared" si="100"/>
        <v>5215963.37</v>
      </c>
      <c r="Y495" s="117">
        <f t="shared" si="101"/>
        <v>1.1913440721726425</v>
      </c>
    </row>
    <row r="496" spans="1:26" s="68" customFormat="1" hidden="1" outlineLevel="1" x14ac:dyDescent="0.25">
      <c r="A496" s="63" t="s">
        <v>1412</v>
      </c>
      <c r="B496" s="64" t="s">
        <v>1871</v>
      </c>
      <c r="C496" s="65" t="s">
        <v>2326</v>
      </c>
      <c r="D496" s="66"/>
      <c r="E496" s="67"/>
      <c r="F496" s="307">
        <v>0</v>
      </c>
      <c r="G496" s="307">
        <v>0</v>
      </c>
      <c r="H496" s="142">
        <f t="shared" si="106"/>
        <v>0</v>
      </c>
      <c r="I496" s="91">
        <f t="shared" si="107"/>
        <v>0</v>
      </c>
      <c r="J496" s="157"/>
      <c r="K496" s="307">
        <v>250</v>
      </c>
      <c r="L496" s="307">
        <v>0</v>
      </c>
      <c r="M496" s="142">
        <f t="shared" si="96"/>
        <v>250</v>
      </c>
      <c r="N496" s="91" t="str">
        <f t="shared" si="97"/>
        <v>N.M.</v>
      </c>
      <c r="O496" s="258"/>
      <c r="P496" s="157"/>
      <c r="Q496" s="307">
        <v>0</v>
      </c>
      <c r="R496" s="307">
        <v>0</v>
      </c>
      <c r="S496" s="142">
        <f t="shared" si="104"/>
        <v>0</v>
      </c>
      <c r="T496" s="91">
        <f t="shared" si="105"/>
        <v>0</v>
      </c>
      <c r="U496" s="157"/>
      <c r="V496" s="307">
        <v>250</v>
      </c>
      <c r="W496" s="307">
        <v>0</v>
      </c>
      <c r="X496" s="142">
        <f t="shared" si="100"/>
        <v>250</v>
      </c>
      <c r="Y496" s="91" t="str">
        <f t="shared" si="101"/>
        <v>N.M.</v>
      </c>
      <c r="Z496" s="132"/>
    </row>
    <row r="497" spans="1:26" s="68" customFormat="1" hidden="1" outlineLevel="1" x14ac:dyDescent="0.25">
      <c r="A497" s="63" t="s">
        <v>1413</v>
      </c>
      <c r="B497" s="64" t="s">
        <v>1872</v>
      </c>
      <c r="C497" s="65" t="s">
        <v>2262</v>
      </c>
      <c r="D497" s="66"/>
      <c r="E497" s="67"/>
      <c r="F497" s="307">
        <v>0</v>
      </c>
      <c r="G497" s="307">
        <v>0</v>
      </c>
      <c r="H497" s="142">
        <f t="shared" si="106"/>
        <v>0</v>
      </c>
      <c r="I497" s="91">
        <f t="shared" si="107"/>
        <v>0</v>
      </c>
      <c r="J497" s="157"/>
      <c r="K497" s="307">
        <v>0</v>
      </c>
      <c r="L497" s="307">
        <v>0</v>
      </c>
      <c r="M497" s="142">
        <f t="shared" si="96"/>
        <v>0</v>
      </c>
      <c r="N497" s="91">
        <f t="shared" si="97"/>
        <v>0</v>
      </c>
      <c r="O497" s="258"/>
      <c r="P497" s="157"/>
      <c r="Q497" s="307">
        <v>0</v>
      </c>
      <c r="R497" s="307">
        <v>0</v>
      </c>
      <c r="S497" s="142">
        <f t="shared" si="104"/>
        <v>0</v>
      </c>
      <c r="T497" s="91">
        <f t="shared" si="105"/>
        <v>0</v>
      </c>
      <c r="U497" s="157"/>
      <c r="V497" s="307">
        <v>0</v>
      </c>
      <c r="W497" s="307">
        <v>0</v>
      </c>
      <c r="X497" s="142">
        <f t="shared" si="100"/>
        <v>0</v>
      </c>
      <c r="Y497" s="91">
        <f t="shared" si="101"/>
        <v>0</v>
      </c>
      <c r="Z497" s="132"/>
    </row>
    <row r="498" spans="1:26" collapsed="1" x14ac:dyDescent="0.25">
      <c r="A498" s="38" t="s">
        <v>664</v>
      </c>
      <c r="B498" s="83" t="s">
        <v>469</v>
      </c>
      <c r="C498" s="88" t="s">
        <v>368</v>
      </c>
      <c r="D498" s="38"/>
      <c r="E498" s="48"/>
      <c r="F498" s="100">
        <v>0</v>
      </c>
      <c r="G498" s="100">
        <v>0</v>
      </c>
      <c r="H498" s="98">
        <f t="shared" si="106"/>
        <v>0</v>
      </c>
      <c r="I498" s="117">
        <f t="shared" si="107"/>
        <v>0</v>
      </c>
      <c r="J498" s="159"/>
      <c r="K498" s="100">
        <v>250</v>
      </c>
      <c r="L498" s="100">
        <v>0</v>
      </c>
      <c r="M498" s="98">
        <f t="shared" si="96"/>
        <v>250</v>
      </c>
      <c r="N498" s="117" t="str">
        <f t="shared" si="97"/>
        <v>N.M.</v>
      </c>
      <c r="O498" s="246"/>
      <c r="P498" s="159"/>
      <c r="Q498" s="100">
        <v>0</v>
      </c>
      <c r="R498" s="100">
        <v>0</v>
      </c>
      <c r="S498" s="98">
        <f t="shared" si="104"/>
        <v>0</v>
      </c>
      <c r="T498" s="117">
        <f t="shared" si="105"/>
        <v>0</v>
      </c>
      <c r="U498" s="159"/>
      <c r="V498" s="100">
        <v>250</v>
      </c>
      <c r="W498" s="100">
        <v>0</v>
      </c>
      <c r="X498" s="98">
        <f t="shared" si="100"/>
        <v>250</v>
      </c>
      <c r="Y498" s="117" t="str">
        <f t="shared" si="101"/>
        <v>N.M.</v>
      </c>
    </row>
    <row r="499" spans="1:26" s="68" customFormat="1" hidden="1" outlineLevel="1" x14ac:dyDescent="0.25">
      <c r="A499" s="63" t="s">
        <v>1387</v>
      </c>
      <c r="B499" s="64" t="s">
        <v>1846</v>
      </c>
      <c r="C499" s="65" t="s">
        <v>2250</v>
      </c>
      <c r="D499" s="66"/>
      <c r="E499" s="67"/>
      <c r="F499" s="307">
        <v>258645.99000000002</v>
      </c>
      <c r="G499" s="307">
        <v>178382.53</v>
      </c>
      <c r="H499" s="142">
        <f t="shared" si="106"/>
        <v>80263.460000000021</v>
      </c>
      <c r="I499" s="91">
        <f t="shared" si="107"/>
        <v>0.44995134893534711</v>
      </c>
      <c r="J499" s="157"/>
      <c r="K499" s="307">
        <v>1377445.24</v>
      </c>
      <c r="L499" s="307">
        <v>1269279.31</v>
      </c>
      <c r="M499" s="142">
        <f t="shared" ref="M499:M562" si="108">+K499-L499</f>
        <v>108165.92999999993</v>
      </c>
      <c r="N499" s="91">
        <f t="shared" ref="N499:N562" si="109">IF(L499&lt;0,IF(M499=0,0,IF(OR(L499=0,K499=0),"N.M.",IF(ABS(M499/L499)&gt;=10,"N.M.",M499/(-L499)))),IF(M499=0,0,IF(OR(L499=0,K499=0),"N.M.",IF(ABS(M499/L499)&gt;=10,"N.M.",M499/L499))))</f>
        <v>8.5218382705694568E-2</v>
      </c>
      <c r="O499" s="258"/>
      <c r="P499" s="157"/>
      <c r="Q499" s="307">
        <v>598472.32000000007</v>
      </c>
      <c r="R499" s="307">
        <v>499648.74</v>
      </c>
      <c r="S499" s="142">
        <f t="shared" si="104"/>
        <v>98823.580000000075</v>
      </c>
      <c r="T499" s="91">
        <f t="shared" si="105"/>
        <v>0.19778610869708202</v>
      </c>
      <c r="U499" s="157"/>
      <c r="V499" s="307">
        <v>2172938.06</v>
      </c>
      <c r="W499" s="307">
        <v>2121039.5300000003</v>
      </c>
      <c r="X499" s="142">
        <f t="shared" ref="X499:X562" si="110">+V499-W499</f>
        <v>51898.529999999795</v>
      </c>
      <c r="Y499" s="91">
        <f t="shared" ref="Y499:Y562" si="111">IF(W499&lt;0,IF(X499=0,0,IF(OR(W499=0,V499=0),"N.M.",IF(ABS(X499/W499)&gt;=10,"N.M.",X499/(-W499)))),IF(X499=0,0,IF(OR(W499=0,V499=0),"N.M.",IF(ABS(X499/W499)&gt;=10,"N.M.",X499/W499))))</f>
        <v>2.4468440717839799E-2</v>
      </c>
      <c r="Z499" s="132"/>
    </row>
    <row r="500" spans="1:26" s="68" customFormat="1" hidden="1" outlineLevel="1" x14ac:dyDescent="0.25">
      <c r="A500" s="63" t="s">
        <v>1388</v>
      </c>
      <c r="B500" s="64" t="s">
        <v>1847</v>
      </c>
      <c r="C500" s="65" t="s">
        <v>2302</v>
      </c>
      <c r="D500" s="66"/>
      <c r="E500" s="67"/>
      <c r="F500" s="307">
        <v>64520.68</v>
      </c>
      <c r="G500" s="307">
        <v>34160.410000000003</v>
      </c>
      <c r="H500" s="142">
        <f t="shared" si="106"/>
        <v>30360.269999999997</v>
      </c>
      <c r="I500" s="91">
        <f t="shared" si="107"/>
        <v>0.88875601902904544</v>
      </c>
      <c r="J500" s="157"/>
      <c r="K500" s="307">
        <v>378934.23</v>
      </c>
      <c r="L500" s="307">
        <v>223044.71</v>
      </c>
      <c r="M500" s="142">
        <f t="shared" si="108"/>
        <v>155889.51999999999</v>
      </c>
      <c r="N500" s="91">
        <f t="shared" si="109"/>
        <v>0.6989160155378713</v>
      </c>
      <c r="O500" s="258"/>
      <c r="P500" s="157"/>
      <c r="Q500" s="307">
        <v>166859.82</v>
      </c>
      <c r="R500" s="307">
        <v>94873.08</v>
      </c>
      <c r="S500" s="142">
        <f t="shared" si="104"/>
        <v>71986.740000000005</v>
      </c>
      <c r="T500" s="91">
        <f t="shared" si="105"/>
        <v>0.75876887310921082</v>
      </c>
      <c r="U500" s="157"/>
      <c r="V500" s="307">
        <v>541974.77</v>
      </c>
      <c r="W500" s="307">
        <v>351697.58999999997</v>
      </c>
      <c r="X500" s="142">
        <f t="shared" si="110"/>
        <v>190277.18000000005</v>
      </c>
      <c r="Y500" s="91">
        <f t="shared" si="111"/>
        <v>0.54102497546258443</v>
      </c>
      <c r="Z500" s="132"/>
    </row>
    <row r="501" spans="1:26" s="68" customFormat="1" hidden="1" outlineLevel="1" x14ac:dyDescent="0.25">
      <c r="A501" s="63" t="s">
        <v>1389</v>
      </c>
      <c r="B501" s="64" t="s">
        <v>1848</v>
      </c>
      <c r="C501" s="65" t="s">
        <v>2303</v>
      </c>
      <c r="D501" s="66"/>
      <c r="E501" s="67"/>
      <c r="F501" s="307">
        <v>79.489999999999995</v>
      </c>
      <c r="G501" s="307">
        <v>0</v>
      </c>
      <c r="H501" s="142">
        <f t="shared" si="106"/>
        <v>79.489999999999995</v>
      </c>
      <c r="I501" s="91" t="str">
        <f t="shared" si="107"/>
        <v>N.M.</v>
      </c>
      <c r="J501" s="157"/>
      <c r="K501" s="307">
        <v>104.69</v>
      </c>
      <c r="L501" s="307">
        <v>0</v>
      </c>
      <c r="M501" s="142">
        <f t="shared" si="108"/>
        <v>104.69</v>
      </c>
      <c r="N501" s="91" t="str">
        <f t="shared" si="109"/>
        <v>N.M.</v>
      </c>
      <c r="O501" s="258"/>
      <c r="P501" s="157"/>
      <c r="Q501" s="307">
        <v>-2.75</v>
      </c>
      <c r="R501" s="307">
        <v>0</v>
      </c>
      <c r="S501" s="142">
        <f t="shared" si="104"/>
        <v>-2.75</v>
      </c>
      <c r="T501" s="91" t="str">
        <f t="shared" si="105"/>
        <v>N.M.</v>
      </c>
      <c r="U501" s="157"/>
      <c r="V501" s="307">
        <v>234.74</v>
      </c>
      <c r="W501" s="307">
        <v>0</v>
      </c>
      <c r="X501" s="142">
        <f t="shared" si="110"/>
        <v>234.74</v>
      </c>
      <c r="Y501" s="91" t="str">
        <f t="shared" si="111"/>
        <v>N.M.</v>
      </c>
      <c r="Z501" s="132"/>
    </row>
    <row r="502" spans="1:26" s="68" customFormat="1" hidden="1" outlineLevel="1" x14ac:dyDescent="0.25">
      <c r="A502" s="63" t="s">
        <v>1390</v>
      </c>
      <c r="B502" s="64" t="s">
        <v>1849</v>
      </c>
      <c r="C502" s="65" t="s">
        <v>2304</v>
      </c>
      <c r="D502" s="66"/>
      <c r="E502" s="67"/>
      <c r="F502" s="307">
        <v>8280.9699999999993</v>
      </c>
      <c r="G502" s="307">
        <v>6675.4000000000005</v>
      </c>
      <c r="H502" s="142">
        <f t="shared" si="106"/>
        <v>1605.5699999999988</v>
      </c>
      <c r="I502" s="91">
        <f t="shared" si="107"/>
        <v>0.24052041825208956</v>
      </c>
      <c r="J502" s="157"/>
      <c r="K502" s="307">
        <v>52827.48</v>
      </c>
      <c r="L502" s="307">
        <v>45995.48</v>
      </c>
      <c r="M502" s="142">
        <f t="shared" si="108"/>
        <v>6832</v>
      </c>
      <c r="N502" s="91">
        <f t="shared" si="109"/>
        <v>0.14853633443981887</v>
      </c>
      <c r="O502" s="258"/>
      <c r="P502" s="157"/>
      <c r="Q502" s="307">
        <v>27714.53</v>
      </c>
      <c r="R502" s="307">
        <v>24269.59</v>
      </c>
      <c r="S502" s="142">
        <f t="shared" si="104"/>
        <v>3444.9399999999987</v>
      </c>
      <c r="T502" s="91">
        <f t="shared" si="105"/>
        <v>0.14194471352832902</v>
      </c>
      <c r="U502" s="157"/>
      <c r="V502" s="307">
        <v>84092.5</v>
      </c>
      <c r="W502" s="307">
        <v>63996.810000000005</v>
      </c>
      <c r="X502" s="142">
        <f t="shared" si="110"/>
        <v>20095.689999999995</v>
      </c>
      <c r="Y502" s="91">
        <f t="shared" si="111"/>
        <v>0.31401080772619749</v>
      </c>
      <c r="Z502" s="132"/>
    </row>
    <row r="503" spans="1:26" s="68" customFormat="1" hidden="1" outlineLevel="1" x14ac:dyDescent="0.25">
      <c r="A503" s="63" t="s">
        <v>1391</v>
      </c>
      <c r="B503" s="64" t="s">
        <v>1850</v>
      </c>
      <c r="C503" s="65" t="s">
        <v>2305</v>
      </c>
      <c r="D503" s="66"/>
      <c r="E503" s="67"/>
      <c r="F503" s="307">
        <v>74683.55</v>
      </c>
      <c r="G503" s="307">
        <v>66356.31</v>
      </c>
      <c r="H503" s="142">
        <f t="shared" si="106"/>
        <v>8327.2400000000052</v>
      </c>
      <c r="I503" s="91">
        <f t="shared" si="107"/>
        <v>0.12549281296684528</v>
      </c>
      <c r="J503" s="157"/>
      <c r="K503" s="307">
        <v>806371.57000000007</v>
      </c>
      <c r="L503" s="307">
        <v>796928.78</v>
      </c>
      <c r="M503" s="142">
        <f t="shared" si="108"/>
        <v>9442.7900000000373</v>
      </c>
      <c r="N503" s="91">
        <f t="shared" si="109"/>
        <v>1.1848976015146595E-2</v>
      </c>
      <c r="O503" s="258"/>
      <c r="P503" s="157"/>
      <c r="Q503" s="307">
        <v>279592.76</v>
      </c>
      <c r="R503" s="307">
        <v>280302.89</v>
      </c>
      <c r="S503" s="142">
        <f t="shared" si="104"/>
        <v>-710.13000000000466</v>
      </c>
      <c r="T503" s="91">
        <f t="shared" si="105"/>
        <v>-2.5334380248452117E-3</v>
      </c>
      <c r="U503" s="157"/>
      <c r="V503" s="307">
        <v>1325544.6500000001</v>
      </c>
      <c r="W503" s="307">
        <v>1288758.49</v>
      </c>
      <c r="X503" s="142">
        <f t="shared" si="110"/>
        <v>36786.160000000149</v>
      </c>
      <c r="Y503" s="91">
        <f t="shared" si="111"/>
        <v>2.8543874034925001E-2</v>
      </c>
      <c r="Z503" s="132"/>
    </row>
    <row r="504" spans="1:26" s="68" customFormat="1" hidden="1" outlineLevel="1" x14ac:dyDescent="0.25">
      <c r="A504" s="63" t="s">
        <v>1392</v>
      </c>
      <c r="B504" s="64" t="s">
        <v>1851</v>
      </c>
      <c r="C504" s="65" t="s">
        <v>2306</v>
      </c>
      <c r="D504" s="66"/>
      <c r="E504" s="67"/>
      <c r="F504" s="307">
        <v>0</v>
      </c>
      <c r="G504" s="307">
        <v>0</v>
      </c>
      <c r="H504" s="142">
        <f t="shared" si="106"/>
        <v>0</v>
      </c>
      <c r="I504" s="91">
        <f t="shared" si="107"/>
        <v>0</v>
      </c>
      <c r="J504" s="157"/>
      <c r="K504" s="307">
        <v>0</v>
      </c>
      <c r="L504" s="307">
        <v>0</v>
      </c>
      <c r="M504" s="142">
        <f t="shared" si="108"/>
        <v>0</v>
      </c>
      <c r="N504" s="91">
        <f t="shared" si="109"/>
        <v>0</v>
      </c>
      <c r="O504" s="258"/>
      <c r="P504" s="157"/>
      <c r="Q504" s="307">
        <v>0</v>
      </c>
      <c r="R504" s="307">
        <v>0</v>
      </c>
      <c r="S504" s="142">
        <f t="shared" si="104"/>
        <v>0</v>
      </c>
      <c r="T504" s="91">
        <f t="shared" si="105"/>
        <v>0</v>
      </c>
      <c r="U504" s="157"/>
      <c r="V504" s="307">
        <v>0</v>
      </c>
      <c r="W504" s="307">
        <v>8225.5</v>
      </c>
      <c r="X504" s="142">
        <f t="shared" si="110"/>
        <v>-8225.5</v>
      </c>
      <c r="Y504" s="91" t="str">
        <f t="shared" si="111"/>
        <v>N.M.</v>
      </c>
      <c r="Z504" s="132"/>
    </row>
    <row r="505" spans="1:26" s="68" customFormat="1" hidden="1" outlineLevel="1" x14ac:dyDescent="0.25">
      <c r="A505" s="63" t="s">
        <v>1393</v>
      </c>
      <c r="B505" s="64" t="s">
        <v>1852</v>
      </c>
      <c r="C505" s="65" t="s">
        <v>2307</v>
      </c>
      <c r="D505" s="66"/>
      <c r="E505" s="67"/>
      <c r="F505" s="307">
        <v>0</v>
      </c>
      <c r="G505" s="307">
        <v>0</v>
      </c>
      <c r="H505" s="142">
        <f t="shared" si="106"/>
        <v>0</v>
      </c>
      <c r="I505" s="91">
        <f t="shared" si="107"/>
        <v>0</v>
      </c>
      <c r="J505" s="157"/>
      <c r="K505" s="307">
        <v>0</v>
      </c>
      <c r="L505" s="307">
        <v>3534.9700000000003</v>
      </c>
      <c r="M505" s="142">
        <f t="shared" si="108"/>
        <v>-3534.9700000000003</v>
      </c>
      <c r="N505" s="91" t="str">
        <f t="shared" si="109"/>
        <v>N.M.</v>
      </c>
      <c r="O505" s="258"/>
      <c r="P505" s="157"/>
      <c r="Q505" s="307">
        <v>0</v>
      </c>
      <c r="R505" s="307">
        <v>0</v>
      </c>
      <c r="S505" s="142">
        <f t="shared" si="104"/>
        <v>0</v>
      </c>
      <c r="T505" s="91">
        <f t="shared" si="105"/>
        <v>0</v>
      </c>
      <c r="U505" s="157"/>
      <c r="V505" s="307">
        <v>0</v>
      </c>
      <c r="W505" s="307">
        <v>45681.87</v>
      </c>
      <c r="X505" s="142">
        <f t="shared" si="110"/>
        <v>-45681.87</v>
      </c>
      <c r="Y505" s="91" t="str">
        <f t="shared" si="111"/>
        <v>N.M.</v>
      </c>
      <c r="Z505" s="132"/>
    </row>
    <row r="506" spans="1:26" s="68" customFormat="1" hidden="1" outlineLevel="1" x14ac:dyDescent="0.25">
      <c r="A506" s="63" t="s">
        <v>1394</v>
      </c>
      <c r="B506" s="64" t="s">
        <v>1853</v>
      </c>
      <c r="C506" s="65" t="s">
        <v>2308</v>
      </c>
      <c r="D506" s="66"/>
      <c r="E506" s="67"/>
      <c r="F506" s="307">
        <v>3325.84</v>
      </c>
      <c r="G506" s="307">
        <v>5156.3500000000004</v>
      </c>
      <c r="H506" s="142">
        <f t="shared" si="106"/>
        <v>-1830.5100000000002</v>
      </c>
      <c r="I506" s="91">
        <f t="shared" si="107"/>
        <v>-0.35500111512988841</v>
      </c>
      <c r="J506" s="157"/>
      <c r="K506" s="307">
        <v>54347.64</v>
      </c>
      <c r="L506" s="307">
        <v>39721.440000000002</v>
      </c>
      <c r="M506" s="142">
        <f t="shared" si="108"/>
        <v>14626.199999999997</v>
      </c>
      <c r="N506" s="91">
        <f t="shared" si="109"/>
        <v>0.36821927905936935</v>
      </c>
      <c r="O506" s="258"/>
      <c r="P506" s="157"/>
      <c r="Q506" s="307">
        <v>22202.600000000002</v>
      </c>
      <c r="R506" s="307">
        <v>14228.67</v>
      </c>
      <c r="S506" s="142">
        <f t="shared" si="104"/>
        <v>7973.9300000000021</v>
      </c>
      <c r="T506" s="91">
        <f t="shared" si="105"/>
        <v>0.56041288468985517</v>
      </c>
      <c r="U506" s="157"/>
      <c r="V506" s="307">
        <v>92707.51999999999</v>
      </c>
      <c r="W506" s="307">
        <v>69368.25</v>
      </c>
      <c r="X506" s="142">
        <f t="shared" si="110"/>
        <v>23339.26999999999</v>
      </c>
      <c r="Y506" s="91">
        <f t="shared" si="111"/>
        <v>0.33645464603763237</v>
      </c>
      <c r="Z506" s="132"/>
    </row>
    <row r="507" spans="1:26" s="68" customFormat="1" hidden="1" outlineLevel="1" x14ac:dyDescent="0.25">
      <c r="A507" s="63" t="s">
        <v>1395</v>
      </c>
      <c r="B507" s="64" t="s">
        <v>1854</v>
      </c>
      <c r="C507" s="65" t="s">
        <v>2309</v>
      </c>
      <c r="D507" s="66"/>
      <c r="E507" s="67"/>
      <c r="F507" s="307">
        <v>953.49</v>
      </c>
      <c r="G507" s="307">
        <v>3299.2000000000003</v>
      </c>
      <c r="H507" s="142">
        <f t="shared" si="106"/>
        <v>-2345.71</v>
      </c>
      <c r="I507" s="91">
        <f t="shared" si="107"/>
        <v>-0.71099357419980591</v>
      </c>
      <c r="J507" s="157"/>
      <c r="K507" s="307">
        <v>13781.87</v>
      </c>
      <c r="L507" s="307">
        <v>14700.49</v>
      </c>
      <c r="M507" s="142">
        <f t="shared" si="108"/>
        <v>-918.61999999999898</v>
      </c>
      <c r="N507" s="91">
        <f t="shared" si="109"/>
        <v>-6.2489073493468515E-2</v>
      </c>
      <c r="O507" s="258"/>
      <c r="P507" s="157"/>
      <c r="Q507" s="307">
        <v>5444.14</v>
      </c>
      <c r="R507" s="307">
        <v>7742.67</v>
      </c>
      <c r="S507" s="142">
        <f t="shared" si="104"/>
        <v>-2298.5299999999997</v>
      </c>
      <c r="T507" s="91">
        <f t="shared" si="105"/>
        <v>-0.29686529323863731</v>
      </c>
      <c r="U507" s="157"/>
      <c r="V507" s="307">
        <v>23409.550000000003</v>
      </c>
      <c r="W507" s="307">
        <v>20614.239999999998</v>
      </c>
      <c r="X507" s="142">
        <f t="shared" si="110"/>
        <v>2795.3100000000049</v>
      </c>
      <c r="Y507" s="91">
        <f t="shared" si="111"/>
        <v>0.13560092440953464</v>
      </c>
      <c r="Z507" s="132"/>
    </row>
    <row r="508" spans="1:26" s="68" customFormat="1" hidden="1" outlineLevel="1" x14ac:dyDescent="0.25">
      <c r="A508" s="63" t="s">
        <v>1396</v>
      </c>
      <c r="B508" s="64" t="s">
        <v>1855</v>
      </c>
      <c r="C508" s="65" t="s">
        <v>2310</v>
      </c>
      <c r="D508" s="66"/>
      <c r="E508" s="67"/>
      <c r="F508" s="307">
        <v>7187.72</v>
      </c>
      <c r="G508" s="307">
        <v>30489.86</v>
      </c>
      <c r="H508" s="142">
        <f t="shared" si="106"/>
        <v>-23302.14</v>
      </c>
      <c r="I508" s="91">
        <f t="shared" si="107"/>
        <v>-0.76425867485124555</v>
      </c>
      <c r="J508" s="157"/>
      <c r="K508" s="307">
        <v>215639.58000000002</v>
      </c>
      <c r="L508" s="307">
        <v>269968.5</v>
      </c>
      <c r="M508" s="142">
        <f t="shared" si="108"/>
        <v>-54328.919999999984</v>
      </c>
      <c r="N508" s="91">
        <f t="shared" si="109"/>
        <v>-0.20124170042060457</v>
      </c>
      <c r="O508" s="258"/>
      <c r="P508" s="157"/>
      <c r="Q508" s="307">
        <v>53129.36</v>
      </c>
      <c r="R508" s="307">
        <v>85102.09</v>
      </c>
      <c r="S508" s="142">
        <f t="shared" si="104"/>
        <v>-31972.729999999996</v>
      </c>
      <c r="T508" s="91">
        <f t="shared" si="105"/>
        <v>-0.37569852867303255</v>
      </c>
      <c r="U508" s="157"/>
      <c r="V508" s="307">
        <v>373553.53</v>
      </c>
      <c r="W508" s="307">
        <v>405417.48</v>
      </c>
      <c r="X508" s="142">
        <f t="shared" si="110"/>
        <v>-31863.949999999953</v>
      </c>
      <c r="Y508" s="91">
        <f t="shared" si="111"/>
        <v>-7.8595402447866711E-2</v>
      </c>
      <c r="Z508" s="132"/>
    </row>
    <row r="509" spans="1:26" s="68" customFormat="1" hidden="1" outlineLevel="1" x14ac:dyDescent="0.25">
      <c r="A509" s="63" t="s">
        <v>1397</v>
      </c>
      <c r="B509" s="64" t="s">
        <v>1856</v>
      </c>
      <c r="C509" s="65" t="s">
        <v>2311</v>
      </c>
      <c r="D509" s="66"/>
      <c r="E509" s="67"/>
      <c r="F509" s="307">
        <v>30018.81</v>
      </c>
      <c r="G509" s="307">
        <v>19006.8</v>
      </c>
      <c r="H509" s="142">
        <f t="shared" si="106"/>
        <v>11012.010000000002</v>
      </c>
      <c r="I509" s="91">
        <f t="shared" si="107"/>
        <v>0.57937211945198575</v>
      </c>
      <c r="J509" s="157"/>
      <c r="K509" s="307">
        <v>189423.45</v>
      </c>
      <c r="L509" s="307">
        <v>128818</v>
      </c>
      <c r="M509" s="142">
        <f t="shared" si="108"/>
        <v>60605.450000000012</v>
      </c>
      <c r="N509" s="91">
        <f t="shared" si="109"/>
        <v>0.47047345867813511</v>
      </c>
      <c r="O509" s="258"/>
      <c r="P509" s="157"/>
      <c r="Q509" s="307">
        <v>87178.39</v>
      </c>
      <c r="R509" s="307">
        <v>62367.01</v>
      </c>
      <c r="S509" s="142">
        <f t="shared" si="104"/>
        <v>24811.379999999997</v>
      </c>
      <c r="T509" s="91">
        <f t="shared" si="105"/>
        <v>0.39782859559885903</v>
      </c>
      <c r="U509" s="157"/>
      <c r="V509" s="307">
        <v>264102.07</v>
      </c>
      <c r="W509" s="307">
        <v>255232.962</v>
      </c>
      <c r="X509" s="142">
        <f t="shared" si="110"/>
        <v>8869.1080000000075</v>
      </c>
      <c r="Y509" s="91">
        <f t="shared" si="111"/>
        <v>3.4749069753772663E-2</v>
      </c>
      <c r="Z509" s="132"/>
    </row>
    <row r="510" spans="1:26" s="68" customFormat="1" hidden="1" outlineLevel="1" x14ac:dyDescent="0.25">
      <c r="A510" s="63" t="s">
        <v>1398</v>
      </c>
      <c r="B510" s="64" t="s">
        <v>1857</v>
      </c>
      <c r="C510" s="65" t="s">
        <v>2312</v>
      </c>
      <c r="D510" s="66"/>
      <c r="E510" s="67"/>
      <c r="F510" s="307">
        <v>3243.07</v>
      </c>
      <c r="G510" s="307">
        <v>640.05000000000007</v>
      </c>
      <c r="H510" s="142">
        <f t="shared" si="106"/>
        <v>2603.02</v>
      </c>
      <c r="I510" s="91">
        <f t="shared" si="107"/>
        <v>4.0669010233575493</v>
      </c>
      <c r="J510" s="157"/>
      <c r="K510" s="307">
        <v>13051.08</v>
      </c>
      <c r="L510" s="307">
        <v>14245.54</v>
      </c>
      <c r="M510" s="142">
        <f t="shared" si="108"/>
        <v>-1194.4600000000009</v>
      </c>
      <c r="N510" s="91">
        <f t="shared" si="109"/>
        <v>-8.3847997338114308E-2</v>
      </c>
      <c r="O510" s="258"/>
      <c r="P510" s="157"/>
      <c r="Q510" s="307">
        <v>8856.39</v>
      </c>
      <c r="R510" s="307">
        <v>8030.8200000000006</v>
      </c>
      <c r="S510" s="142">
        <f t="shared" ref="S510:S541" si="112">+Q510-R510</f>
        <v>825.5699999999988</v>
      </c>
      <c r="T510" s="91">
        <f t="shared" ref="T510:T540" si="113">IF(R510&lt;0,IF(S510=0,0,IF(OR(R510=0,Q510=0),"N.M.",IF(ABS(S510/R510)&gt;=10,"N.M.",S510/(-R510)))),IF(S510=0,0,IF(OR(R510=0,Q510=0),"N.M.",IF(ABS(S510/R510)&gt;=10,"N.M.",S510/R510))))</f>
        <v>0.10280021218256651</v>
      </c>
      <c r="U510" s="157"/>
      <c r="V510" s="307">
        <v>25988.68</v>
      </c>
      <c r="W510" s="307">
        <v>20317.510000000002</v>
      </c>
      <c r="X510" s="142">
        <f t="shared" si="110"/>
        <v>5671.1699999999983</v>
      </c>
      <c r="Y510" s="91">
        <f t="shared" si="111"/>
        <v>0.27912721588422978</v>
      </c>
      <c r="Z510" s="132"/>
    </row>
    <row r="511" spans="1:26" s="68" customFormat="1" hidden="1" outlineLevel="1" x14ac:dyDescent="0.25">
      <c r="A511" s="63" t="s">
        <v>1399</v>
      </c>
      <c r="B511" s="64" t="s">
        <v>1858</v>
      </c>
      <c r="C511" s="65" t="s">
        <v>2313</v>
      </c>
      <c r="D511" s="66"/>
      <c r="E511" s="67"/>
      <c r="F511" s="307">
        <v>0</v>
      </c>
      <c r="G511" s="307">
        <v>15.85</v>
      </c>
      <c r="H511" s="142">
        <f t="shared" si="106"/>
        <v>-15.85</v>
      </c>
      <c r="I511" s="91" t="str">
        <f t="shared" si="107"/>
        <v>N.M.</v>
      </c>
      <c r="J511" s="157"/>
      <c r="K511" s="307">
        <v>0</v>
      </c>
      <c r="L511" s="307">
        <v>15.85</v>
      </c>
      <c r="M511" s="142">
        <f t="shared" si="108"/>
        <v>-15.85</v>
      </c>
      <c r="N511" s="91" t="str">
        <f t="shared" si="109"/>
        <v>N.M.</v>
      </c>
      <c r="O511" s="258"/>
      <c r="P511" s="157"/>
      <c r="Q511" s="307">
        <v>0</v>
      </c>
      <c r="R511" s="307">
        <v>15.85</v>
      </c>
      <c r="S511" s="142">
        <f t="shared" si="112"/>
        <v>-15.85</v>
      </c>
      <c r="T511" s="91" t="str">
        <f t="shared" si="113"/>
        <v>N.M.</v>
      </c>
      <c r="U511" s="157"/>
      <c r="V511" s="307">
        <v>0</v>
      </c>
      <c r="W511" s="307">
        <v>-928.26</v>
      </c>
      <c r="X511" s="142">
        <f t="shared" si="110"/>
        <v>928.26</v>
      </c>
      <c r="Y511" s="91" t="str">
        <f t="shared" si="111"/>
        <v>N.M.</v>
      </c>
      <c r="Z511" s="132"/>
    </row>
    <row r="512" spans="1:26" s="68" customFormat="1" hidden="1" outlineLevel="1" x14ac:dyDescent="0.25">
      <c r="A512" s="63" t="s">
        <v>1400</v>
      </c>
      <c r="B512" s="64" t="s">
        <v>1859</v>
      </c>
      <c r="C512" s="65" t="s">
        <v>2314</v>
      </c>
      <c r="D512" s="66"/>
      <c r="E512" s="67"/>
      <c r="F512" s="307">
        <v>9369</v>
      </c>
      <c r="G512" s="307">
        <v>8614.5</v>
      </c>
      <c r="H512" s="142">
        <f t="shared" si="106"/>
        <v>754.5</v>
      </c>
      <c r="I512" s="91">
        <f t="shared" si="107"/>
        <v>8.7584885948110744E-2</v>
      </c>
      <c r="J512" s="157"/>
      <c r="K512" s="307">
        <v>62010</v>
      </c>
      <c r="L512" s="307">
        <v>56320.5</v>
      </c>
      <c r="M512" s="142">
        <f t="shared" si="108"/>
        <v>5689.5</v>
      </c>
      <c r="N512" s="91">
        <f t="shared" si="109"/>
        <v>0.10102005486456973</v>
      </c>
      <c r="O512" s="258"/>
      <c r="P512" s="157"/>
      <c r="Q512" s="307">
        <v>23379</v>
      </c>
      <c r="R512" s="307">
        <v>23656.5</v>
      </c>
      <c r="S512" s="142">
        <f t="shared" si="112"/>
        <v>-277.5</v>
      </c>
      <c r="T512" s="91">
        <f t="shared" si="113"/>
        <v>-1.1730391224399214E-2</v>
      </c>
      <c r="U512" s="157"/>
      <c r="V512" s="307">
        <v>98979</v>
      </c>
      <c r="W512" s="307">
        <v>99763.5</v>
      </c>
      <c r="X512" s="142">
        <f t="shared" si="110"/>
        <v>-784.5</v>
      </c>
      <c r="Y512" s="91">
        <f t="shared" si="111"/>
        <v>-7.8635974078696113E-3</v>
      </c>
      <c r="Z512" s="132"/>
    </row>
    <row r="513" spans="1:26" s="68" customFormat="1" hidden="1" outlineLevel="1" x14ac:dyDescent="0.25">
      <c r="A513" s="63" t="s">
        <v>1401</v>
      </c>
      <c r="B513" s="64" t="s">
        <v>1860</v>
      </c>
      <c r="C513" s="65" t="s">
        <v>2315</v>
      </c>
      <c r="D513" s="66"/>
      <c r="E513" s="67"/>
      <c r="F513" s="307">
        <v>0</v>
      </c>
      <c r="G513" s="307">
        <v>0</v>
      </c>
      <c r="H513" s="142">
        <f t="shared" si="106"/>
        <v>0</v>
      </c>
      <c r="I513" s="91">
        <f t="shared" si="107"/>
        <v>0</v>
      </c>
      <c r="J513" s="157"/>
      <c r="K513" s="307">
        <v>0</v>
      </c>
      <c r="L513" s="307">
        <v>0</v>
      </c>
      <c r="M513" s="142">
        <f t="shared" si="108"/>
        <v>0</v>
      </c>
      <c r="N513" s="91">
        <f t="shared" si="109"/>
        <v>0</v>
      </c>
      <c r="O513" s="258"/>
      <c r="P513" s="157"/>
      <c r="Q513" s="307">
        <v>0</v>
      </c>
      <c r="R513" s="307">
        <v>0</v>
      </c>
      <c r="S513" s="142">
        <f t="shared" si="112"/>
        <v>0</v>
      </c>
      <c r="T513" s="91">
        <f t="shared" si="113"/>
        <v>0</v>
      </c>
      <c r="U513" s="157"/>
      <c r="V513" s="307">
        <v>0</v>
      </c>
      <c r="W513" s="307">
        <v>0</v>
      </c>
      <c r="X513" s="142">
        <f t="shared" si="110"/>
        <v>0</v>
      </c>
      <c r="Y513" s="91">
        <f t="shared" si="111"/>
        <v>0</v>
      </c>
      <c r="Z513" s="132"/>
    </row>
    <row r="514" spans="1:26" s="68" customFormat="1" hidden="1" outlineLevel="1" x14ac:dyDescent="0.25">
      <c r="A514" s="63" t="s">
        <v>1402</v>
      </c>
      <c r="B514" s="64" t="s">
        <v>1861</v>
      </c>
      <c r="C514" s="65" t="s">
        <v>2316</v>
      </c>
      <c r="D514" s="66"/>
      <c r="E514" s="67"/>
      <c r="F514" s="307">
        <v>172514.6</v>
      </c>
      <c r="G514" s="307">
        <v>170512.22</v>
      </c>
      <c r="H514" s="142">
        <f t="shared" si="106"/>
        <v>2002.3800000000047</v>
      </c>
      <c r="I514" s="91">
        <f t="shared" si="107"/>
        <v>1.1743322560693917E-2</v>
      </c>
      <c r="J514" s="157"/>
      <c r="K514" s="307">
        <v>1209074.33</v>
      </c>
      <c r="L514" s="307">
        <v>1208798.99</v>
      </c>
      <c r="M514" s="142">
        <f t="shared" si="108"/>
        <v>275.34000000008382</v>
      </c>
      <c r="N514" s="91">
        <f t="shared" si="109"/>
        <v>2.2777980646731334E-4</v>
      </c>
      <c r="O514" s="258"/>
      <c r="P514" s="157"/>
      <c r="Q514" s="307">
        <v>519622.26</v>
      </c>
      <c r="R514" s="307">
        <v>514722.16000000003</v>
      </c>
      <c r="S514" s="142">
        <f t="shared" si="112"/>
        <v>4900.0999999999767</v>
      </c>
      <c r="T514" s="91">
        <f t="shared" si="113"/>
        <v>9.5198932177312443E-3</v>
      </c>
      <c r="U514" s="157"/>
      <c r="V514" s="307">
        <v>2061804.2800000003</v>
      </c>
      <c r="W514" s="307">
        <v>1916875.7</v>
      </c>
      <c r="X514" s="142">
        <f t="shared" si="110"/>
        <v>144928.58000000031</v>
      </c>
      <c r="Y514" s="91">
        <f t="shared" si="111"/>
        <v>7.5606665575655374E-2</v>
      </c>
      <c r="Z514" s="132"/>
    </row>
    <row r="515" spans="1:26" s="68" customFormat="1" hidden="1" outlineLevel="1" x14ac:dyDescent="0.25">
      <c r="A515" s="63" t="s">
        <v>1403</v>
      </c>
      <c r="B515" s="64" t="s">
        <v>1862</v>
      </c>
      <c r="C515" s="65" t="s">
        <v>2317</v>
      </c>
      <c r="D515" s="66"/>
      <c r="E515" s="67"/>
      <c r="F515" s="307">
        <v>15493.06</v>
      </c>
      <c r="G515" s="307">
        <v>15142.11</v>
      </c>
      <c r="H515" s="142">
        <f t="shared" si="106"/>
        <v>350.94999999999891</v>
      </c>
      <c r="I515" s="91">
        <f t="shared" si="107"/>
        <v>2.3177086944950135E-2</v>
      </c>
      <c r="J515" s="157"/>
      <c r="K515" s="307">
        <v>100239.72</v>
      </c>
      <c r="L515" s="307">
        <v>98723.56</v>
      </c>
      <c r="M515" s="142">
        <f t="shared" si="108"/>
        <v>1516.1600000000035</v>
      </c>
      <c r="N515" s="91">
        <f t="shared" si="109"/>
        <v>1.5357630944427081E-2</v>
      </c>
      <c r="O515" s="258"/>
      <c r="P515" s="157"/>
      <c r="Q515" s="307">
        <v>40667.120000000003</v>
      </c>
      <c r="R515" s="307">
        <v>41501.32</v>
      </c>
      <c r="S515" s="142">
        <f t="shared" si="112"/>
        <v>-834.19999999999709</v>
      </c>
      <c r="T515" s="91">
        <f t="shared" si="113"/>
        <v>-2.010056547598961E-2</v>
      </c>
      <c r="U515" s="157"/>
      <c r="V515" s="307">
        <v>167563.19</v>
      </c>
      <c r="W515" s="307">
        <v>78734.38</v>
      </c>
      <c r="X515" s="142">
        <f t="shared" si="110"/>
        <v>88828.81</v>
      </c>
      <c r="Y515" s="91">
        <f t="shared" si="111"/>
        <v>1.1282086681828192</v>
      </c>
      <c r="Z515" s="132"/>
    </row>
    <row r="516" spans="1:26" s="68" customFormat="1" hidden="1" outlineLevel="1" x14ac:dyDescent="0.25">
      <c r="A516" s="63" t="s">
        <v>1404</v>
      </c>
      <c r="B516" s="64" t="s">
        <v>1863</v>
      </c>
      <c r="C516" s="65" t="s">
        <v>2318</v>
      </c>
      <c r="D516" s="66"/>
      <c r="E516" s="67"/>
      <c r="F516" s="307">
        <v>6501533.21</v>
      </c>
      <c r="G516" s="307">
        <v>6323263.1100000003</v>
      </c>
      <c r="H516" s="142">
        <f t="shared" si="106"/>
        <v>178270.09999999963</v>
      </c>
      <c r="I516" s="91">
        <f t="shared" si="107"/>
        <v>2.8192737973859135E-2</v>
      </c>
      <c r="J516" s="157"/>
      <c r="K516" s="307">
        <v>44457213.109999999</v>
      </c>
      <c r="L516" s="307">
        <v>43443138.979999997</v>
      </c>
      <c r="M516" s="142">
        <f t="shared" si="108"/>
        <v>1014074.1300000027</v>
      </c>
      <c r="N516" s="91">
        <f t="shared" si="109"/>
        <v>2.3342561191695976E-2</v>
      </c>
      <c r="O516" s="258"/>
      <c r="P516" s="157"/>
      <c r="Q516" s="307">
        <v>19293895.760000002</v>
      </c>
      <c r="R516" s="307">
        <v>18764863.629999999</v>
      </c>
      <c r="S516" s="142">
        <f t="shared" si="112"/>
        <v>529032.13000000268</v>
      </c>
      <c r="T516" s="91">
        <f t="shared" si="113"/>
        <v>2.8192697822446298E-2</v>
      </c>
      <c r="U516" s="157"/>
      <c r="V516" s="307">
        <v>75663677.25999999</v>
      </c>
      <c r="W516" s="307">
        <v>72880189.989999995</v>
      </c>
      <c r="X516" s="142">
        <f t="shared" si="110"/>
        <v>2783487.2699999958</v>
      </c>
      <c r="Y516" s="91">
        <f t="shared" si="111"/>
        <v>3.8192645633634087E-2</v>
      </c>
      <c r="Z516" s="132"/>
    </row>
    <row r="517" spans="1:26" s="68" customFormat="1" hidden="1" outlineLevel="1" x14ac:dyDescent="0.25">
      <c r="A517" s="63" t="s">
        <v>1405</v>
      </c>
      <c r="B517" s="64" t="s">
        <v>1864</v>
      </c>
      <c r="C517" s="65" t="s">
        <v>2319</v>
      </c>
      <c r="D517" s="66"/>
      <c r="E517" s="67"/>
      <c r="F517" s="307">
        <v>398850.65</v>
      </c>
      <c r="G517" s="307">
        <v>458249.12</v>
      </c>
      <c r="H517" s="142">
        <f t="shared" si="106"/>
        <v>-59398.469999999972</v>
      </c>
      <c r="I517" s="91">
        <f t="shared" si="107"/>
        <v>-0.12962047804914492</v>
      </c>
      <c r="J517" s="157"/>
      <c r="K517" s="307">
        <v>2791954.55</v>
      </c>
      <c r="L517" s="307">
        <v>3207743.81</v>
      </c>
      <c r="M517" s="142">
        <f t="shared" si="108"/>
        <v>-415789.26000000024</v>
      </c>
      <c r="N517" s="91">
        <f t="shared" si="109"/>
        <v>-0.12962046990903561</v>
      </c>
      <c r="O517" s="258"/>
      <c r="P517" s="157"/>
      <c r="Q517" s="307">
        <v>1196551.95</v>
      </c>
      <c r="R517" s="307">
        <v>1374747.35</v>
      </c>
      <c r="S517" s="142">
        <f t="shared" si="112"/>
        <v>-178195.40000000014</v>
      </c>
      <c r="T517" s="91">
        <f t="shared" si="113"/>
        <v>-0.12962047171794885</v>
      </c>
      <c r="U517" s="157"/>
      <c r="V517" s="307">
        <v>5083200.13</v>
      </c>
      <c r="W517" s="307">
        <v>5471049.3000000007</v>
      </c>
      <c r="X517" s="142">
        <f t="shared" si="110"/>
        <v>-387849.17000000086</v>
      </c>
      <c r="Y517" s="91">
        <f t="shared" si="111"/>
        <v>-7.0891185352689262E-2</v>
      </c>
      <c r="Z517" s="132"/>
    </row>
    <row r="518" spans="1:26" s="68" customFormat="1" hidden="1" outlineLevel="1" x14ac:dyDescent="0.25">
      <c r="A518" s="63" t="s">
        <v>1406</v>
      </c>
      <c r="B518" s="64" t="s">
        <v>1865</v>
      </c>
      <c r="C518" s="65" t="s">
        <v>2320</v>
      </c>
      <c r="D518" s="66"/>
      <c r="E518" s="67"/>
      <c r="F518" s="307">
        <v>171641</v>
      </c>
      <c r="G518" s="307">
        <v>-126801</v>
      </c>
      <c r="H518" s="142">
        <f t="shared" si="106"/>
        <v>298442</v>
      </c>
      <c r="I518" s="91">
        <f t="shared" si="107"/>
        <v>2.3536249714118975</v>
      </c>
      <c r="J518" s="157"/>
      <c r="K518" s="307">
        <v>7753807</v>
      </c>
      <c r="L518" s="307">
        <v>-3065098</v>
      </c>
      <c r="M518" s="142">
        <f t="shared" si="108"/>
        <v>10818905</v>
      </c>
      <c r="N518" s="91">
        <f t="shared" si="109"/>
        <v>3.5297093274016036</v>
      </c>
      <c r="O518" s="258"/>
      <c r="P518" s="157"/>
      <c r="Q518" s="307">
        <v>8224848</v>
      </c>
      <c r="R518" s="307">
        <v>-2659937</v>
      </c>
      <c r="S518" s="142">
        <f t="shared" si="112"/>
        <v>10884785</v>
      </c>
      <c r="T518" s="91">
        <f t="shared" si="113"/>
        <v>4.0921213547538908</v>
      </c>
      <c r="U518" s="157"/>
      <c r="V518" s="307">
        <v>5995475</v>
      </c>
      <c r="W518" s="307">
        <v>-13064233</v>
      </c>
      <c r="X518" s="142">
        <f t="shared" si="110"/>
        <v>19059708</v>
      </c>
      <c r="Y518" s="91">
        <f t="shared" si="111"/>
        <v>1.4589228468292015</v>
      </c>
      <c r="Z518" s="132"/>
    </row>
    <row r="519" spans="1:26" s="68" customFormat="1" hidden="1" outlineLevel="1" x14ac:dyDescent="0.25">
      <c r="A519" s="63" t="s">
        <v>1407</v>
      </c>
      <c r="B519" s="64" t="s">
        <v>1866</v>
      </c>
      <c r="C519" s="65" t="s">
        <v>2321</v>
      </c>
      <c r="D519" s="66"/>
      <c r="E519" s="67"/>
      <c r="F519" s="307">
        <v>91257.45</v>
      </c>
      <c r="G519" s="307">
        <v>72347.77</v>
      </c>
      <c r="H519" s="142">
        <f t="shared" si="106"/>
        <v>18909.679999999993</v>
      </c>
      <c r="I519" s="91">
        <f t="shared" si="107"/>
        <v>0.2613719814722692</v>
      </c>
      <c r="J519" s="157"/>
      <c r="K519" s="307">
        <v>650301.5</v>
      </c>
      <c r="L519" s="307">
        <v>505577.46</v>
      </c>
      <c r="M519" s="142">
        <f t="shared" si="108"/>
        <v>144724.03999999998</v>
      </c>
      <c r="N519" s="91">
        <f t="shared" si="109"/>
        <v>0.28625492916555256</v>
      </c>
      <c r="O519" s="258"/>
      <c r="P519" s="157"/>
      <c r="Q519" s="307">
        <v>273386.59999999998</v>
      </c>
      <c r="R519" s="307">
        <v>216790.24</v>
      </c>
      <c r="S519" s="142">
        <f t="shared" si="112"/>
        <v>56596.359999999986</v>
      </c>
      <c r="T519" s="91">
        <f t="shared" si="113"/>
        <v>0.26106507377822907</v>
      </c>
      <c r="U519" s="157"/>
      <c r="V519" s="307">
        <v>1018522.56</v>
      </c>
      <c r="W519" s="307">
        <v>841092.64</v>
      </c>
      <c r="X519" s="142">
        <f t="shared" si="110"/>
        <v>177429.92000000004</v>
      </c>
      <c r="Y519" s="91">
        <f t="shared" si="111"/>
        <v>0.21095169730649413</v>
      </c>
      <c r="Z519" s="132"/>
    </row>
    <row r="520" spans="1:26" s="68" customFormat="1" hidden="1" outlineLevel="1" x14ac:dyDescent="0.25">
      <c r="A520" s="63" t="s">
        <v>1408</v>
      </c>
      <c r="B520" s="64" t="s">
        <v>1867</v>
      </c>
      <c r="C520" s="65" t="s">
        <v>2322</v>
      </c>
      <c r="D520" s="66"/>
      <c r="E520" s="67"/>
      <c r="F520" s="307">
        <v>586515</v>
      </c>
      <c r="G520" s="307">
        <v>4567.51</v>
      </c>
      <c r="H520" s="142">
        <f t="shared" si="106"/>
        <v>581947.49</v>
      </c>
      <c r="I520" s="91" t="str">
        <f t="shared" si="107"/>
        <v>N.M.</v>
      </c>
      <c r="J520" s="157"/>
      <c r="K520" s="307">
        <v>5350227</v>
      </c>
      <c r="L520" s="307">
        <v>31972.57</v>
      </c>
      <c r="M520" s="142">
        <f t="shared" si="108"/>
        <v>5318254.43</v>
      </c>
      <c r="N520" s="91" t="str">
        <f t="shared" si="109"/>
        <v>N.M.</v>
      </c>
      <c r="O520" s="258"/>
      <c r="P520" s="157"/>
      <c r="Q520" s="307">
        <v>2174419</v>
      </c>
      <c r="R520" s="307">
        <v>13702.53</v>
      </c>
      <c r="S520" s="142">
        <f t="shared" si="112"/>
        <v>2160716.4700000002</v>
      </c>
      <c r="T520" s="91" t="str">
        <f t="shared" si="113"/>
        <v>N.M.</v>
      </c>
      <c r="U520" s="157"/>
      <c r="V520" s="307">
        <v>5373062.5499999998</v>
      </c>
      <c r="W520" s="307">
        <v>-414067.18</v>
      </c>
      <c r="X520" s="142">
        <f t="shared" si="110"/>
        <v>5787129.7299999995</v>
      </c>
      <c r="Y520" s="91" t="str">
        <f t="shared" si="111"/>
        <v>N.M.</v>
      </c>
      <c r="Z520" s="132"/>
    </row>
    <row r="521" spans="1:26" s="68" customFormat="1" hidden="1" outlineLevel="1" x14ac:dyDescent="0.25">
      <c r="A521" s="63" t="s">
        <v>1409</v>
      </c>
      <c r="B521" s="64" t="s">
        <v>1868</v>
      </c>
      <c r="C521" s="65" t="s">
        <v>2323</v>
      </c>
      <c r="D521" s="66"/>
      <c r="E521" s="67"/>
      <c r="F521" s="307">
        <v>-52578.14</v>
      </c>
      <c r="G521" s="307">
        <v>43320.89</v>
      </c>
      <c r="H521" s="142">
        <f t="shared" si="106"/>
        <v>-95899.03</v>
      </c>
      <c r="I521" s="91">
        <f t="shared" si="107"/>
        <v>-2.2136902081189929</v>
      </c>
      <c r="J521" s="157"/>
      <c r="K521" s="307">
        <v>489696.87</v>
      </c>
      <c r="L521" s="307">
        <v>850504.55</v>
      </c>
      <c r="M521" s="142">
        <f t="shared" si="108"/>
        <v>-360807.68000000005</v>
      </c>
      <c r="N521" s="91">
        <f t="shared" si="109"/>
        <v>-0.42422780689415479</v>
      </c>
      <c r="O521" s="258"/>
      <c r="P521" s="157"/>
      <c r="Q521" s="307">
        <v>243057.22</v>
      </c>
      <c r="R521" s="307">
        <v>518489.07</v>
      </c>
      <c r="S521" s="142">
        <f t="shared" si="112"/>
        <v>-275431.84999999998</v>
      </c>
      <c r="T521" s="91">
        <f t="shared" si="113"/>
        <v>-0.53122016631903146</v>
      </c>
      <c r="U521" s="157"/>
      <c r="V521" s="307">
        <v>834246.62</v>
      </c>
      <c r="W521" s="307">
        <v>1332191.42</v>
      </c>
      <c r="X521" s="142">
        <f t="shared" si="110"/>
        <v>-497944.79999999993</v>
      </c>
      <c r="Y521" s="91">
        <f t="shared" si="111"/>
        <v>-0.37377871717564431</v>
      </c>
      <c r="Z521" s="132"/>
    </row>
    <row r="522" spans="1:26" s="68" customFormat="1" hidden="1" outlineLevel="1" x14ac:dyDescent="0.25">
      <c r="A522" s="63" t="s">
        <v>1410</v>
      </c>
      <c r="B522" s="64" t="s">
        <v>1869</v>
      </c>
      <c r="C522" s="65" t="s">
        <v>2324</v>
      </c>
      <c r="D522" s="66"/>
      <c r="E522" s="67"/>
      <c r="F522" s="307">
        <v>0</v>
      </c>
      <c r="G522" s="307">
        <v>0</v>
      </c>
      <c r="H522" s="142">
        <f t="shared" si="106"/>
        <v>0</v>
      </c>
      <c r="I522" s="91">
        <f t="shared" si="107"/>
        <v>0</v>
      </c>
      <c r="J522" s="157"/>
      <c r="K522" s="307">
        <v>0</v>
      </c>
      <c r="L522" s="307">
        <v>1248885.1499999999</v>
      </c>
      <c r="M522" s="142">
        <f t="shared" si="108"/>
        <v>-1248885.1499999999</v>
      </c>
      <c r="N522" s="91" t="str">
        <f t="shared" si="109"/>
        <v>N.M.</v>
      </c>
      <c r="O522" s="258"/>
      <c r="P522" s="157"/>
      <c r="Q522" s="307">
        <v>0</v>
      </c>
      <c r="R522" s="307">
        <v>0</v>
      </c>
      <c r="S522" s="142">
        <f t="shared" si="112"/>
        <v>0</v>
      </c>
      <c r="T522" s="91">
        <f t="shared" si="113"/>
        <v>0</v>
      </c>
      <c r="U522" s="157"/>
      <c r="V522" s="307">
        <v>0</v>
      </c>
      <c r="W522" s="307">
        <v>-5714025.1199999992</v>
      </c>
      <c r="X522" s="142">
        <f t="shared" si="110"/>
        <v>5714025.1199999992</v>
      </c>
      <c r="Y522" s="91" t="str">
        <f t="shared" si="111"/>
        <v>N.M.</v>
      </c>
      <c r="Z522" s="132"/>
    </row>
    <row r="523" spans="1:26" s="68" customFormat="1" hidden="1" outlineLevel="1" x14ac:dyDescent="0.25">
      <c r="A523" s="63" t="s">
        <v>1411</v>
      </c>
      <c r="B523" s="64" t="s">
        <v>1870</v>
      </c>
      <c r="C523" s="65" t="s">
        <v>2325</v>
      </c>
      <c r="D523" s="66"/>
      <c r="E523" s="67"/>
      <c r="F523" s="307">
        <v>252.07</v>
      </c>
      <c r="G523" s="307">
        <v>285.14</v>
      </c>
      <c r="H523" s="142">
        <f t="shared" si="106"/>
        <v>-33.069999999999993</v>
      </c>
      <c r="I523" s="91">
        <f t="shared" si="107"/>
        <v>-0.11597811601318649</v>
      </c>
      <c r="J523" s="157"/>
      <c r="K523" s="307">
        <v>2072.02</v>
      </c>
      <c r="L523" s="307">
        <v>2109.4</v>
      </c>
      <c r="M523" s="142">
        <f t="shared" si="108"/>
        <v>-37.380000000000109</v>
      </c>
      <c r="N523" s="91">
        <f t="shared" si="109"/>
        <v>-1.7720678866028305E-2</v>
      </c>
      <c r="O523" s="258"/>
      <c r="P523" s="157"/>
      <c r="Q523" s="307">
        <v>884.79</v>
      </c>
      <c r="R523" s="307">
        <v>817.22</v>
      </c>
      <c r="S523" s="142">
        <f t="shared" si="112"/>
        <v>67.569999999999936</v>
      </c>
      <c r="T523" s="91">
        <f t="shared" si="113"/>
        <v>8.2682753726046762E-2</v>
      </c>
      <c r="U523" s="157"/>
      <c r="V523" s="307">
        <v>3499.33</v>
      </c>
      <c r="W523" s="307">
        <v>3616.28</v>
      </c>
      <c r="X523" s="142">
        <f t="shared" si="110"/>
        <v>-116.95000000000027</v>
      </c>
      <c r="Y523" s="91">
        <f t="shared" si="111"/>
        <v>-3.2339863063700895E-2</v>
      </c>
      <c r="Z523" s="132"/>
    </row>
    <row r="524" spans="1:26" s="68" customFormat="1" hidden="1" outlineLevel="1" x14ac:dyDescent="0.25">
      <c r="A524" s="63" t="s">
        <v>1412</v>
      </c>
      <c r="B524" s="64" t="s">
        <v>1871</v>
      </c>
      <c r="C524" s="65" t="s">
        <v>2326</v>
      </c>
      <c r="D524" s="66"/>
      <c r="E524" s="67"/>
      <c r="F524" s="307">
        <v>0</v>
      </c>
      <c r="G524" s="307">
        <v>0</v>
      </c>
      <c r="H524" s="142">
        <f t="shared" si="106"/>
        <v>0</v>
      </c>
      <c r="I524" s="91">
        <f t="shared" si="107"/>
        <v>0</v>
      </c>
      <c r="J524" s="157"/>
      <c r="K524" s="307">
        <v>250</v>
      </c>
      <c r="L524" s="307">
        <v>0</v>
      </c>
      <c r="M524" s="142">
        <f t="shared" si="108"/>
        <v>250</v>
      </c>
      <c r="N524" s="91" t="str">
        <f t="shared" si="109"/>
        <v>N.M.</v>
      </c>
      <c r="O524" s="258"/>
      <c r="P524" s="157"/>
      <c r="Q524" s="307">
        <v>0</v>
      </c>
      <c r="R524" s="307">
        <v>0</v>
      </c>
      <c r="S524" s="142">
        <f t="shared" si="112"/>
        <v>0</v>
      </c>
      <c r="T524" s="91">
        <f t="shared" si="113"/>
        <v>0</v>
      </c>
      <c r="U524" s="157"/>
      <c r="V524" s="307">
        <v>250</v>
      </c>
      <c r="W524" s="307">
        <v>0</v>
      </c>
      <c r="X524" s="142">
        <f t="shared" si="110"/>
        <v>250</v>
      </c>
      <c r="Y524" s="91" t="str">
        <f t="shared" si="111"/>
        <v>N.M.</v>
      </c>
      <c r="Z524" s="132"/>
    </row>
    <row r="525" spans="1:26" s="68" customFormat="1" hidden="1" outlineLevel="1" x14ac:dyDescent="0.25">
      <c r="A525" s="63" t="s">
        <v>1413</v>
      </c>
      <c r="B525" s="64" t="s">
        <v>1872</v>
      </c>
      <c r="C525" s="65" t="s">
        <v>2262</v>
      </c>
      <c r="D525" s="66"/>
      <c r="E525" s="67"/>
      <c r="F525" s="307">
        <v>0</v>
      </c>
      <c r="G525" s="307">
        <v>0</v>
      </c>
      <c r="H525" s="142">
        <f t="shared" si="106"/>
        <v>0</v>
      </c>
      <c r="I525" s="91">
        <f t="shared" si="107"/>
        <v>0</v>
      </c>
      <c r="J525" s="157"/>
      <c r="K525" s="307">
        <v>0</v>
      </c>
      <c r="L525" s="307">
        <v>0</v>
      </c>
      <c r="M525" s="142">
        <f t="shared" si="108"/>
        <v>0</v>
      </c>
      <c r="N525" s="91">
        <f t="shared" si="109"/>
        <v>0</v>
      </c>
      <c r="O525" s="258"/>
      <c r="P525" s="157"/>
      <c r="Q525" s="307">
        <v>0</v>
      </c>
      <c r="R525" s="307">
        <v>0</v>
      </c>
      <c r="S525" s="142">
        <f t="shared" si="112"/>
        <v>0</v>
      </c>
      <c r="T525" s="91">
        <f t="shared" si="113"/>
        <v>0</v>
      </c>
      <c r="U525" s="157"/>
      <c r="V525" s="307">
        <v>0</v>
      </c>
      <c r="W525" s="307">
        <v>0</v>
      </c>
      <c r="X525" s="142">
        <f t="shared" si="110"/>
        <v>0</v>
      </c>
      <c r="Y525" s="91">
        <f t="shared" si="111"/>
        <v>0</v>
      </c>
      <c r="Z525" s="132"/>
    </row>
    <row r="526" spans="1:26" ht="12.75" customHeight="1" collapsed="1" x14ac:dyDescent="0.25">
      <c r="A526" s="38" t="s">
        <v>665</v>
      </c>
      <c r="B526" s="83" t="s">
        <v>470</v>
      </c>
      <c r="C526" s="89" t="s">
        <v>367</v>
      </c>
      <c r="D526" s="38" t="s">
        <v>276</v>
      </c>
      <c r="E526" s="48"/>
      <c r="F526" s="100">
        <v>8345787.5100000026</v>
      </c>
      <c r="G526" s="100">
        <v>7313684.129999999</v>
      </c>
      <c r="H526" s="98">
        <f t="shared" si="106"/>
        <v>1032103.3800000036</v>
      </c>
      <c r="I526" s="117">
        <f t="shared" si="107"/>
        <v>0.14111949075930405</v>
      </c>
      <c r="J526" s="159"/>
      <c r="K526" s="100">
        <v>65968772.93</v>
      </c>
      <c r="L526" s="100">
        <v>50394930.039999992</v>
      </c>
      <c r="M526" s="98">
        <f t="shared" si="108"/>
        <v>15573842.890000008</v>
      </c>
      <c r="N526" s="117">
        <f t="shared" si="109"/>
        <v>0.30903590654136387</v>
      </c>
      <c r="O526" s="246"/>
      <c r="P526" s="159"/>
      <c r="Q526" s="100">
        <v>33240159.260000002</v>
      </c>
      <c r="R526" s="100">
        <v>19885934.43</v>
      </c>
      <c r="S526" s="98">
        <f t="shared" si="112"/>
        <v>13354224.830000002</v>
      </c>
      <c r="T526" s="117">
        <f t="shared" si="113"/>
        <v>0.67154122814836226</v>
      </c>
      <c r="U526" s="159"/>
      <c r="V526" s="100">
        <v>101204825.98999998</v>
      </c>
      <c r="W526" s="100">
        <v>68080609.882000014</v>
      </c>
      <c r="X526" s="98">
        <f t="shared" si="110"/>
        <v>33124216.107999966</v>
      </c>
      <c r="Y526" s="117">
        <f t="shared" si="111"/>
        <v>0.48654405660307914</v>
      </c>
    </row>
    <row r="527" spans="1:26" s="108" customFormat="1" x14ac:dyDescent="0.25">
      <c r="A527" s="103"/>
      <c r="B527" s="104" t="s">
        <v>471</v>
      </c>
      <c r="C527" s="112" t="s">
        <v>281</v>
      </c>
      <c r="D527" s="103"/>
      <c r="E527" s="109"/>
      <c r="F527" s="302"/>
      <c r="G527" s="302"/>
      <c r="H527" s="303">
        <f t="shared" si="106"/>
        <v>0</v>
      </c>
      <c r="I527" s="119">
        <f t="shared" si="107"/>
        <v>0</v>
      </c>
      <c r="J527" s="166"/>
      <c r="K527" s="302"/>
      <c r="L527" s="302"/>
      <c r="M527" s="303">
        <f t="shared" si="108"/>
        <v>0</v>
      </c>
      <c r="N527" s="119">
        <f t="shared" si="109"/>
        <v>0</v>
      </c>
      <c r="O527" s="247"/>
      <c r="P527" s="166"/>
      <c r="Q527" s="302"/>
      <c r="R527" s="302"/>
      <c r="S527" s="303">
        <f t="shared" si="112"/>
        <v>0</v>
      </c>
      <c r="T527" s="119">
        <f t="shared" si="113"/>
        <v>0</v>
      </c>
      <c r="U527" s="166"/>
      <c r="V527" s="302"/>
      <c r="W527" s="302"/>
      <c r="X527" s="303">
        <f t="shared" si="110"/>
        <v>0</v>
      </c>
      <c r="Y527" s="119">
        <f t="shared" si="111"/>
        <v>0</v>
      </c>
      <c r="Z527" s="132"/>
    </row>
    <row r="528" spans="1:26" s="68" customFormat="1" hidden="1" outlineLevel="1" x14ac:dyDescent="0.25">
      <c r="A528" s="63" t="s">
        <v>1557</v>
      </c>
      <c r="B528" s="64" t="s">
        <v>2016</v>
      </c>
      <c r="C528" s="65" t="s">
        <v>2452</v>
      </c>
      <c r="D528" s="66"/>
      <c r="E528" s="67"/>
      <c r="F528" s="307">
        <v>213.23000000000002</v>
      </c>
      <c r="G528" s="307">
        <v>2982.58</v>
      </c>
      <c r="H528" s="142">
        <f t="shared" si="106"/>
        <v>-2769.35</v>
      </c>
      <c r="I528" s="91">
        <f t="shared" si="107"/>
        <v>-0.92850820430633885</v>
      </c>
      <c r="J528" s="157"/>
      <c r="K528" s="307">
        <v>3476.42</v>
      </c>
      <c r="L528" s="307">
        <v>17957.03</v>
      </c>
      <c r="M528" s="142">
        <f t="shared" si="108"/>
        <v>-14480.609999999999</v>
      </c>
      <c r="N528" s="91">
        <f t="shared" si="109"/>
        <v>-0.80640339744378664</v>
      </c>
      <c r="O528" s="258"/>
      <c r="P528" s="157"/>
      <c r="Q528" s="307">
        <v>-728.72</v>
      </c>
      <c r="R528" s="307">
        <v>9264.75</v>
      </c>
      <c r="S528" s="142">
        <f t="shared" si="112"/>
        <v>-9993.4699999999993</v>
      </c>
      <c r="T528" s="91">
        <f t="shared" si="113"/>
        <v>-1.0786551175153134</v>
      </c>
      <c r="U528" s="157"/>
      <c r="V528" s="307">
        <v>7743.13</v>
      </c>
      <c r="W528" s="307">
        <v>19499.87</v>
      </c>
      <c r="X528" s="142">
        <f t="shared" si="110"/>
        <v>-11756.739999999998</v>
      </c>
      <c r="Y528" s="91">
        <f t="shared" si="111"/>
        <v>-0.60291376301483024</v>
      </c>
      <c r="Z528" s="132"/>
    </row>
    <row r="529" spans="1:26" collapsed="1" x14ac:dyDescent="0.25">
      <c r="A529" s="38" t="s">
        <v>666</v>
      </c>
      <c r="B529" s="83" t="s">
        <v>472</v>
      </c>
      <c r="C529" s="88" t="s">
        <v>366</v>
      </c>
      <c r="D529" s="38"/>
      <c r="E529" s="48"/>
      <c r="F529" s="100">
        <v>213.23000000000002</v>
      </c>
      <c r="G529" s="100">
        <v>2982.58</v>
      </c>
      <c r="H529" s="98">
        <f t="shared" si="106"/>
        <v>-2769.35</v>
      </c>
      <c r="I529" s="117">
        <f t="shared" si="107"/>
        <v>-0.92850820430633885</v>
      </c>
      <c r="J529" s="159"/>
      <c r="K529" s="100">
        <v>3476.42</v>
      </c>
      <c r="L529" s="100">
        <v>17957.03</v>
      </c>
      <c r="M529" s="98">
        <f t="shared" si="108"/>
        <v>-14480.609999999999</v>
      </c>
      <c r="N529" s="117">
        <f t="shared" si="109"/>
        <v>-0.80640339744378664</v>
      </c>
      <c r="O529" s="246"/>
      <c r="P529" s="159"/>
      <c r="Q529" s="100">
        <v>-728.72</v>
      </c>
      <c r="R529" s="100">
        <v>9264.75</v>
      </c>
      <c r="S529" s="98">
        <f t="shared" si="112"/>
        <v>-9993.4699999999993</v>
      </c>
      <c r="T529" s="117">
        <f t="shared" si="113"/>
        <v>-1.0786551175153134</v>
      </c>
      <c r="U529" s="159"/>
      <c r="V529" s="100">
        <v>7743.13</v>
      </c>
      <c r="W529" s="100">
        <v>19499.87</v>
      </c>
      <c r="X529" s="98">
        <f t="shared" si="110"/>
        <v>-11756.739999999998</v>
      </c>
      <c r="Y529" s="117">
        <f t="shared" si="111"/>
        <v>-0.60291376301483024</v>
      </c>
    </row>
    <row r="530" spans="1:26" s="68" customFormat="1" hidden="1" outlineLevel="1" x14ac:dyDescent="0.25">
      <c r="A530" s="63" t="s">
        <v>1558</v>
      </c>
      <c r="B530" s="64" t="s">
        <v>2017</v>
      </c>
      <c r="C530" s="65" t="s">
        <v>2453</v>
      </c>
      <c r="D530" s="66"/>
      <c r="E530" s="67"/>
      <c r="F530" s="307">
        <v>1876.13</v>
      </c>
      <c r="G530" s="307">
        <v>1606.27</v>
      </c>
      <c r="H530" s="142">
        <f t="shared" si="106"/>
        <v>269.86000000000013</v>
      </c>
      <c r="I530" s="91">
        <f t="shared" si="107"/>
        <v>0.1680041338006687</v>
      </c>
      <c r="J530" s="157"/>
      <c r="K530" s="307">
        <v>22680.670000000002</v>
      </c>
      <c r="L530" s="307">
        <v>30022.78</v>
      </c>
      <c r="M530" s="142">
        <f t="shared" si="108"/>
        <v>-7342.1099999999969</v>
      </c>
      <c r="N530" s="91">
        <f t="shared" si="109"/>
        <v>-0.24455130404312983</v>
      </c>
      <c r="O530" s="258"/>
      <c r="P530" s="157"/>
      <c r="Q530" s="307">
        <v>4288.28</v>
      </c>
      <c r="R530" s="307">
        <v>6513.5</v>
      </c>
      <c r="S530" s="142">
        <f t="shared" si="112"/>
        <v>-2225.2200000000003</v>
      </c>
      <c r="T530" s="91">
        <f t="shared" si="113"/>
        <v>-0.34163199508712677</v>
      </c>
      <c r="U530" s="157"/>
      <c r="V530" s="307">
        <v>24944.11</v>
      </c>
      <c r="W530" s="307">
        <v>35494.400000000001</v>
      </c>
      <c r="X530" s="142">
        <f t="shared" si="110"/>
        <v>-10550.29</v>
      </c>
      <c r="Y530" s="91">
        <f t="shared" si="111"/>
        <v>-0.29723815587811037</v>
      </c>
      <c r="Z530" s="132"/>
    </row>
    <row r="531" spans="1:26" collapsed="1" x14ac:dyDescent="0.25">
      <c r="A531" s="38" t="s">
        <v>667</v>
      </c>
      <c r="B531" s="83" t="s">
        <v>473</v>
      </c>
      <c r="C531" s="88" t="s">
        <v>365</v>
      </c>
      <c r="D531" s="38"/>
      <c r="E531" s="48"/>
      <c r="F531" s="100">
        <v>1876.13</v>
      </c>
      <c r="G531" s="100">
        <v>1606.27</v>
      </c>
      <c r="H531" s="98">
        <f t="shared" si="106"/>
        <v>269.86000000000013</v>
      </c>
      <c r="I531" s="117">
        <f t="shared" si="107"/>
        <v>0.1680041338006687</v>
      </c>
      <c r="J531" s="159"/>
      <c r="K531" s="100">
        <v>22680.670000000002</v>
      </c>
      <c r="L531" s="100">
        <v>30022.78</v>
      </c>
      <c r="M531" s="98">
        <f t="shared" si="108"/>
        <v>-7342.1099999999969</v>
      </c>
      <c r="N531" s="117">
        <f t="shared" si="109"/>
        <v>-0.24455130404312983</v>
      </c>
      <c r="O531" s="246"/>
      <c r="P531" s="159"/>
      <c r="Q531" s="100">
        <v>4288.28</v>
      </c>
      <c r="R531" s="100">
        <v>6513.5</v>
      </c>
      <c r="S531" s="98">
        <f t="shared" si="112"/>
        <v>-2225.2200000000003</v>
      </c>
      <c r="T531" s="117">
        <f t="shared" si="113"/>
        <v>-0.34163199508712677</v>
      </c>
      <c r="U531" s="159"/>
      <c r="V531" s="100">
        <v>24944.11</v>
      </c>
      <c r="W531" s="100">
        <v>35494.400000000001</v>
      </c>
      <c r="X531" s="98">
        <f t="shared" si="110"/>
        <v>-10550.29</v>
      </c>
      <c r="Y531" s="117">
        <f t="shared" si="111"/>
        <v>-0.29723815587811037</v>
      </c>
    </row>
    <row r="532" spans="1:26" s="68" customFormat="1" hidden="1" outlineLevel="1" x14ac:dyDescent="0.25">
      <c r="A532" s="63" t="s">
        <v>1559</v>
      </c>
      <c r="B532" s="64" t="s">
        <v>2018</v>
      </c>
      <c r="C532" s="65" t="s">
        <v>2464</v>
      </c>
      <c r="D532" s="66"/>
      <c r="E532" s="67"/>
      <c r="F532" s="307">
        <v>196</v>
      </c>
      <c r="G532" s="307">
        <v>938.47</v>
      </c>
      <c r="H532" s="142">
        <f t="shared" si="106"/>
        <v>-742.47</v>
      </c>
      <c r="I532" s="91">
        <f t="shared" si="107"/>
        <v>-0.79114942406256994</v>
      </c>
      <c r="J532" s="157"/>
      <c r="K532" s="307">
        <v>1529.66</v>
      </c>
      <c r="L532" s="307">
        <v>3404.63</v>
      </c>
      <c r="M532" s="142">
        <f t="shared" si="108"/>
        <v>-1874.97</v>
      </c>
      <c r="N532" s="91">
        <f t="shared" si="109"/>
        <v>-0.5507118247797852</v>
      </c>
      <c r="O532" s="258"/>
      <c r="P532" s="157"/>
      <c r="Q532" s="307">
        <v>254.86</v>
      </c>
      <c r="R532" s="307">
        <v>1502.1100000000001</v>
      </c>
      <c r="S532" s="142">
        <f t="shared" si="112"/>
        <v>-1247.25</v>
      </c>
      <c r="T532" s="91">
        <f t="shared" si="113"/>
        <v>-0.83033199965382021</v>
      </c>
      <c r="U532" s="157"/>
      <c r="V532" s="307">
        <v>6025.62</v>
      </c>
      <c r="W532" s="307">
        <v>6811.72</v>
      </c>
      <c r="X532" s="142">
        <f t="shared" si="110"/>
        <v>-786.10000000000036</v>
      </c>
      <c r="Y532" s="91">
        <f t="shared" si="111"/>
        <v>-0.11540403892115358</v>
      </c>
      <c r="Z532" s="132"/>
    </row>
    <row r="533" spans="1:26" collapsed="1" x14ac:dyDescent="0.25">
      <c r="A533" s="38" t="s">
        <v>668</v>
      </c>
      <c r="B533" s="83" t="s">
        <v>474</v>
      </c>
      <c r="C533" s="88" t="s">
        <v>364</v>
      </c>
      <c r="D533" s="38"/>
      <c r="E533" s="48"/>
      <c r="F533" s="100">
        <v>196</v>
      </c>
      <c r="G533" s="100">
        <v>938.47</v>
      </c>
      <c r="H533" s="98">
        <f t="shared" si="106"/>
        <v>-742.47</v>
      </c>
      <c r="I533" s="117">
        <f t="shared" si="107"/>
        <v>-0.79114942406256994</v>
      </c>
      <c r="J533" s="159"/>
      <c r="K533" s="100">
        <v>1529.66</v>
      </c>
      <c r="L533" s="100">
        <v>3404.63</v>
      </c>
      <c r="M533" s="98">
        <f t="shared" si="108"/>
        <v>-1874.97</v>
      </c>
      <c r="N533" s="117">
        <f t="shared" si="109"/>
        <v>-0.5507118247797852</v>
      </c>
      <c r="O533" s="246"/>
      <c r="P533" s="159"/>
      <c r="Q533" s="100">
        <v>254.86</v>
      </c>
      <c r="R533" s="100">
        <v>1502.1100000000001</v>
      </c>
      <c r="S533" s="98">
        <f t="shared" si="112"/>
        <v>-1247.25</v>
      </c>
      <c r="T533" s="117">
        <f t="shared" si="113"/>
        <v>-0.83033199965382021</v>
      </c>
      <c r="U533" s="159"/>
      <c r="V533" s="100">
        <v>6025.62</v>
      </c>
      <c r="W533" s="100">
        <v>6811.72</v>
      </c>
      <c r="X533" s="98">
        <f t="shared" si="110"/>
        <v>-786.10000000000036</v>
      </c>
      <c r="Y533" s="117">
        <f t="shared" si="111"/>
        <v>-0.11540403892115358</v>
      </c>
    </row>
    <row r="534" spans="1:26" s="68" customFormat="1" hidden="1" outlineLevel="1" x14ac:dyDescent="0.25">
      <c r="A534" s="63" t="s">
        <v>1560</v>
      </c>
      <c r="B534" s="64" t="s">
        <v>2019</v>
      </c>
      <c r="C534" s="65" t="s">
        <v>2463</v>
      </c>
      <c r="D534" s="66"/>
      <c r="E534" s="67"/>
      <c r="F534" s="307">
        <v>10739.68</v>
      </c>
      <c r="G534" s="307">
        <v>16508.07</v>
      </c>
      <c r="H534" s="142">
        <f t="shared" si="106"/>
        <v>-5768.3899999999994</v>
      </c>
      <c r="I534" s="91">
        <f t="shared" si="107"/>
        <v>-0.34942849164075507</v>
      </c>
      <c r="J534" s="157"/>
      <c r="K534" s="307">
        <v>69605.84</v>
      </c>
      <c r="L534" s="307">
        <v>125018.72</v>
      </c>
      <c r="M534" s="142">
        <f t="shared" si="108"/>
        <v>-55412.880000000005</v>
      </c>
      <c r="N534" s="91">
        <f t="shared" si="109"/>
        <v>-0.443236660877667</v>
      </c>
      <c r="O534" s="258"/>
      <c r="P534" s="157"/>
      <c r="Q534" s="307">
        <v>30523.15</v>
      </c>
      <c r="R534" s="307">
        <v>56113.65</v>
      </c>
      <c r="S534" s="142">
        <f t="shared" si="112"/>
        <v>-25590.5</v>
      </c>
      <c r="T534" s="91">
        <f t="shared" si="113"/>
        <v>-0.4560476818029125</v>
      </c>
      <c r="U534" s="157"/>
      <c r="V534" s="307">
        <v>168513.19</v>
      </c>
      <c r="W534" s="307">
        <v>204648.07</v>
      </c>
      <c r="X534" s="142">
        <f t="shared" si="110"/>
        <v>-36134.880000000005</v>
      </c>
      <c r="Y534" s="91">
        <f t="shared" si="111"/>
        <v>-0.1765708320630632</v>
      </c>
      <c r="Z534" s="132"/>
    </row>
    <row r="535" spans="1:26" collapsed="1" x14ac:dyDescent="0.25">
      <c r="A535" s="38" t="s">
        <v>669</v>
      </c>
      <c r="B535" s="83" t="s">
        <v>475</v>
      </c>
      <c r="C535" s="88" t="s">
        <v>363</v>
      </c>
      <c r="D535" s="38"/>
      <c r="E535" s="48"/>
      <c r="F535" s="100">
        <v>10739.68</v>
      </c>
      <c r="G535" s="100">
        <v>16508.07</v>
      </c>
      <c r="H535" s="98">
        <f t="shared" si="106"/>
        <v>-5768.3899999999994</v>
      </c>
      <c r="I535" s="117">
        <f t="shared" si="107"/>
        <v>-0.34942849164075507</v>
      </c>
      <c r="J535" s="159"/>
      <c r="K535" s="100">
        <v>69605.84</v>
      </c>
      <c r="L535" s="100">
        <v>125018.72</v>
      </c>
      <c r="M535" s="98">
        <f t="shared" si="108"/>
        <v>-55412.880000000005</v>
      </c>
      <c r="N535" s="117">
        <f t="shared" si="109"/>
        <v>-0.443236660877667</v>
      </c>
      <c r="O535" s="246"/>
      <c r="P535" s="159"/>
      <c r="Q535" s="100">
        <v>30523.15</v>
      </c>
      <c r="R535" s="100">
        <v>56113.65</v>
      </c>
      <c r="S535" s="98">
        <f t="shared" si="112"/>
        <v>-25590.5</v>
      </c>
      <c r="T535" s="117">
        <f t="shared" si="113"/>
        <v>-0.4560476818029125</v>
      </c>
      <c r="U535" s="159"/>
      <c r="V535" s="100">
        <v>168513.19</v>
      </c>
      <c r="W535" s="100">
        <v>204648.07</v>
      </c>
      <c r="X535" s="98">
        <f t="shared" si="110"/>
        <v>-36134.880000000005</v>
      </c>
      <c r="Y535" s="117">
        <f t="shared" si="111"/>
        <v>-0.1765708320630632</v>
      </c>
    </row>
    <row r="536" spans="1:26" s="68" customFormat="1" hidden="1" outlineLevel="1" x14ac:dyDescent="0.25">
      <c r="A536" s="63" t="s">
        <v>1561</v>
      </c>
      <c r="B536" s="64" t="s">
        <v>2020</v>
      </c>
      <c r="C536" s="65" t="s">
        <v>2465</v>
      </c>
      <c r="D536" s="66"/>
      <c r="E536" s="67"/>
      <c r="F536" s="307">
        <v>1706.01</v>
      </c>
      <c r="G536" s="307">
        <v>1681.95</v>
      </c>
      <c r="H536" s="142">
        <f t="shared" si="106"/>
        <v>24.059999999999945</v>
      </c>
      <c r="I536" s="91">
        <f t="shared" si="107"/>
        <v>1.4304824756978474E-2</v>
      </c>
      <c r="J536" s="157"/>
      <c r="K536" s="307">
        <v>2666.06</v>
      </c>
      <c r="L536" s="307">
        <v>6397.7</v>
      </c>
      <c r="M536" s="142">
        <f t="shared" si="108"/>
        <v>-3731.64</v>
      </c>
      <c r="N536" s="91">
        <f t="shared" si="109"/>
        <v>-0.58327836566266</v>
      </c>
      <c r="O536" s="258"/>
      <c r="P536" s="157"/>
      <c r="Q536" s="307">
        <v>142.84</v>
      </c>
      <c r="R536" s="307">
        <v>-1106.73</v>
      </c>
      <c r="S536" s="142">
        <f t="shared" si="112"/>
        <v>1249.57</v>
      </c>
      <c r="T536" s="91">
        <f t="shared" si="113"/>
        <v>1.1290649029121826</v>
      </c>
      <c r="U536" s="157"/>
      <c r="V536" s="307">
        <v>4007.29</v>
      </c>
      <c r="W536" s="307">
        <v>6677.7699999999995</v>
      </c>
      <c r="X536" s="142">
        <f t="shared" si="110"/>
        <v>-2670.4799999999996</v>
      </c>
      <c r="Y536" s="91">
        <f t="shared" si="111"/>
        <v>-0.39990595662923395</v>
      </c>
      <c r="Z536" s="132"/>
    </row>
    <row r="537" spans="1:26" collapsed="1" x14ac:dyDescent="0.25">
      <c r="A537" s="38" t="s">
        <v>670</v>
      </c>
      <c r="B537" s="83" t="s">
        <v>476</v>
      </c>
      <c r="C537" s="88" t="s">
        <v>362</v>
      </c>
      <c r="D537" s="38"/>
      <c r="E537" s="48"/>
      <c r="F537" s="100">
        <v>1706.01</v>
      </c>
      <c r="G537" s="100">
        <v>1681.95</v>
      </c>
      <c r="H537" s="98">
        <f t="shared" si="106"/>
        <v>24.059999999999945</v>
      </c>
      <c r="I537" s="117">
        <f t="shared" si="107"/>
        <v>1.4304824756978474E-2</v>
      </c>
      <c r="J537" s="159"/>
      <c r="K537" s="100">
        <v>2666.06</v>
      </c>
      <c r="L537" s="100">
        <v>6397.7</v>
      </c>
      <c r="M537" s="98">
        <f t="shared" si="108"/>
        <v>-3731.64</v>
      </c>
      <c r="N537" s="117">
        <f t="shared" si="109"/>
        <v>-0.58327836566266</v>
      </c>
      <c r="O537" s="246"/>
      <c r="P537" s="159"/>
      <c r="Q537" s="100">
        <v>142.84</v>
      </c>
      <c r="R537" s="100">
        <v>-1106.73</v>
      </c>
      <c r="S537" s="98">
        <f t="shared" si="112"/>
        <v>1249.57</v>
      </c>
      <c r="T537" s="117">
        <f t="shared" si="113"/>
        <v>1.1290649029121826</v>
      </c>
      <c r="U537" s="159"/>
      <c r="V537" s="100">
        <v>4007.29</v>
      </c>
      <c r="W537" s="100">
        <v>6677.7699999999995</v>
      </c>
      <c r="X537" s="98">
        <f t="shared" si="110"/>
        <v>-2670.4799999999996</v>
      </c>
      <c r="Y537" s="117">
        <f t="shared" si="111"/>
        <v>-0.39990595662923395</v>
      </c>
    </row>
    <row r="538" spans="1:26" s="108" customFormat="1" x14ac:dyDescent="0.25">
      <c r="A538" s="103"/>
      <c r="B538" s="104" t="s">
        <v>477</v>
      </c>
      <c r="C538" s="114" t="s">
        <v>361</v>
      </c>
      <c r="D538" s="103"/>
      <c r="E538" s="107"/>
      <c r="F538" s="302"/>
      <c r="G538" s="302"/>
      <c r="H538" s="303">
        <f t="shared" si="106"/>
        <v>0</v>
      </c>
      <c r="I538" s="119">
        <f t="shared" si="107"/>
        <v>0</v>
      </c>
      <c r="J538" s="166"/>
      <c r="K538" s="302"/>
      <c r="L538" s="302"/>
      <c r="M538" s="303">
        <f t="shared" si="108"/>
        <v>0</v>
      </c>
      <c r="N538" s="119">
        <f t="shared" si="109"/>
        <v>0</v>
      </c>
      <c r="O538" s="247"/>
      <c r="P538" s="166"/>
      <c r="Q538" s="302"/>
      <c r="R538" s="302"/>
      <c r="S538" s="303">
        <f t="shared" si="112"/>
        <v>0</v>
      </c>
      <c r="T538" s="119">
        <f t="shared" si="113"/>
        <v>0</v>
      </c>
      <c r="U538" s="166"/>
      <c r="V538" s="302"/>
      <c r="W538" s="302"/>
      <c r="X538" s="303">
        <f t="shared" si="110"/>
        <v>0</v>
      </c>
      <c r="Y538" s="119">
        <f t="shared" si="111"/>
        <v>0</v>
      </c>
      <c r="Z538" s="132"/>
    </row>
    <row r="539" spans="1:26" s="68" customFormat="1" hidden="1" outlineLevel="1" x14ac:dyDescent="0.25">
      <c r="A539" s="63" t="s">
        <v>1562</v>
      </c>
      <c r="B539" s="64" t="s">
        <v>2021</v>
      </c>
      <c r="C539" s="65" t="s">
        <v>2466</v>
      </c>
      <c r="D539" s="66"/>
      <c r="E539" s="67"/>
      <c r="F539" s="307">
        <v>52876.43</v>
      </c>
      <c r="G539" s="307">
        <v>54192.25</v>
      </c>
      <c r="H539" s="142">
        <f t="shared" si="106"/>
        <v>-1315.8199999999997</v>
      </c>
      <c r="I539" s="91">
        <f t="shared" si="107"/>
        <v>-2.4280593627317555E-2</v>
      </c>
      <c r="J539" s="157"/>
      <c r="K539" s="307">
        <v>434808.35000000003</v>
      </c>
      <c r="L539" s="307">
        <v>352394.36</v>
      </c>
      <c r="M539" s="142">
        <f t="shared" si="108"/>
        <v>82413.990000000049</v>
      </c>
      <c r="N539" s="91">
        <f t="shared" si="109"/>
        <v>0.23386864080344547</v>
      </c>
      <c r="O539" s="258"/>
      <c r="P539" s="157"/>
      <c r="Q539" s="307">
        <v>175869.29</v>
      </c>
      <c r="R539" s="307">
        <v>156147.46</v>
      </c>
      <c r="S539" s="142">
        <f t="shared" si="112"/>
        <v>19721.830000000016</v>
      </c>
      <c r="T539" s="91">
        <f t="shared" si="113"/>
        <v>0.12630259883830333</v>
      </c>
      <c r="U539" s="157"/>
      <c r="V539" s="307">
        <v>543811.79</v>
      </c>
      <c r="W539" s="307">
        <v>680412.38</v>
      </c>
      <c r="X539" s="142">
        <f t="shared" si="110"/>
        <v>-136600.58999999997</v>
      </c>
      <c r="Y539" s="91">
        <f t="shared" si="111"/>
        <v>-0.20076147056583532</v>
      </c>
      <c r="Z539" s="132"/>
    </row>
    <row r="540" spans="1:26" collapsed="1" x14ac:dyDescent="0.25">
      <c r="A540" s="38" t="s">
        <v>671</v>
      </c>
      <c r="B540" s="83" t="s">
        <v>478</v>
      </c>
      <c r="C540" s="88" t="s">
        <v>360</v>
      </c>
      <c r="D540" s="38"/>
      <c r="E540" s="48"/>
      <c r="F540" s="100">
        <v>52876.43</v>
      </c>
      <c r="G540" s="100">
        <v>54192.25</v>
      </c>
      <c r="H540" s="98">
        <f t="shared" si="106"/>
        <v>-1315.8199999999997</v>
      </c>
      <c r="I540" s="117">
        <f t="shared" si="107"/>
        <v>-2.4280593627317555E-2</v>
      </c>
      <c r="J540" s="159"/>
      <c r="K540" s="100">
        <v>434808.35000000003</v>
      </c>
      <c r="L540" s="100">
        <v>352394.36</v>
      </c>
      <c r="M540" s="98">
        <f t="shared" si="108"/>
        <v>82413.990000000049</v>
      </c>
      <c r="N540" s="117">
        <f t="shared" si="109"/>
        <v>0.23386864080344547</v>
      </c>
      <c r="O540" s="246"/>
      <c r="P540" s="159"/>
      <c r="Q540" s="100">
        <v>175869.29</v>
      </c>
      <c r="R540" s="100">
        <v>156147.46</v>
      </c>
      <c r="S540" s="98">
        <f t="shared" si="112"/>
        <v>19721.830000000016</v>
      </c>
      <c r="T540" s="117">
        <f t="shared" si="113"/>
        <v>0.12630259883830333</v>
      </c>
      <c r="U540" s="159"/>
      <c r="V540" s="100">
        <v>543811.79</v>
      </c>
      <c r="W540" s="100">
        <v>680412.38</v>
      </c>
      <c r="X540" s="98">
        <f t="shared" si="110"/>
        <v>-136600.58999999997</v>
      </c>
      <c r="Y540" s="117">
        <f t="shared" si="111"/>
        <v>-0.20076147056583532</v>
      </c>
    </row>
    <row r="541" spans="1:26" s="108" customFormat="1" x14ac:dyDescent="0.25">
      <c r="A541" s="38"/>
      <c r="B541" s="104" t="s">
        <v>1238</v>
      </c>
      <c r="C541" s="114" t="s">
        <v>1239</v>
      </c>
      <c r="D541" s="103"/>
      <c r="E541" s="107"/>
      <c r="F541" s="302"/>
      <c r="G541" s="302"/>
      <c r="H541" s="303">
        <f t="shared" si="106"/>
        <v>0</v>
      </c>
      <c r="I541" s="119">
        <f t="shared" si="107"/>
        <v>0</v>
      </c>
      <c r="J541" s="166"/>
      <c r="K541" s="302"/>
      <c r="L541" s="302"/>
      <c r="M541" s="303">
        <f t="shared" si="108"/>
        <v>0</v>
      </c>
      <c r="N541" s="119">
        <f t="shared" si="109"/>
        <v>0</v>
      </c>
      <c r="O541" s="247"/>
      <c r="P541" s="166"/>
      <c r="Q541" s="302"/>
      <c r="R541" s="302"/>
      <c r="S541" s="303">
        <f t="shared" si="112"/>
        <v>0</v>
      </c>
      <c r="T541" s="119"/>
      <c r="U541" s="166"/>
      <c r="V541" s="302"/>
      <c r="W541" s="302"/>
      <c r="X541" s="303">
        <f t="shared" si="110"/>
        <v>0</v>
      </c>
      <c r="Y541" s="119">
        <f t="shared" si="111"/>
        <v>0</v>
      </c>
      <c r="Z541" s="132"/>
    </row>
    <row r="542" spans="1:26" s="68" customFormat="1" hidden="1" outlineLevel="1" x14ac:dyDescent="0.25">
      <c r="A542" s="63" t="s">
        <v>1563</v>
      </c>
      <c r="B542" s="64" t="s">
        <v>2022</v>
      </c>
      <c r="C542" s="65" t="s">
        <v>2467</v>
      </c>
      <c r="D542" s="66"/>
      <c r="E542" s="67"/>
      <c r="F542" s="307">
        <v>875840.3</v>
      </c>
      <c r="G542" s="307">
        <v>1124632.0900000001</v>
      </c>
      <c r="H542" s="142">
        <f t="shared" si="106"/>
        <v>-248791.79000000004</v>
      </c>
      <c r="I542" s="91">
        <f t="shared" si="107"/>
        <v>-0.22122060379763842</v>
      </c>
      <c r="J542" s="157"/>
      <c r="K542" s="307">
        <v>3688174.73</v>
      </c>
      <c r="L542" s="307">
        <v>3257280.07</v>
      </c>
      <c r="M542" s="142">
        <f t="shared" si="108"/>
        <v>430894.66000000015</v>
      </c>
      <c r="N542" s="91">
        <f t="shared" si="109"/>
        <v>0.13228664736833642</v>
      </c>
      <c r="O542" s="258"/>
      <c r="P542" s="157"/>
      <c r="Q542" s="307">
        <v>1944154.1600000001</v>
      </c>
      <c r="R542" s="307">
        <v>1903604.01</v>
      </c>
      <c r="S542" s="142">
        <f t="shared" ref="S542:S573" si="114">+Q542-R542</f>
        <v>40550.15000000014</v>
      </c>
      <c r="T542" s="91">
        <f t="shared" ref="T542:T573" si="115">IF(R542&lt;0,IF(S542=0,0,IF(OR(R542=0,Q542=0),"N.M.",IF(ABS(S542/R542)&gt;=10,"N.M.",S542/(-R542)))),IF(S542=0,0,IF(OR(R542=0,Q542=0),"N.M.",IF(ABS(S542/R542)&gt;=10,"N.M.",S542/R542))))</f>
        <v>2.1301777989005254E-2</v>
      </c>
      <c r="U542" s="157"/>
      <c r="V542" s="307">
        <v>5436371.8100000005</v>
      </c>
      <c r="W542" s="307">
        <v>5639875.6539999992</v>
      </c>
      <c r="X542" s="142">
        <f t="shared" si="110"/>
        <v>-203503.84399999864</v>
      </c>
      <c r="Y542" s="91">
        <f t="shared" si="111"/>
        <v>-3.6083037372582234E-2</v>
      </c>
      <c r="Z542" s="132"/>
    </row>
    <row r="543" spans="1:26" collapsed="1" x14ac:dyDescent="0.25">
      <c r="A543" s="38" t="s">
        <v>672</v>
      </c>
      <c r="B543" s="83" t="s">
        <v>479</v>
      </c>
      <c r="C543" s="88" t="s">
        <v>359</v>
      </c>
      <c r="D543" s="38"/>
      <c r="E543" s="48"/>
      <c r="F543" s="100">
        <v>875840.3</v>
      </c>
      <c r="G543" s="100">
        <v>1124632.0900000001</v>
      </c>
      <c r="H543" s="98">
        <f t="shared" si="106"/>
        <v>-248791.79000000004</v>
      </c>
      <c r="I543" s="117">
        <f t="shared" si="107"/>
        <v>-0.22122060379763842</v>
      </c>
      <c r="J543" s="159"/>
      <c r="K543" s="100">
        <v>3688174.73</v>
      </c>
      <c r="L543" s="100">
        <v>3257280.07</v>
      </c>
      <c r="M543" s="98">
        <f t="shared" si="108"/>
        <v>430894.66000000015</v>
      </c>
      <c r="N543" s="117">
        <f t="shared" si="109"/>
        <v>0.13228664736833642</v>
      </c>
      <c r="O543" s="246"/>
      <c r="P543" s="159"/>
      <c r="Q543" s="100">
        <v>1944154.1600000001</v>
      </c>
      <c r="R543" s="100">
        <v>1903604.01</v>
      </c>
      <c r="S543" s="98">
        <f t="shared" si="114"/>
        <v>40550.15000000014</v>
      </c>
      <c r="T543" s="117">
        <f t="shared" si="115"/>
        <v>2.1301777989005254E-2</v>
      </c>
      <c r="U543" s="159"/>
      <c r="V543" s="100">
        <v>5436371.8100000005</v>
      </c>
      <c r="W543" s="100">
        <v>5639875.6539999992</v>
      </c>
      <c r="X543" s="98">
        <f t="shared" si="110"/>
        <v>-203503.84399999864</v>
      </c>
      <c r="Y543" s="117">
        <f t="shared" si="111"/>
        <v>-3.6083037372582234E-2</v>
      </c>
    </row>
    <row r="544" spans="1:26" s="68" customFormat="1" hidden="1" outlineLevel="1" x14ac:dyDescent="0.25">
      <c r="A544" s="63" t="s">
        <v>1564</v>
      </c>
      <c r="B544" s="64" t="s">
        <v>2023</v>
      </c>
      <c r="C544" s="65" t="s">
        <v>2468</v>
      </c>
      <c r="D544" s="66"/>
      <c r="E544" s="67"/>
      <c r="F544" s="307">
        <v>78.2</v>
      </c>
      <c r="G544" s="307">
        <v>-20.6</v>
      </c>
      <c r="H544" s="142">
        <f t="shared" si="106"/>
        <v>98.800000000000011</v>
      </c>
      <c r="I544" s="91">
        <f t="shared" si="107"/>
        <v>4.7961165048543695</v>
      </c>
      <c r="J544" s="157"/>
      <c r="K544" s="307">
        <v>58.93</v>
      </c>
      <c r="L544" s="307">
        <v>186.06</v>
      </c>
      <c r="M544" s="142">
        <f t="shared" si="108"/>
        <v>-127.13</v>
      </c>
      <c r="N544" s="91">
        <f t="shared" si="109"/>
        <v>-0.6832742126195851</v>
      </c>
      <c r="O544" s="258"/>
      <c r="P544" s="157"/>
      <c r="Q544" s="307">
        <v>-49.28</v>
      </c>
      <c r="R544" s="307">
        <v>-571.75</v>
      </c>
      <c r="S544" s="142">
        <f t="shared" si="114"/>
        <v>522.47</v>
      </c>
      <c r="T544" s="91">
        <f t="shared" si="115"/>
        <v>0.91380848272846527</v>
      </c>
      <c r="U544" s="157"/>
      <c r="V544" s="307">
        <v>189.29000000000002</v>
      </c>
      <c r="W544" s="307">
        <v>224.22</v>
      </c>
      <c r="X544" s="142">
        <f t="shared" si="110"/>
        <v>-34.929999999999978</v>
      </c>
      <c r="Y544" s="91">
        <f t="shared" si="111"/>
        <v>-0.15578449736865568</v>
      </c>
      <c r="Z544" s="132"/>
    </row>
    <row r="545" spans="1:26" collapsed="1" x14ac:dyDescent="0.25">
      <c r="A545" s="38" t="s">
        <v>673</v>
      </c>
      <c r="B545" s="83" t="s">
        <v>480</v>
      </c>
      <c r="C545" s="88" t="s">
        <v>358</v>
      </c>
      <c r="D545" s="38"/>
      <c r="E545" s="48"/>
      <c r="F545" s="100">
        <v>78.2</v>
      </c>
      <c r="G545" s="100">
        <v>-20.6</v>
      </c>
      <c r="H545" s="98">
        <f t="shared" ref="H545:H608" si="116">+F545-G545</f>
        <v>98.800000000000011</v>
      </c>
      <c r="I545" s="117">
        <f t="shared" ref="I545:I608" si="117">IF(G545&lt;0,IF(H545=0,0,IF(OR(G545=0,F545=0),"N.M.",IF(ABS(H545/G545)&gt;=10,"N.M.",H545/(-G545)))),IF(H545=0,0,IF(OR(G545=0,F545=0),"N.M.",IF(ABS(H545/G545)&gt;=10,"N.M.",H545/G545))))</f>
        <v>4.7961165048543695</v>
      </c>
      <c r="J545" s="159"/>
      <c r="K545" s="100">
        <v>58.93</v>
      </c>
      <c r="L545" s="100">
        <v>186.06</v>
      </c>
      <c r="M545" s="98">
        <f t="shared" si="108"/>
        <v>-127.13</v>
      </c>
      <c r="N545" s="117">
        <f t="shared" si="109"/>
        <v>-0.6832742126195851</v>
      </c>
      <c r="O545" s="246"/>
      <c r="P545" s="159"/>
      <c r="Q545" s="100">
        <v>-49.28</v>
      </c>
      <c r="R545" s="100">
        <v>-571.75</v>
      </c>
      <c r="S545" s="98">
        <f t="shared" si="114"/>
        <v>522.47</v>
      </c>
      <c r="T545" s="117">
        <f t="shared" si="115"/>
        <v>0.91380848272846527</v>
      </c>
      <c r="U545" s="159"/>
      <c r="V545" s="100">
        <v>189.29000000000002</v>
      </c>
      <c r="W545" s="100">
        <v>224.22</v>
      </c>
      <c r="X545" s="98">
        <f t="shared" si="110"/>
        <v>-34.929999999999978</v>
      </c>
      <c r="Y545" s="117">
        <f t="shared" si="111"/>
        <v>-0.15578449736865568</v>
      </c>
    </row>
    <row r="546" spans="1:26" s="68" customFormat="1" hidden="1" outlineLevel="1" x14ac:dyDescent="0.25">
      <c r="A546" s="63" t="s">
        <v>1565</v>
      </c>
      <c r="B546" s="64" t="s">
        <v>2024</v>
      </c>
      <c r="C546" s="65" t="s">
        <v>2469</v>
      </c>
      <c r="D546" s="66"/>
      <c r="E546" s="67"/>
      <c r="F546" s="307">
        <v>5033.2700000000004</v>
      </c>
      <c r="G546" s="307">
        <v>15.3</v>
      </c>
      <c r="H546" s="142">
        <f t="shared" si="116"/>
        <v>5017.97</v>
      </c>
      <c r="I546" s="91" t="str">
        <f t="shared" si="117"/>
        <v>N.M.</v>
      </c>
      <c r="J546" s="157"/>
      <c r="K546" s="307">
        <v>13633.970000000001</v>
      </c>
      <c r="L546" s="307">
        <v>723.9</v>
      </c>
      <c r="M546" s="142">
        <f t="shared" si="108"/>
        <v>12910.070000000002</v>
      </c>
      <c r="N546" s="91" t="str">
        <f t="shared" si="109"/>
        <v>N.M.</v>
      </c>
      <c r="O546" s="258"/>
      <c r="P546" s="157"/>
      <c r="Q546" s="307">
        <v>8653.01</v>
      </c>
      <c r="R546" s="307">
        <v>38.410000000000004</v>
      </c>
      <c r="S546" s="142">
        <f t="shared" si="114"/>
        <v>8614.6</v>
      </c>
      <c r="T546" s="91" t="str">
        <f t="shared" si="115"/>
        <v>N.M.</v>
      </c>
      <c r="U546" s="157"/>
      <c r="V546" s="307">
        <v>15828.34</v>
      </c>
      <c r="W546" s="307">
        <v>1573.47</v>
      </c>
      <c r="X546" s="142">
        <f t="shared" si="110"/>
        <v>14254.87</v>
      </c>
      <c r="Y546" s="91">
        <f t="shared" si="111"/>
        <v>9.0595117796971021</v>
      </c>
      <c r="Z546" s="132"/>
    </row>
    <row r="547" spans="1:26" collapsed="1" x14ac:dyDescent="0.25">
      <c r="A547" s="38" t="s">
        <v>674</v>
      </c>
      <c r="B547" s="83" t="s">
        <v>481</v>
      </c>
      <c r="C547" s="88" t="s">
        <v>357</v>
      </c>
      <c r="D547" s="38"/>
      <c r="E547" s="48"/>
      <c r="F547" s="100">
        <v>5033.2700000000004</v>
      </c>
      <c r="G547" s="100">
        <v>15.3</v>
      </c>
      <c r="H547" s="98">
        <f t="shared" si="116"/>
        <v>5017.97</v>
      </c>
      <c r="I547" s="117" t="str">
        <f t="shared" si="117"/>
        <v>N.M.</v>
      </c>
      <c r="J547" s="159"/>
      <c r="K547" s="100">
        <v>13633.970000000001</v>
      </c>
      <c r="L547" s="100">
        <v>723.9</v>
      </c>
      <c r="M547" s="98">
        <f t="shared" si="108"/>
        <v>12910.070000000002</v>
      </c>
      <c r="N547" s="117" t="str">
        <f t="shared" si="109"/>
        <v>N.M.</v>
      </c>
      <c r="O547" s="246"/>
      <c r="P547" s="159"/>
      <c r="Q547" s="100">
        <v>8653.01</v>
      </c>
      <c r="R547" s="100">
        <v>38.410000000000004</v>
      </c>
      <c r="S547" s="98">
        <f t="shared" si="114"/>
        <v>8614.6</v>
      </c>
      <c r="T547" s="117" t="str">
        <f t="shared" si="115"/>
        <v>N.M.</v>
      </c>
      <c r="U547" s="159"/>
      <c r="V547" s="100">
        <v>15828.34</v>
      </c>
      <c r="W547" s="100">
        <v>1573.47</v>
      </c>
      <c r="X547" s="98">
        <f t="shared" si="110"/>
        <v>14254.87</v>
      </c>
      <c r="Y547" s="117">
        <f t="shared" si="111"/>
        <v>9.0595117796971021</v>
      </c>
    </row>
    <row r="548" spans="1:26" s="68" customFormat="1" hidden="1" outlineLevel="1" x14ac:dyDescent="0.25">
      <c r="A548" s="63" t="s">
        <v>1557</v>
      </c>
      <c r="B548" s="64" t="s">
        <v>2016</v>
      </c>
      <c r="C548" s="65" t="s">
        <v>2452</v>
      </c>
      <c r="D548" s="66"/>
      <c r="E548" s="67"/>
      <c r="F548" s="307">
        <v>213.23000000000002</v>
      </c>
      <c r="G548" s="307">
        <v>2982.58</v>
      </c>
      <c r="H548" s="142">
        <f t="shared" si="116"/>
        <v>-2769.35</v>
      </c>
      <c r="I548" s="91">
        <f t="shared" si="117"/>
        <v>-0.92850820430633885</v>
      </c>
      <c r="J548" s="157"/>
      <c r="K548" s="307">
        <v>3476.42</v>
      </c>
      <c r="L548" s="307">
        <v>17957.03</v>
      </c>
      <c r="M548" s="142">
        <f t="shared" si="108"/>
        <v>-14480.609999999999</v>
      </c>
      <c r="N548" s="91">
        <f t="shared" si="109"/>
        <v>-0.80640339744378664</v>
      </c>
      <c r="O548" s="258"/>
      <c r="P548" s="157"/>
      <c r="Q548" s="307">
        <v>-728.72</v>
      </c>
      <c r="R548" s="307">
        <v>9264.75</v>
      </c>
      <c r="S548" s="142">
        <f t="shared" si="114"/>
        <v>-9993.4699999999993</v>
      </c>
      <c r="T548" s="91">
        <f t="shared" si="115"/>
        <v>-1.0786551175153134</v>
      </c>
      <c r="U548" s="157"/>
      <c r="V548" s="307">
        <v>7743.13</v>
      </c>
      <c r="W548" s="307">
        <v>19499.87</v>
      </c>
      <c r="X548" s="142">
        <f t="shared" si="110"/>
        <v>-11756.739999999998</v>
      </c>
      <c r="Y548" s="91">
        <f t="shared" si="111"/>
        <v>-0.60291376301483024</v>
      </c>
      <c r="Z548" s="132"/>
    </row>
    <row r="549" spans="1:26" s="68" customFormat="1" hidden="1" outlineLevel="1" x14ac:dyDescent="0.25">
      <c r="A549" s="63" t="s">
        <v>1558</v>
      </c>
      <c r="B549" s="64" t="s">
        <v>2017</v>
      </c>
      <c r="C549" s="65" t="s">
        <v>2453</v>
      </c>
      <c r="D549" s="66"/>
      <c r="E549" s="67"/>
      <c r="F549" s="307">
        <v>1876.13</v>
      </c>
      <c r="G549" s="307">
        <v>1606.27</v>
      </c>
      <c r="H549" s="142">
        <f t="shared" si="116"/>
        <v>269.86000000000013</v>
      </c>
      <c r="I549" s="91">
        <f t="shared" si="117"/>
        <v>0.1680041338006687</v>
      </c>
      <c r="J549" s="157"/>
      <c r="K549" s="307">
        <v>22680.670000000002</v>
      </c>
      <c r="L549" s="307">
        <v>30022.78</v>
      </c>
      <c r="M549" s="142">
        <f t="shared" si="108"/>
        <v>-7342.1099999999969</v>
      </c>
      <c r="N549" s="91">
        <f t="shared" si="109"/>
        <v>-0.24455130404312983</v>
      </c>
      <c r="O549" s="258"/>
      <c r="P549" s="157"/>
      <c r="Q549" s="307">
        <v>4288.28</v>
      </c>
      <c r="R549" s="307">
        <v>6513.5</v>
      </c>
      <c r="S549" s="142">
        <f t="shared" si="114"/>
        <v>-2225.2200000000003</v>
      </c>
      <c r="T549" s="91">
        <f t="shared" si="115"/>
        <v>-0.34163199508712677</v>
      </c>
      <c r="U549" s="157"/>
      <c r="V549" s="307">
        <v>24944.11</v>
      </c>
      <c r="W549" s="307">
        <v>35494.400000000001</v>
      </c>
      <c r="X549" s="142">
        <f t="shared" si="110"/>
        <v>-10550.29</v>
      </c>
      <c r="Y549" s="91">
        <f t="shared" si="111"/>
        <v>-0.29723815587811037</v>
      </c>
      <c r="Z549" s="132"/>
    </row>
    <row r="550" spans="1:26" s="68" customFormat="1" hidden="1" outlineLevel="1" x14ac:dyDescent="0.25">
      <c r="A550" s="63" t="s">
        <v>1559</v>
      </c>
      <c r="B550" s="64" t="s">
        <v>2018</v>
      </c>
      <c r="C550" s="65" t="s">
        <v>2464</v>
      </c>
      <c r="D550" s="66"/>
      <c r="E550" s="67"/>
      <c r="F550" s="307">
        <v>196</v>
      </c>
      <c r="G550" s="307">
        <v>938.47</v>
      </c>
      <c r="H550" s="142">
        <f t="shared" si="116"/>
        <v>-742.47</v>
      </c>
      <c r="I550" s="91">
        <f t="shared" si="117"/>
        <v>-0.79114942406256994</v>
      </c>
      <c r="J550" s="157"/>
      <c r="K550" s="307">
        <v>1529.66</v>
      </c>
      <c r="L550" s="307">
        <v>3404.63</v>
      </c>
      <c r="M550" s="142">
        <f t="shared" si="108"/>
        <v>-1874.97</v>
      </c>
      <c r="N550" s="91">
        <f t="shared" si="109"/>
        <v>-0.5507118247797852</v>
      </c>
      <c r="O550" s="258"/>
      <c r="P550" s="157"/>
      <c r="Q550" s="307">
        <v>254.86</v>
      </c>
      <c r="R550" s="307">
        <v>1502.1100000000001</v>
      </c>
      <c r="S550" s="142">
        <f t="shared" si="114"/>
        <v>-1247.25</v>
      </c>
      <c r="T550" s="91">
        <f t="shared" si="115"/>
        <v>-0.83033199965382021</v>
      </c>
      <c r="U550" s="157"/>
      <c r="V550" s="307">
        <v>6025.62</v>
      </c>
      <c r="W550" s="307">
        <v>6811.72</v>
      </c>
      <c r="X550" s="142">
        <f t="shared" si="110"/>
        <v>-786.10000000000036</v>
      </c>
      <c r="Y550" s="91">
        <f t="shared" si="111"/>
        <v>-0.11540403892115358</v>
      </c>
      <c r="Z550" s="132"/>
    </row>
    <row r="551" spans="1:26" s="68" customFormat="1" hidden="1" outlineLevel="1" x14ac:dyDescent="0.25">
      <c r="A551" s="63" t="s">
        <v>1560</v>
      </c>
      <c r="B551" s="64" t="s">
        <v>2019</v>
      </c>
      <c r="C551" s="65" t="s">
        <v>2463</v>
      </c>
      <c r="D551" s="66"/>
      <c r="E551" s="67"/>
      <c r="F551" s="307">
        <v>10739.68</v>
      </c>
      <c r="G551" s="307">
        <v>16508.07</v>
      </c>
      <c r="H551" s="142">
        <f t="shared" si="116"/>
        <v>-5768.3899999999994</v>
      </c>
      <c r="I551" s="91">
        <f t="shared" si="117"/>
        <v>-0.34942849164075507</v>
      </c>
      <c r="J551" s="157"/>
      <c r="K551" s="307">
        <v>69605.84</v>
      </c>
      <c r="L551" s="307">
        <v>125018.72</v>
      </c>
      <c r="M551" s="142">
        <f t="shared" si="108"/>
        <v>-55412.880000000005</v>
      </c>
      <c r="N551" s="91">
        <f t="shared" si="109"/>
        <v>-0.443236660877667</v>
      </c>
      <c r="O551" s="258"/>
      <c r="P551" s="157"/>
      <c r="Q551" s="307">
        <v>30523.15</v>
      </c>
      <c r="R551" s="307">
        <v>56113.65</v>
      </c>
      <c r="S551" s="142">
        <f t="shared" si="114"/>
        <v>-25590.5</v>
      </c>
      <c r="T551" s="91">
        <f t="shared" si="115"/>
        <v>-0.4560476818029125</v>
      </c>
      <c r="U551" s="157"/>
      <c r="V551" s="307">
        <v>168513.19</v>
      </c>
      <c r="W551" s="307">
        <v>204648.07</v>
      </c>
      <c r="X551" s="142">
        <f t="shared" si="110"/>
        <v>-36134.880000000005</v>
      </c>
      <c r="Y551" s="91">
        <f t="shared" si="111"/>
        <v>-0.1765708320630632</v>
      </c>
      <c r="Z551" s="132"/>
    </row>
    <row r="552" spans="1:26" s="68" customFormat="1" hidden="1" outlineLevel="1" x14ac:dyDescent="0.25">
      <c r="A552" s="63" t="s">
        <v>1561</v>
      </c>
      <c r="B552" s="64" t="s">
        <v>2020</v>
      </c>
      <c r="C552" s="65" t="s">
        <v>2465</v>
      </c>
      <c r="D552" s="66"/>
      <c r="E552" s="67"/>
      <c r="F552" s="307">
        <v>1706.01</v>
      </c>
      <c r="G552" s="307">
        <v>1681.95</v>
      </c>
      <c r="H552" s="142">
        <f t="shared" si="116"/>
        <v>24.059999999999945</v>
      </c>
      <c r="I552" s="91">
        <f t="shared" si="117"/>
        <v>1.4304824756978474E-2</v>
      </c>
      <c r="J552" s="157"/>
      <c r="K552" s="307">
        <v>2666.06</v>
      </c>
      <c r="L552" s="307">
        <v>6397.7</v>
      </c>
      <c r="M552" s="142">
        <f t="shared" si="108"/>
        <v>-3731.64</v>
      </c>
      <c r="N552" s="91">
        <f t="shared" si="109"/>
        <v>-0.58327836566266</v>
      </c>
      <c r="O552" s="258"/>
      <c r="P552" s="157"/>
      <c r="Q552" s="307">
        <v>142.84</v>
      </c>
      <c r="R552" s="307">
        <v>-1106.73</v>
      </c>
      <c r="S552" s="142">
        <f t="shared" si="114"/>
        <v>1249.57</v>
      </c>
      <c r="T552" s="91">
        <f t="shared" si="115"/>
        <v>1.1290649029121826</v>
      </c>
      <c r="U552" s="157"/>
      <c r="V552" s="307">
        <v>4007.29</v>
      </c>
      <c r="W552" s="307">
        <v>6677.7699999999995</v>
      </c>
      <c r="X552" s="142">
        <f t="shared" si="110"/>
        <v>-2670.4799999999996</v>
      </c>
      <c r="Y552" s="91">
        <f t="shared" si="111"/>
        <v>-0.39990595662923395</v>
      </c>
      <c r="Z552" s="132"/>
    </row>
    <row r="553" spans="1:26" s="68" customFormat="1" hidden="1" outlineLevel="1" x14ac:dyDescent="0.25">
      <c r="A553" s="63" t="s">
        <v>1562</v>
      </c>
      <c r="B553" s="64" t="s">
        <v>2021</v>
      </c>
      <c r="C553" s="65" t="s">
        <v>2466</v>
      </c>
      <c r="D553" s="66"/>
      <c r="E553" s="67"/>
      <c r="F553" s="307">
        <v>52876.43</v>
      </c>
      <c r="G553" s="307">
        <v>54192.25</v>
      </c>
      <c r="H553" s="142">
        <f t="shared" si="116"/>
        <v>-1315.8199999999997</v>
      </c>
      <c r="I553" s="91">
        <f t="shared" si="117"/>
        <v>-2.4280593627317555E-2</v>
      </c>
      <c r="J553" s="157"/>
      <c r="K553" s="307">
        <v>434808.35000000003</v>
      </c>
      <c r="L553" s="307">
        <v>352394.36</v>
      </c>
      <c r="M553" s="142">
        <f t="shared" si="108"/>
        <v>82413.990000000049</v>
      </c>
      <c r="N553" s="91">
        <f t="shared" si="109"/>
        <v>0.23386864080344547</v>
      </c>
      <c r="O553" s="258"/>
      <c r="P553" s="157"/>
      <c r="Q553" s="307">
        <v>175869.29</v>
      </c>
      <c r="R553" s="307">
        <v>156147.46</v>
      </c>
      <c r="S553" s="142">
        <f t="shared" si="114"/>
        <v>19721.830000000016</v>
      </c>
      <c r="T553" s="91">
        <f t="shared" si="115"/>
        <v>0.12630259883830333</v>
      </c>
      <c r="U553" s="157"/>
      <c r="V553" s="307">
        <v>543811.79</v>
      </c>
      <c r="W553" s="307">
        <v>680412.38</v>
      </c>
      <c r="X553" s="142">
        <f t="shared" si="110"/>
        <v>-136600.58999999997</v>
      </c>
      <c r="Y553" s="91">
        <f t="shared" si="111"/>
        <v>-0.20076147056583532</v>
      </c>
      <c r="Z553" s="132"/>
    </row>
    <row r="554" spans="1:26" s="68" customFormat="1" hidden="1" outlineLevel="1" x14ac:dyDescent="0.25">
      <c r="A554" s="63" t="s">
        <v>1563</v>
      </c>
      <c r="B554" s="64" t="s">
        <v>2022</v>
      </c>
      <c r="C554" s="65" t="s">
        <v>2467</v>
      </c>
      <c r="D554" s="66"/>
      <c r="E554" s="67"/>
      <c r="F554" s="307">
        <v>875840.3</v>
      </c>
      <c r="G554" s="307">
        <v>1124632.0900000001</v>
      </c>
      <c r="H554" s="142">
        <f t="shared" si="116"/>
        <v>-248791.79000000004</v>
      </c>
      <c r="I554" s="91">
        <f t="shared" si="117"/>
        <v>-0.22122060379763842</v>
      </c>
      <c r="J554" s="157"/>
      <c r="K554" s="307">
        <v>3688174.73</v>
      </c>
      <c r="L554" s="307">
        <v>3257280.07</v>
      </c>
      <c r="M554" s="142">
        <f t="shared" si="108"/>
        <v>430894.66000000015</v>
      </c>
      <c r="N554" s="91">
        <f t="shared" si="109"/>
        <v>0.13228664736833642</v>
      </c>
      <c r="O554" s="258"/>
      <c r="P554" s="157"/>
      <c r="Q554" s="307">
        <v>1944154.1600000001</v>
      </c>
      <c r="R554" s="307">
        <v>1903604.01</v>
      </c>
      <c r="S554" s="142">
        <f t="shared" si="114"/>
        <v>40550.15000000014</v>
      </c>
      <c r="T554" s="91">
        <f t="shared" si="115"/>
        <v>2.1301777989005254E-2</v>
      </c>
      <c r="U554" s="157"/>
      <c r="V554" s="307">
        <v>5436371.8100000005</v>
      </c>
      <c r="W554" s="307">
        <v>5639875.6539999992</v>
      </c>
      <c r="X554" s="142">
        <f t="shared" si="110"/>
        <v>-203503.84399999864</v>
      </c>
      <c r="Y554" s="91">
        <f t="shared" si="111"/>
        <v>-3.6083037372582234E-2</v>
      </c>
      <c r="Z554" s="132"/>
    </row>
    <row r="555" spans="1:26" s="68" customFormat="1" hidden="1" outlineLevel="1" x14ac:dyDescent="0.25">
      <c r="A555" s="63" t="s">
        <v>1564</v>
      </c>
      <c r="B555" s="64" t="s">
        <v>2023</v>
      </c>
      <c r="C555" s="65" t="s">
        <v>2468</v>
      </c>
      <c r="D555" s="66"/>
      <c r="E555" s="67"/>
      <c r="F555" s="307">
        <v>78.2</v>
      </c>
      <c r="G555" s="307">
        <v>-20.6</v>
      </c>
      <c r="H555" s="142">
        <f t="shared" si="116"/>
        <v>98.800000000000011</v>
      </c>
      <c r="I555" s="91">
        <f t="shared" si="117"/>
        <v>4.7961165048543695</v>
      </c>
      <c r="J555" s="157"/>
      <c r="K555" s="307">
        <v>58.93</v>
      </c>
      <c r="L555" s="307">
        <v>186.06</v>
      </c>
      <c r="M555" s="142">
        <f t="shared" si="108"/>
        <v>-127.13</v>
      </c>
      <c r="N555" s="91">
        <f t="shared" si="109"/>
        <v>-0.6832742126195851</v>
      </c>
      <c r="O555" s="258"/>
      <c r="P555" s="157"/>
      <c r="Q555" s="307">
        <v>-49.28</v>
      </c>
      <c r="R555" s="307">
        <v>-571.75</v>
      </c>
      <c r="S555" s="142">
        <f t="shared" si="114"/>
        <v>522.47</v>
      </c>
      <c r="T555" s="91">
        <f t="shared" si="115"/>
        <v>0.91380848272846527</v>
      </c>
      <c r="U555" s="157"/>
      <c r="V555" s="307">
        <v>189.29000000000002</v>
      </c>
      <c r="W555" s="307">
        <v>224.22</v>
      </c>
      <c r="X555" s="142">
        <f t="shared" si="110"/>
        <v>-34.929999999999978</v>
      </c>
      <c r="Y555" s="91">
        <f t="shared" si="111"/>
        <v>-0.15578449736865568</v>
      </c>
      <c r="Z555" s="132"/>
    </row>
    <row r="556" spans="1:26" s="68" customFormat="1" hidden="1" outlineLevel="1" x14ac:dyDescent="0.25">
      <c r="A556" s="63" t="s">
        <v>1565</v>
      </c>
      <c r="B556" s="64" t="s">
        <v>2024</v>
      </c>
      <c r="C556" s="65" t="s">
        <v>2469</v>
      </c>
      <c r="D556" s="66"/>
      <c r="E556" s="67"/>
      <c r="F556" s="307">
        <v>5033.2700000000004</v>
      </c>
      <c r="G556" s="307">
        <v>15.3</v>
      </c>
      <c r="H556" s="142">
        <f t="shared" si="116"/>
        <v>5017.97</v>
      </c>
      <c r="I556" s="91" t="str">
        <f t="shared" si="117"/>
        <v>N.M.</v>
      </c>
      <c r="J556" s="157"/>
      <c r="K556" s="307">
        <v>13633.970000000001</v>
      </c>
      <c r="L556" s="307">
        <v>723.9</v>
      </c>
      <c r="M556" s="142">
        <f t="shared" si="108"/>
        <v>12910.070000000002</v>
      </c>
      <c r="N556" s="91" t="str">
        <f t="shared" si="109"/>
        <v>N.M.</v>
      </c>
      <c r="O556" s="258"/>
      <c r="P556" s="157"/>
      <c r="Q556" s="307">
        <v>8653.01</v>
      </c>
      <c r="R556" s="307">
        <v>38.410000000000004</v>
      </c>
      <c r="S556" s="142">
        <f t="shared" si="114"/>
        <v>8614.6</v>
      </c>
      <c r="T556" s="91" t="str">
        <f t="shared" si="115"/>
        <v>N.M.</v>
      </c>
      <c r="U556" s="157"/>
      <c r="V556" s="307">
        <v>15828.34</v>
      </c>
      <c r="W556" s="307">
        <v>1573.47</v>
      </c>
      <c r="X556" s="142">
        <f t="shared" si="110"/>
        <v>14254.87</v>
      </c>
      <c r="Y556" s="91">
        <f t="shared" si="111"/>
        <v>9.0595117796971021</v>
      </c>
      <c r="Z556" s="132"/>
    </row>
    <row r="557" spans="1:26" collapsed="1" x14ac:dyDescent="0.25">
      <c r="A557" s="38" t="s">
        <v>675</v>
      </c>
      <c r="B557" s="83" t="s">
        <v>482</v>
      </c>
      <c r="C557" s="89" t="s">
        <v>356</v>
      </c>
      <c r="D557" s="38" t="s">
        <v>275</v>
      </c>
      <c r="E557" s="48"/>
      <c r="F557" s="100">
        <v>948559.25</v>
      </c>
      <c r="G557" s="100">
        <v>1202536.3800000001</v>
      </c>
      <c r="H557" s="98">
        <f t="shared" si="116"/>
        <v>-253977.13000000012</v>
      </c>
      <c r="I557" s="117">
        <f t="shared" si="117"/>
        <v>-0.21120120291080099</v>
      </c>
      <c r="J557" s="159"/>
      <c r="K557" s="100">
        <v>4236634.63</v>
      </c>
      <c r="L557" s="100">
        <v>3793385.25</v>
      </c>
      <c r="M557" s="98">
        <f t="shared" si="108"/>
        <v>443249.37999999989</v>
      </c>
      <c r="N557" s="117">
        <f t="shared" si="109"/>
        <v>0.11684797371951607</v>
      </c>
      <c r="O557" s="246"/>
      <c r="P557" s="159"/>
      <c r="Q557" s="100">
        <v>2163107.5900000003</v>
      </c>
      <c r="R557" s="100">
        <v>2131505.41</v>
      </c>
      <c r="S557" s="98">
        <f t="shared" si="114"/>
        <v>31602.180000000168</v>
      </c>
      <c r="T557" s="117">
        <f t="shared" si="115"/>
        <v>1.4826225564212932E-2</v>
      </c>
      <c r="U557" s="159"/>
      <c r="V557" s="100">
        <v>6207434.5699999994</v>
      </c>
      <c r="W557" s="100">
        <v>6595217.5539999995</v>
      </c>
      <c r="X557" s="98">
        <f t="shared" si="110"/>
        <v>-387782.98400000017</v>
      </c>
      <c r="Y557" s="117">
        <f t="shared" si="111"/>
        <v>-5.8797603085103657E-2</v>
      </c>
    </row>
    <row r="558" spans="1:26" s="68" customFormat="1" hidden="1" outlineLevel="1" x14ac:dyDescent="0.25">
      <c r="A558" s="63" t="s">
        <v>1387</v>
      </c>
      <c r="B558" s="64" t="s">
        <v>1846</v>
      </c>
      <c r="C558" s="65" t="s">
        <v>2250</v>
      </c>
      <c r="D558" s="66"/>
      <c r="E558" s="67"/>
      <c r="F558" s="307">
        <v>258645.99000000002</v>
      </c>
      <c r="G558" s="307">
        <v>178382.53</v>
      </c>
      <c r="H558" s="142">
        <f t="shared" si="116"/>
        <v>80263.460000000021</v>
      </c>
      <c r="I558" s="91">
        <f t="shared" si="117"/>
        <v>0.44995134893534711</v>
      </c>
      <c r="J558" s="157"/>
      <c r="K558" s="307">
        <v>1377445.24</v>
      </c>
      <c r="L558" s="307">
        <v>1269279.31</v>
      </c>
      <c r="M558" s="142">
        <f t="shared" si="108"/>
        <v>108165.92999999993</v>
      </c>
      <c r="N558" s="91">
        <f t="shared" si="109"/>
        <v>8.5218382705694568E-2</v>
      </c>
      <c r="O558" s="258"/>
      <c r="P558" s="157"/>
      <c r="Q558" s="307">
        <v>598472.32000000007</v>
      </c>
      <c r="R558" s="307">
        <v>499648.74</v>
      </c>
      <c r="S558" s="142">
        <f t="shared" si="114"/>
        <v>98823.580000000075</v>
      </c>
      <c r="T558" s="91">
        <f t="shared" si="115"/>
        <v>0.19778610869708202</v>
      </c>
      <c r="U558" s="157"/>
      <c r="V558" s="307">
        <v>2172938.06</v>
      </c>
      <c r="W558" s="307">
        <v>2121039.5300000003</v>
      </c>
      <c r="X558" s="142">
        <f t="shared" si="110"/>
        <v>51898.529999999795</v>
      </c>
      <c r="Y558" s="91">
        <f t="shared" si="111"/>
        <v>2.4468440717839799E-2</v>
      </c>
      <c r="Z558" s="132"/>
    </row>
    <row r="559" spans="1:26" s="68" customFormat="1" hidden="1" outlineLevel="1" x14ac:dyDescent="0.25">
      <c r="A559" s="63" t="s">
        <v>1388</v>
      </c>
      <c r="B559" s="64" t="s">
        <v>1847</v>
      </c>
      <c r="C559" s="65" t="s">
        <v>2302</v>
      </c>
      <c r="D559" s="66"/>
      <c r="E559" s="67"/>
      <c r="F559" s="307">
        <v>64520.68</v>
      </c>
      <c r="G559" s="307">
        <v>34160.410000000003</v>
      </c>
      <c r="H559" s="142">
        <f t="shared" si="116"/>
        <v>30360.269999999997</v>
      </c>
      <c r="I559" s="91">
        <f t="shared" si="117"/>
        <v>0.88875601902904544</v>
      </c>
      <c r="J559" s="157"/>
      <c r="K559" s="307">
        <v>378934.23</v>
      </c>
      <c r="L559" s="307">
        <v>223044.71</v>
      </c>
      <c r="M559" s="142">
        <f t="shared" si="108"/>
        <v>155889.51999999999</v>
      </c>
      <c r="N559" s="91">
        <f t="shared" si="109"/>
        <v>0.6989160155378713</v>
      </c>
      <c r="O559" s="258"/>
      <c r="P559" s="157"/>
      <c r="Q559" s="307">
        <v>166859.82</v>
      </c>
      <c r="R559" s="307">
        <v>94873.08</v>
      </c>
      <c r="S559" s="142">
        <f t="shared" si="114"/>
        <v>71986.740000000005</v>
      </c>
      <c r="T559" s="91">
        <f t="shared" si="115"/>
        <v>0.75876887310921082</v>
      </c>
      <c r="U559" s="157"/>
      <c r="V559" s="307">
        <v>541974.77</v>
      </c>
      <c r="W559" s="307">
        <v>351697.58999999997</v>
      </c>
      <c r="X559" s="142">
        <f t="shared" si="110"/>
        <v>190277.18000000005</v>
      </c>
      <c r="Y559" s="91">
        <f t="shared" si="111"/>
        <v>0.54102497546258443</v>
      </c>
      <c r="Z559" s="132"/>
    </row>
    <row r="560" spans="1:26" s="68" customFormat="1" hidden="1" outlineLevel="1" x14ac:dyDescent="0.25">
      <c r="A560" s="63" t="s">
        <v>1389</v>
      </c>
      <c r="B560" s="64" t="s">
        <v>1848</v>
      </c>
      <c r="C560" s="65" t="s">
        <v>2303</v>
      </c>
      <c r="D560" s="66"/>
      <c r="E560" s="67"/>
      <c r="F560" s="307">
        <v>79.489999999999995</v>
      </c>
      <c r="G560" s="307">
        <v>0</v>
      </c>
      <c r="H560" s="142">
        <f t="shared" si="116"/>
        <v>79.489999999999995</v>
      </c>
      <c r="I560" s="91" t="str">
        <f t="shared" si="117"/>
        <v>N.M.</v>
      </c>
      <c r="J560" s="157"/>
      <c r="K560" s="307">
        <v>104.69</v>
      </c>
      <c r="L560" s="307">
        <v>0</v>
      </c>
      <c r="M560" s="142">
        <f t="shared" si="108"/>
        <v>104.69</v>
      </c>
      <c r="N560" s="91" t="str">
        <f t="shared" si="109"/>
        <v>N.M.</v>
      </c>
      <c r="O560" s="258"/>
      <c r="P560" s="157"/>
      <c r="Q560" s="307">
        <v>-2.75</v>
      </c>
      <c r="R560" s="307">
        <v>0</v>
      </c>
      <c r="S560" s="142">
        <f t="shared" si="114"/>
        <v>-2.75</v>
      </c>
      <c r="T560" s="91" t="str">
        <f t="shared" si="115"/>
        <v>N.M.</v>
      </c>
      <c r="U560" s="157"/>
      <c r="V560" s="307">
        <v>234.74</v>
      </c>
      <c r="W560" s="307">
        <v>0</v>
      </c>
      <c r="X560" s="142">
        <f t="shared" si="110"/>
        <v>234.74</v>
      </c>
      <c r="Y560" s="91" t="str">
        <f t="shared" si="111"/>
        <v>N.M.</v>
      </c>
      <c r="Z560" s="132"/>
    </row>
    <row r="561" spans="1:26" s="68" customFormat="1" hidden="1" outlineLevel="1" x14ac:dyDescent="0.25">
      <c r="A561" s="63" t="s">
        <v>1390</v>
      </c>
      <c r="B561" s="64" t="s">
        <v>1849</v>
      </c>
      <c r="C561" s="65" t="s">
        <v>2304</v>
      </c>
      <c r="D561" s="66"/>
      <c r="E561" s="67"/>
      <c r="F561" s="307">
        <v>8280.9699999999993</v>
      </c>
      <c r="G561" s="307">
        <v>6675.4000000000005</v>
      </c>
      <c r="H561" s="142">
        <f t="shared" si="116"/>
        <v>1605.5699999999988</v>
      </c>
      <c r="I561" s="91">
        <f t="shared" si="117"/>
        <v>0.24052041825208956</v>
      </c>
      <c r="J561" s="157"/>
      <c r="K561" s="307">
        <v>52827.48</v>
      </c>
      <c r="L561" s="307">
        <v>45995.48</v>
      </c>
      <c r="M561" s="142">
        <f t="shared" si="108"/>
        <v>6832</v>
      </c>
      <c r="N561" s="91">
        <f t="shared" si="109"/>
        <v>0.14853633443981887</v>
      </c>
      <c r="O561" s="258"/>
      <c r="P561" s="157"/>
      <c r="Q561" s="307">
        <v>27714.53</v>
      </c>
      <c r="R561" s="307">
        <v>24269.59</v>
      </c>
      <c r="S561" s="142">
        <f t="shared" si="114"/>
        <v>3444.9399999999987</v>
      </c>
      <c r="T561" s="91">
        <f t="shared" si="115"/>
        <v>0.14194471352832902</v>
      </c>
      <c r="U561" s="157"/>
      <c r="V561" s="307">
        <v>84092.5</v>
      </c>
      <c r="W561" s="307">
        <v>63996.810000000005</v>
      </c>
      <c r="X561" s="142">
        <f t="shared" si="110"/>
        <v>20095.689999999995</v>
      </c>
      <c r="Y561" s="91">
        <f t="shared" si="111"/>
        <v>0.31401080772619749</v>
      </c>
      <c r="Z561" s="132"/>
    </row>
    <row r="562" spans="1:26" s="68" customFormat="1" hidden="1" outlineLevel="1" x14ac:dyDescent="0.25">
      <c r="A562" s="63" t="s">
        <v>1391</v>
      </c>
      <c r="B562" s="64" t="s">
        <v>1850</v>
      </c>
      <c r="C562" s="65" t="s">
        <v>2305</v>
      </c>
      <c r="D562" s="66"/>
      <c r="E562" s="67"/>
      <c r="F562" s="307">
        <v>74683.55</v>
      </c>
      <c r="G562" s="307">
        <v>66356.31</v>
      </c>
      <c r="H562" s="142">
        <f t="shared" si="116"/>
        <v>8327.2400000000052</v>
      </c>
      <c r="I562" s="91">
        <f t="shared" si="117"/>
        <v>0.12549281296684528</v>
      </c>
      <c r="J562" s="157"/>
      <c r="K562" s="307">
        <v>806371.57000000007</v>
      </c>
      <c r="L562" s="307">
        <v>796928.78</v>
      </c>
      <c r="M562" s="142">
        <f t="shared" si="108"/>
        <v>9442.7900000000373</v>
      </c>
      <c r="N562" s="91">
        <f t="shared" si="109"/>
        <v>1.1848976015146595E-2</v>
      </c>
      <c r="O562" s="258"/>
      <c r="P562" s="157"/>
      <c r="Q562" s="307">
        <v>279592.76</v>
      </c>
      <c r="R562" s="307">
        <v>280302.89</v>
      </c>
      <c r="S562" s="142">
        <f t="shared" si="114"/>
        <v>-710.13000000000466</v>
      </c>
      <c r="T562" s="91">
        <f t="shared" si="115"/>
        <v>-2.5334380248452117E-3</v>
      </c>
      <c r="U562" s="157"/>
      <c r="V562" s="307">
        <v>1325544.6500000001</v>
      </c>
      <c r="W562" s="307">
        <v>1288758.49</v>
      </c>
      <c r="X562" s="142">
        <f t="shared" si="110"/>
        <v>36786.160000000149</v>
      </c>
      <c r="Y562" s="91">
        <f t="shared" si="111"/>
        <v>2.8543874034925001E-2</v>
      </c>
      <c r="Z562" s="132"/>
    </row>
    <row r="563" spans="1:26" s="68" customFormat="1" hidden="1" outlineLevel="1" x14ac:dyDescent="0.25">
      <c r="A563" s="63" t="s">
        <v>1392</v>
      </c>
      <c r="B563" s="64" t="s">
        <v>1851</v>
      </c>
      <c r="C563" s="65" t="s">
        <v>2306</v>
      </c>
      <c r="D563" s="66"/>
      <c r="E563" s="67"/>
      <c r="F563" s="307">
        <v>0</v>
      </c>
      <c r="G563" s="307">
        <v>0</v>
      </c>
      <c r="H563" s="142">
        <f t="shared" si="116"/>
        <v>0</v>
      </c>
      <c r="I563" s="91">
        <f t="shared" si="117"/>
        <v>0</v>
      </c>
      <c r="J563" s="157"/>
      <c r="K563" s="307">
        <v>0</v>
      </c>
      <c r="L563" s="307">
        <v>0</v>
      </c>
      <c r="M563" s="142">
        <f t="shared" ref="M563:M619" si="118">+K563-L563</f>
        <v>0</v>
      </c>
      <c r="N563" s="91">
        <f t="shared" ref="N563:N619" si="119">IF(L563&lt;0,IF(M563=0,0,IF(OR(L563=0,K563=0),"N.M.",IF(ABS(M563/L563)&gt;=10,"N.M.",M563/(-L563)))),IF(M563=0,0,IF(OR(L563=0,K563=0),"N.M.",IF(ABS(M563/L563)&gt;=10,"N.M.",M563/L563))))</f>
        <v>0</v>
      </c>
      <c r="O563" s="258"/>
      <c r="P563" s="157"/>
      <c r="Q563" s="307">
        <v>0</v>
      </c>
      <c r="R563" s="307">
        <v>0</v>
      </c>
      <c r="S563" s="142">
        <f t="shared" si="114"/>
        <v>0</v>
      </c>
      <c r="T563" s="91">
        <f t="shared" si="115"/>
        <v>0</v>
      </c>
      <c r="U563" s="157"/>
      <c r="V563" s="307">
        <v>0</v>
      </c>
      <c r="W563" s="307">
        <v>8225.5</v>
      </c>
      <c r="X563" s="142">
        <f t="shared" ref="X563:X619" si="120">+V563-W563</f>
        <v>-8225.5</v>
      </c>
      <c r="Y563" s="91" t="str">
        <f t="shared" ref="Y563:Y619" si="121">IF(W563&lt;0,IF(X563=0,0,IF(OR(W563=0,V563=0),"N.M.",IF(ABS(X563/W563)&gt;=10,"N.M.",X563/(-W563)))),IF(X563=0,0,IF(OR(W563=0,V563=0),"N.M.",IF(ABS(X563/W563)&gt;=10,"N.M.",X563/W563))))</f>
        <v>N.M.</v>
      </c>
      <c r="Z563" s="132"/>
    </row>
    <row r="564" spans="1:26" s="68" customFormat="1" hidden="1" outlineLevel="1" x14ac:dyDescent="0.25">
      <c r="A564" s="63" t="s">
        <v>1393</v>
      </c>
      <c r="B564" s="64" t="s">
        <v>1852</v>
      </c>
      <c r="C564" s="65" t="s">
        <v>2307</v>
      </c>
      <c r="D564" s="66"/>
      <c r="E564" s="67"/>
      <c r="F564" s="307">
        <v>0</v>
      </c>
      <c r="G564" s="307">
        <v>0</v>
      </c>
      <c r="H564" s="142">
        <f t="shared" si="116"/>
        <v>0</v>
      </c>
      <c r="I564" s="91">
        <f t="shared" si="117"/>
        <v>0</v>
      </c>
      <c r="J564" s="157"/>
      <c r="K564" s="307">
        <v>0</v>
      </c>
      <c r="L564" s="307">
        <v>3534.9700000000003</v>
      </c>
      <c r="M564" s="142">
        <f t="shared" si="118"/>
        <v>-3534.9700000000003</v>
      </c>
      <c r="N564" s="91" t="str">
        <f t="shared" si="119"/>
        <v>N.M.</v>
      </c>
      <c r="O564" s="258"/>
      <c r="P564" s="157"/>
      <c r="Q564" s="307">
        <v>0</v>
      </c>
      <c r="R564" s="307">
        <v>0</v>
      </c>
      <c r="S564" s="142">
        <f t="shared" si="114"/>
        <v>0</v>
      </c>
      <c r="T564" s="91">
        <f t="shared" si="115"/>
        <v>0</v>
      </c>
      <c r="U564" s="157"/>
      <c r="V564" s="307">
        <v>0</v>
      </c>
      <c r="W564" s="307">
        <v>45681.87</v>
      </c>
      <c r="X564" s="142">
        <f t="shared" si="120"/>
        <v>-45681.87</v>
      </c>
      <c r="Y564" s="91" t="str">
        <f t="shared" si="121"/>
        <v>N.M.</v>
      </c>
      <c r="Z564" s="132"/>
    </row>
    <row r="565" spans="1:26" s="68" customFormat="1" hidden="1" outlineLevel="1" x14ac:dyDescent="0.25">
      <c r="A565" s="63" t="s">
        <v>1394</v>
      </c>
      <c r="B565" s="64" t="s">
        <v>1853</v>
      </c>
      <c r="C565" s="65" t="s">
        <v>2308</v>
      </c>
      <c r="D565" s="66"/>
      <c r="E565" s="67"/>
      <c r="F565" s="307">
        <v>3325.84</v>
      </c>
      <c r="G565" s="307">
        <v>5156.3500000000004</v>
      </c>
      <c r="H565" s="142">
        <f t="shared" si="116"/>
        <v>-1830.5100000000002</v>
      </c>
      <c r="I565" s="91">
        <f t="shared" si="117"/>
        <v>-0.35500111512988841</v>
      </c>
      <c r="J565" s="157"/>
      <c r="K565" s="307">
        <v>54347.64</v>
      </c>
      <c r="L565" s="307">
        <v>39721.440000000002</v>
      </c>
      <c r="M565" s="142">
        <f t="shared" si="118"/>
        <v>14626.199999999997</v>
      </c>
      <c r="N565" s="91">
        <f t="shared" si="119"/>
        <v>0.36821927905936935</v>
      </c>
      <c r="O565" s="258"/>
      <c r="P565" s="157"/>
      <c r="Q565" s="307">
        <v>22202.600000000002</v>
      </c>
      <c r="R565" s="307">
        <v>14228.67</v>
      </c>
      <c r="S565" s="142">
        <f t="shared" si="114"/>
        <v>7973.9300000000021</v>
      </c>
      <c r="T565" s="91">
        <f t="shared" si="115"/>
        <v>0.56041288468985517</v>
      </c>
      <c r="U565" s="157"/>
      <c r="V565" s="307">
        <v>92707.51999999999</v>
      </c>
      <c r="W565" s="307">
        <v>69368.25</v>
      </c>
      <c r="X565" s="142">
        <f t="shared" si="120"/>
        <v>23339.26999999999</v>
      </c>
      <c r="Y565" s="91">
        <f t="shared" si="121"/>
        <v>0.33645464603763237</v>
      </c>
      <c r="Z565" s="132"/>
    </row>
    <row r="566" spans="1:26" s="68" customFormat="1" hidden="1" outlineLevel="1" x14ac:dyDescent="0.25">
      <c r="A566" s="63" t="s">
        <v>1395</v>
      </c>
      <c r="B566" s="64" t="s">
        <v>1854</v>
      </c>
      <c r="C566" s="65" t="s">
        <v>2309</v>
      </c>
      <c r="D566" s="66"/>
      <c r="E566" s="67"/>
      <c r="F566" s="307">
        <v>953.49</v>
      </c>
      <c r="G566" s="307">
        <v>3299.2000000000003</v>
      </c>
      <c r="H566" s="142">
        <f t="shared" si="116"/>
        <v>-2345.71</v>
      </c>
      <c r="I566" s="91">
        <f t="shared" si="117"/>
        <v>-0.71099357419980591</v>
      </c>
      <c r="J566" s="157"/>
      <c r="K566" s="307">
        <v>13781.87</v>
      </c>
      <c r="L566" s="307">
        <v>14700.49</v>
      </c>
      <c r="M566" s="142">
        <f t="shared" si="118"/>
        <v>-918.61999999999898</v>
      </c>
      <c r="N566" s="91">
        <f t="shared" si="119"/>
        <v>-6.2489073493468515E-2</v>
      </c>
      <c r="O566" s="258"/>
      <c r="P566" s="157"/>
      <c r="Q566" s="307">
        <v>5444.14</v>
      </c>
      <c r="R566" s="307">
        <v>7742.67</v>
      </c>
      <c r="S566" s="142">
        <f t="shared" si="114"/>
        <v>-2298.5299999999997</v>
      </c>
      <c r="T566" s="91">
        <f t="shared" si="115"/>
        <v>-0.29686529323863731</v>
      </c>
      <c r="U566" s="157"/>
      <c r="V566" s="307">
        <v>23409.550000000003</v>
      </c>
      <c r="W566" s="307">
        <v>20614.239999999998</v>
      </c>
      <c r="X566" s="142">
        <f t="shared" si="120"/>
        <v>2795.3100000000049</v>
      </c>
      <c r="Y566" s="91">
        <f t="shared" si="121"/>
        <v>0.13560092440953464</v>
      </c>
      <c r="Z566" s="132"/>
    </row>
    <row r="567" spans="1:26" s="68" customFormat="1" hidden="1" outlineLevel="1" x14ac:dyDescent="0.25">
      <c r="A567" s="63" t="s">
        <v>1396</v>
      </c>
      <c r="B567" s="64" t="s">
        <v>1855</v>
      </c>
      <c r="C567" s="65" t="s">
        <v>2310</v>
      </c>
      <c r="D567" s="66"/>
      <c r="E567" s="67"/>
      <c r="F567" s="307">
        <v>7187.72</v>
      </c>
      <c r="G567" s="307">
        <v>30489.86</v>
      </c>
      <c r="H567" s="142">
        <f t="shared" si="116"/>
        <v>-23302.14</v>
      </c>
      <c r="I567" s="91">
        <f t="shared" si="117"/>
        <v>-0.76425867485124555</v>
      </c>
      <c r="J567" s="157"/>
      <c r="K567" s="307">
        <v>215639.58000000002</v>
      </c>
      <c r="L567" s="307">
        <v>269968.5</v>
      </c>
      <c r="M567" s="142">
        <f t="shared" si="118"/>
        <v>-54328.919999999984</v>
      </c>
      <c r="N567" s="91">
        <f t="shared" si="119"/>
        <v>-0.20124170042060457</v>
      </c>
      <c r="O567" s="258"/>
      <c r="P567" s="157"/>
      <c r="Q567" s="307">
        <v>53129.36</v>
      </c>
      <c r="R567" s="307">
        <v>85102.09</v>
      </c>
      <c r="S567" s="142">
        <f t="shared" si="114"/>
        <v>-31972.729999999996</v>
      </c>
      <c r="T567" s="91">
        <f t="shared" si="115"/>
        <v>-0.37569852867303255</v>
      </c>
      <c r="U567" s="157"/>
      <c r="V567" s="307">
        <v>373553.53</v>
      </c>
      <c r="W567" s="307">
        <v>405417.48</v>
      </c>
      <c r="X567" s="142">
        <f t="shared" si="120"/>
        <v>-31863.949999999953</v>
      </c>
      <c r="Y567" s="91">
        <f t="shared" si="121"/>
        <v>-7.8595402447866711E-2</v>
      </c>
      <c r="Z567" s="132"/>
    </row>
    <row r="568" spans="1:26" s="68" customFormat="1" hidden="1" outlineLevel="1" x14ac:dyDescent="0.25">
      <c r="A568" s="63" t="s">
        <v>1397</v>
      </c>
      <c r="B568" s="64" t="s">
        <v>1856</v>
      </c>
      <c r="C568" s="65" t="s">
        <v>2311</v>
      </c>
      <c r="D568" s="66"/>
      <c r="E568" s="67"/>
      <c r="F568" s="307">
        <v>30018.81</v>
      </c>
      <c r="G568" s="307">
        <v>19006.8</v>
      </c>
      <c r="H568" s="142">
        <f t="shared" si="116"/>
        <v>11012.010000000002</v>
      </c>
      <c r="I568" s="91">
        <f t="shared" si="117"/>
        <v>0.57937211945198575</v>
      </c>
      <c r="J568" s="157"/>
      <c r="K568" s="307">
        <v>189423.45</v>
      </c>
      <c r="L568" s="307">
        <v>128818</v>
      </c>
      <c r="M568" s="142">
        <f t="shared" si="118"/>
        <v>60605.450000000012</v>
      </c>
      <c r="N568" s="91">
        <f t="shared" si="119"/>
        <v>0.47047345867813511</v>
      </c>
      <c r="O568" s="258"/>
      <c r="P568" s="157"/>
      <c r="Q568" s="307">
        <v>87178.39</v>
      </c>
      <c r="R568" s="307">
        <v>62367.01</v>
      </c>
      <c r="S568" s="142">
        <f t="shared" si="114"/>
        <v>24811.379999999997</v>
      </c>
      <c r="T568" s="91">
        <f t="shared" si="115"/>
        <v>0.39782859559885903</v>
      </c>
      <c r="U568" s="157"/>
      <c r="V568" s="307">
        <v>264102.07</v>
      </c>
      <c r="W568" s="307">
        <v>255232.962</v>
      </c>
      <c r="X568" s="142">
        <f t="shared" si="120"/>
        <v>8869.1080000000075</v>
      </c>
      <c r="Y568" s="91">
        <f t="shared" si="121"/>
        <v>3.4749069753772663E-2</v>
      </c>
      <c r="Z568" s="132"/>
    </row>
    <row r="569" spans="1:26" s="68" customFormat="1" hidden="1" outlineLevel="1" x14ac:dyDescent="0.25">
      <c r="A569" s="63" t="s">
        <v>1398</v>
      </c>
      <c r="B569" s="64" t="s">
        <v>1857</v>
      </c>
      <c r="C569" s="65" t="s">
        <v>2312</v>
      </c>
      <c r="D569" s="66"/>
      <c r="E569" s="67"/>
      <c r="F569" s="307">
        <v>3243.07</v>
      </c>
      <c r="G569" s="307">
        <v>640.05000000000007</v>
      </c>
      <c r="H569" s="142">
        <f t="shared" si="116"/>
        <v>2603.02</v>
      </c>
      <c r="I569" s="91">
        <f t="shared" si="117"/>
        <v>4.0669010233575493</v>
      </c>
      <c r="J569" s="157"/>
      <c r="K569" s="307">
        <v>13051.08</v>
      </c>
      <c r="L569" s="307">
        <v>14245.54</v>
      </c>
      <c r="M569" s="142">
        <f t="shared" si="118"/>
        <v>-1194.4600000000009</v>
      </c>
      <c r="N569" s="91">
        <f t="shared" si="119"/>
        <v>-8.3847997338114308E-2</v>
      </c>
      <c r="O569" s="258"/>
      <c r="P569" s="157"/>
      <c r="Q569" s="307">
        <v>8856.39</v>
      </c>
      <c r="R569" s="307">
        <v>8030.8200000000006</v>
      </c>
      <c r="S569" s="142">
        <f t="shared" si="114"/>
        <v>825.5699999999988</v>
      </c>
      <c r="T569" s="91">
        <f t="shared" si="115"/>
        <v>0.10280021218256651</v>
      </c>
      <c r="U569" s="157"/>
      <c r="V569" s="307">
        <v>25988.68</v>
      </c>
      <c r="W569" s="307">
        <v>20317.510000000002</v>
      </c>
      <c r="X569" s="142">
        <f t="shared" si="120"/>
        <v>5671.1699999999983</v>
      </c>
      <c r="Y569" s="91">
        <f t="shared" si="121"/>
        <v>0.27912721588422978</v>
      </c>
      <c r="Z569" s="132"/>
    </row>
    <row r="570" spans="1:26" s="68" customFormat="1" hidden="1" outlineLevel="1" x14ac:dyDescent="0.25">
      <c r="A570" s="63" t="s">
        <v>1399</v>
      </c>
      <c r="B570" s="64" t="s">
        <v>1858</v>
      </c>
      <c r="C570" s="65" t="s">
        <v>2313</v>
      </c>
      <c r="D570" s="66"/>
      <c r="E570" s="67"/>
      <c r="F570" s="307">
        <v>0</v>
      </c>
      <c r="G570" s="307">
        <v>15.85</v>
      </c>
      <c r="H570" s="142">
        <f t="shared" si="116"/>
        <v>-15.85</v>
      </c>
      <c r="I570" s="91" t="str">
        <f t="shared" si="117"/>
        <v>N.M.</v>
      </c>
      <c r="J570" s="157"/>
      <c r="K570" s="307">
        <v>0</v>
      </c>
      <c r="L570" s="307">
        <v>15.85</v>
      </c>
      <c r="M570" s="142">
        <f t="shared" si="118"/>
        <v>-15.85</v>
      </c>
      <c r="N570" s="91" t="str">
        <f t="shared" si="119"/>
        <v>N.M.</v>
      </c>
      <c r="O570" s="258"/>
      <c r="P570" s="157"/>
      <c r="Q570" s="307">
        <v>0</v>
      </c>
      <c r="R570" s="307">
        <v>15.85</v>
      </c>
      <c r="S570" s="142">
        <f t="shared" si="114"/>
        <v>-15.85</v>
      </c>
      <c r="T570" s="91" t="str">
        <f t="shared" si="115"/>
        <v>N.M.</v>
      </c>
      <c r="U570" s="157"/>
      <c r="V570" s="307">
        <v>0</v>
      </c>
      <c r="W570" s="307">
        <v>-928.26</v>
      </c>
      <c r="X570" s="142">
        <f t="shared" si="120"/>
        <v>928.26</v>
      </c>
      <c r="Y570" s="91" t="str">
        <f t="shared" si="121"/>
        <v>N.M.</v>
      </c>
      <c r="Z570" s="132"/>
    </row>
    <row r="571" spans="1:26" s="68" customFormat="1" hidden="1" outlineLevel="1" x14ac:dyDescent="0.25">
      <c r="A571" s="63" t="s">
        <v>1400</v>
      </c>
      <c r="B571" s="64" t="s">
        <v>1859</v>
      </c>
      <c r="C571" s="65" t="s">
        <v>2314</v>
      </c>
      <c r="D571" s="66"/>
      <c r="E571" s="67"/>
      <c r="F571" s="307">
        <v>9369</v>
      </c>
      <c r="G571" s="307">
        <v>8614.5</v>
      </c>
      <c r="H571" s="142">
        <f t="shared" si="116"/>
        <v>754.5</v>
      </c>
      <c r="I571" s="91">
        <f t="shared" si="117"/>
        <v>8.7584885948110744E-2</v>
      </c>
      <c r="J571" s="157"/>
      <c r="K571" s="307">
        <v>62010</v>
      </c>
      <c r="L571" s="307">
        <v>56320.5</v>
      </c>
      <c r="M571" s="142">
        <f t="shared" si="118"/>
        <v>5689.5</v>
      </c>
      <c r="N571" s="91">
        <f t="shared" si="119"/>
        <v>0.10102005486456973</v>
      </c>
      <c r="O571" s="258"/>
      <c r="P571" s="157"/>
      <c r="Q571" s="307">
        <v>23379</v>
      </c>
      <c r="R571" s="307">
        <v>23656.5</v>
      </c>
      <c r="S571" s="142">
        <f t="shared" si="114"/>
        <v>-277.5</v>
      </c>
      <c r="T571" s="91">
        <f t="shared" si="115"/>
        <v>-1.1730391224399214E-2</v>
      </c>
      <c r="U571" s="157"/>
      <c r="V571" s="307">
        <v>98979</v>
      </c>
      <c r="W571" s="307">
        <v>99763.5</v>
      </c>
      <c r="X571" s="142">
        <f t="shared" si="120"/>
        <v>-784.5</v>
      </c>
      <c r="Y571" s="91">
        <f t="shared" si="121"/>
        <v>-7.8635974078696113E-3</v>
      </c>
      <c r="Z571" s="132"/>
    </row>
    <row r="572" spans="1:26" s="68" customFormat="1" hidden="1" outlineLevel="1" x14ac:dyDescent="0.25">
      <c r="A572" s="63" t="s">
        <v>1401</v>
      </c>
      <c r="B572" s="64" t="s">
        <v>1860</v>
      </c>
      <c r="C572" s="65" t="s">
        <v>2315</v>
      </c>
      <c r="D572" s="66"/>
      <c r="E572" s="67"/>
      <c r="F572" s="307">
        <v>0</v>
      </c>
      <c r="G572" s="307">
        <v>0</v>
      </c>
      <c r="H572" s="142">
        <f t="shared" si="116"/>
        <v>0</v>
      </c>
      <c r="I572" s="91">
        <f t="shared" si="117"/>
        <v>0</v>
      </c>
      <c r="J572" s="157"/>
      <c r="K572" s="307">
        <v>0</v>
      </c>
      <c r="L572" s="307">
        <v>0</v>
      </c>
      <c r="M572" s="142">
        <f t="shared" si="118"/>
        <v>0</v>
      </c>
      <c r="N572" s="91">
        <f t="shared" si="119"/>
        <v>0</v>
      </c>
      <c r="O572" s="258"/>
      <c r="P572" s="157"/>
      <c r="Q572" s="307">
        <v>0</v>
      </c>
      <c r="R572" s="307">
        <v>0</v>
      </c>
      <c r="S572" s="142">
        <f t="shared" si="114"/>
        <v>0</v>
      </c>
      <c r="T572" s="91">
        <f t="shared" si="115"/>
        <v>0</v>
      </c>
      <c r="U572" s="157"/>
      <c r="V572" s="307">
        <v>0</v>
      </c>
      <c r="W572" s="307">
        <v>0</v>
      </c>
      <c r="X572" s="142">
        <f t="shared" si="120"/>
        <v>0</v>
      </c>
      <c r="Y572" s="91">
        <f t="shared" si="121"/>
        <v>0</v>
      </c>
      <c r="Z572" s="132"/>
    </row>
    <row r="573" spans="1:26" s="68" customFormat="1" hidden="1" outlineLevel="1" x14ac:dyDescent="0.25">
      <c r="A573" s="63" t="s">
        <v>1402</v>
      </c>
      <c r="B573" s="64" t="s">
        <v>1861</v>
      </c>
      <c r="C573" s="65" t="s">
        <v>2316</v>
      </c>
      <c r="D573" s="66"/>
      <c r="E573" s="67"/>
      <c r="F573" s="307">
        <v>172514.6</v>
      </c>
      <c r="G573" s="307">
        <v>170512.22</v>
      </c>
      <c r="H573" s="142">
        <f t="shared" si="116"/>
        <v>2002.3800000000047</v>
      </c>
      <c r="I573" s="91">
        <f t="shared" si="117"/>
        <v>1.1743322560693917E-2</v>
      </c>
      <c r="J573" s="157"/>
      <c r="K573" s="307">
        <v>1209074.33</v>
      </c>
      <c r="L573" s="307">
        <v>1208798.99</v>
      </c>
      <c r="M573" s="142">
        <f t="shared" si="118"/>
        <v>275.34000000008382</v>
      </c>
      <c r="N573" s="91">
        <f t="shared" si="119"/>
        <v>2.2777980646731334E-4</v>
      </c>
      <c r="O573" s="258"/>
      <c r="P573" s="157"/>
      <c r="Q573" s="307">
        <v>519622.26</v>
      </c>
      <c r="R573" s="307">
        <v>514722.16000000003</v>
      </c>
      <c r="S573" s="142">
        <f t="shared" si="114"/>
        <v>4900.0999999999767</v>
      </c>
      <c r="T573" s="91">
        <f t="shared" si="115"/>
        <v>9.5198932177312443E-3</v>
      </c>
      <c r="U573" s="157"/>
      <c r="V573" s="307">
        <v>2061804.2800000003</v>
      </c>
      <c r="W573" s="307">
        <v>1916875.7</v>
      </c>
      <c r="X573" s="142">
        <f t="shared" si="120"/>
        <v>144928.58000000031</v>
      </c>
      <c r="Y573" s="91">
        <f t="shared" si="121"/>
        <v>7.5606665575655374E-2</v>
      </c>
      <c r="Z573" s="132"/>
    </row>
    <row r="574" spans="1:26" s="68" customFormat="1" hidden="1" outlineLevel="1" x14ac:dyDescent="0.25">
      <c r="A574" s="63" t="s">
        <v>1403</v>
      </c>
      <c r="B574" s="64" t="s">
        <v>1862</v>
      </c>
      <c r="C574" s="65" t="s">
        <v>2317</v>
      </c>
      <c r="D574" s="66"/>
      <c r="E574" s="67"/>
      <c r="F574" s="307">
        <v>15493.06</v>
      </c>
      <c r="G574" s="307">
        <v>15142.11</v>
      </c>
      <c r="H574" s="142">
        <f t="shared" si="116"/>
        <v>350.94999999999891</v>
      </c>
      <c r="I574" s="91">
        <f t="shared" si="117"/>
        <v>2.3177086944950135E-2</v>
      </c>
      <c r="J574" s="157"/>
      <c r="K574" s="307">
        <v>100239.72</v>
      </c>
      <c r="L574" s="307">
        <v>98723.56</v>
      </c>
      <c r="M574" s="142">
        <f t="shared" si="118"/>
        <v>1516.1600000000035</v>
      </c>
      <c r="N574" s="91">
        <f t="shared" si="119"/>
        <v>1.5357630944427081E-2</v>
      </c>
      <c r="O574" s="258"/>
      <c r="P574" s="157"/>
      <c r="Q574" s="307">
        <v>40667.120000000003</v>
      </c>
      <c r="R574" s="307">
        <v>41501.32</v>
      </c>
      <c r="S574" s="142">
        <f t="shared" ref="S574:S605" si="122">+Q574-R574</f>
        <v>-834.19999999999709</v>
      </c>
      <c r="T574" s="91">
        <f t="shared" ref="T574:T605" si="123">IF(R574&lt;0,IF(S574=0,0,IF(OR(R574=0,Q574=0),"N.M.",IF(ABS(S574/R574)&gt;=10,"N.M.",S574/(-R574)))),IF(S574=0,0,IF(OR(R574=0,Q574=0),"N.M.",IF(ABS(S574/R574)&gt;=10,"N.M.",S574/R574))))</f>
        <v>-2.010056547598961E-2</v>
      </c>
      <c r="U574" s="157"/>
      <c r="V574" s="307">
        <v>167563.19</v>
      </c>
      <c r="W574" s="307">
        <v>78734.38</v>
      </c>
      <c r="X574" s="142">
        <f t="shared" si="120"/>
        <v>88828.81</v>
      </c>
      <c r="Y574" s="91">
        <f t="shared" si="121"/>
        <v>1.1282086681828192</v>
      </c>
      <c r="Z574" s="132"/>
    </row>
    <row r="575" spans="1:26" s="68" customFormat="1" hidden="1" outlineLevel="1" x14ac:dyDescent="0.25">
      <c r="A575" s="63" t="s">
        <v>1404</v>
      </c>
      <c r="B575" s="64" t="s">
        <v>1863</v>
      </c>
      <c r="C575" s="65" t="s">
        <v>2318</v>
      </c>
      <c r="D575" s="66"/>
      <c r="E575" s="67"/>
      <c r="F575" s="307">
        <v>6501533.21</v>
      </c>
      <c r="G575" s="307">
        <v>6323263.1100000003</v>
      </c>
      <c r="H575" s="142">
        <f t="shared" si="116"/>
        <v>178270.09999999963</v>
      </c>
      <c r="I575" s="91">
        <f t="shared" si="117"/>
        <v>2.8192737973859135E-2</v>
      </c>
      <c r="J575" s="157"/>
      <c r="K575" s="307">
        <v>44457213.109999999</v>
      </c>
      <c r="L575" s="307">
        <v>43443138.979999997</v>
      </c>
      <c r="M575" s="142">
        <f t="shared" si="118"/>
        <v>1014074.1300000027</v>
      </c>
      <c r="N575" s="91">
        <f t="shared" si="119"/>
        <v>2.3342561191695976E-2</v>
      </c>
      <c r="O575" s="258"/>
      <c r="P575" s="157"/>
      <c r="Q575" s="307">
        <v>19293895.760000002</v>
      </c>
      <c r="R575" s="307">
        <v>18764863.629999999</v>
      </c>
      <c r="S575" s="142">
        <f t="shared" si="122"/>
        <v>529032.13000000268</v>
      </c>
      <c r="T575" s="91">
        <f t="shared" si="123"/>
        <v>2.8192697822446298E-2</v>
      </c>
      <c r="U575" s="157"/>
      <c r="V575" s="307">
        <v>75663677.25999999</v>
      </c>
      <c r="W575" s="307">
        <v>72880189.989999995</v>
      </c>
      <c r="X575" s="142">
        <f t="shared" si="120"/>
        <v>2783487.2699999958</v>
      </c>
      <c r="Y575" s="91">
        <f t="shared" si="121"/>
        <v>3.8192645633634087E-2</v>
      </c>
      <c r="Z575" s="132"/>
    </row>
    <row r="576" spans="1:26" s="68" customFormat="1" hidden="1" outlineLevel="1" x14ac:dyDescent="0.25">
      <c r="A576" s="63" t="s">
        <v>1405</v>
      </c>
      <c r="B576" s="64" t="s">
        <v>1864</v>
      </c>
      <c r="C576" s="65" t="s">
        <v>2319</v>
      </c>
      <c r="D576" s="66"/>
      <c r="E576" s="67"/>
      <c r="F576" s="307">
        <v>398850.65</v>
      </c>
      <c r="G576" s="307">
        <v>458249.12</v>
      </c>
      <c r="H576" s="142">
        <f t="shared" si="116"/>
        <v>-59398.469999999972</v>
      </c>
      <c r="I576" s="91">
        <f t="shared" si="117"/>
        <v>-0.12962047804914492</v>
      </c>
      <c r="J576" s="157"/>
      <c r="K576" s="307">
        <v>2791954.55</v>
      </c>
      <c r="L576" s="307">
        <v>3207743.81</v>
      </c>
      <c r="M576" s="142">
        <f t="shared" si="118"/>
        <v>-415789.26000000024</v>
      </c>
      <c r="N576" s="91">
        <f t="shared" si="119"/>
        <v>-0.12962046990903561</v>
      </c>
      <c r="O576" s="258"/>
      <c r="P576" s="157"/>
      <c r="Q576" s="307">
        <v>1196551.95</v>
      </c>
      <c r="R576" s="307">
        <v>1374747.35</v>
      </c>
      <c r="S576" s="142">
        <f t="shared" si="122"/>
        <v>-178195.40000000014</v>
      </c>
      <c r="T576" s="91">
        <f t="shared" si="123"/>
        <v>-0.12962047171794885</v>
      </c>
      <c r="U576" s="157"/>
      <c r="V576" s="307">
        <v>5083200.13</v>
      </c>
      <c r="W576" s="307">
        <v>5471049.3000000007</v>
      </c>
      <c r="X576" s="142">
        <f t="shared" si="120"/>
        <v>-387849.17000000086</v>
      </c>
      <c r="Y576" s="91">
        <f t="shared" si="121"/>
        <v>-7.0891185352689262E-2</v>
      </c>
      <c r="Z576" s="132"/>
    </row>
    <row r="577" spans="1:26" s="68" customFormat="1" hidden="1" outlineLevel="1" x14ac:dyDescent="0.25">
      <c r="A577" s="63" t="s">
        <v>1406</v>
      </c>
      <c r="B577" s="64" t="s">
        <v>1865</v>
      </c>
      <c r="C577" s="65" t="s">
        <v>2320</v>
      </c>
      <c r="D577" s="66"/>
      <c r="E577" s="67"/>
      <c r="F577" s="307">
        <v>171641</v>
      </c>
      <c r="G577" s="307">
        <v>-126801</v>
      </c>
      <c r="H577" s="142">
        <f t="shared" si="116"/>
        <v>298442</v>
      </c>
      <c r="I577" s="91">
        <f t="shared" si="117"/>
        <v>2.3536249714118975</v>
      </c>
      <c r="J577" s="157"/>
      <c r="K577" s="307">
        <v>7753807</v>
      </c>
      <c r="L577" s="307">
        <v>-3065098</v>
      </c>
      <c r="M577" s="142">
        <f t="shared" si="118"/>
        <v>10818905</v>
      </c>
      <c r="N577" s="91">
        <f t="shared" si="119"/>
        <v>3.5297093274016036</v>
      </c>
      <c r="O577" s="258"/>
      <c r="P577" s="157"/>
      <c r="Q577" s="307">
        <v>8224848</v>
      </c>
      <c r="R577" s="307">
        <v>-2659937</v>
      </c>
      <c r="S577" s="142">
        <f t="shared" si="122"/>
        <v>10884785</v>
      </c>
      <c r="T577" s="91">
        <f t="shared" si="123"/>
        <v>4.0921213547538908</v>
      </c>
      <c r="U577" s="157"/>
      <c r="V577" s="307">
        <v>5995475</v>
      </c>
      <c r="W577" s="307">
        <v>-13064233</v>
      </c>
      <c r="X577" s="142">
        <f t="shared" si="120"/>
        <v>19059708</v>
      </c>
      <c r="Y577" s="91">
        <f t="shared" si="121"/>
        <v>1.4589228468292015</v>
      </c>
      <c r="Z577" s="132"/>
    </row>
    <row r="578" spans="1:26" s="68" customFormat="1" hidden="1" outlineLevel="1" x14ac:dyDescent="0.25">
      <c r="A578" s="63" t="s">
        <v>1407</v>
      </c>
      <c r="B578" s="64" t="s">
        <v>1866</v>
      </c>
      <c r="C578" s="65" t="s">
        <v>2321</v>
      </c>
      <c r="D578" s="66"/>
      <c r="E578" s="67"/>
      <c r="F578" s="307">
        <v>91257.45</v>
      </c>
      <c r="G578" s="307">
        <v>72347.77</v>
      </c>
      <c r="H578" s="142">
        <f t="shared" si="116"/>
        <v>18909.679999999993</v>
      </c>
      <c r="I578" s="91">
        <f t="shared" si="117"/>
        <v>0.2613719814722692</v>
      </c>
      <c r="J578" s="157"/>
      <c r="K578" s="307">
        <v>650301.5</v>
      </c>
      <c r="L578" s="307">
        <v>505577.46</v>
      </c>
      <c r="M578" s="142">
        <f t="shared" si="118"/>
        <v>144724.03999999998</v>
      </c>
      <c r="N578" s="91">
        <f t="shared" si="119"/>
        <v>0.28625492916555256</v>
      </c>
      <c r="O578" s="258"/>
      <c r="P578" s="157"/>
      <c r="Q578" s="307">
        <v>273386.59999999998</v>
      </c>
      <c r="R578" s="307">
        <v>216790.24</v>
      </c>
      <c r="S578" s="142">
        <f t="shared" si="122"/>
        <v>56596.359999999986</v>
      </c>
      <c r="T578" s="91">
        <f t="shared" si="123"/>
        <v>0.26106507377822907</v>
      </c>
      <c r="U578" s="157"/>
      <c r="V578" s="307">
        <v>1018522.56</v>
      </c>
      <c r="W578" s="307">
        <v>841092.64</v>
      </c>
      <c r="X578" s="142">
        <f t="shared" si="120"/>
        <v>177429.92000000004</v>
      </c>
      <c r="Y578" s="91">
        <f t="shared" si="121"/>
        <v>0.21095169730649413</v>
      </c>
      <c r="Z578" s="132"/>
    </row>
    <row r="579" spans="1:26" s="68" customFormat="1" hidden="1" outlineLevel="1" x14ac:dyDescent="0.25">
      <c r="A579" s="63" t="s">
        <v>1408</v>
      </c>
      <c r="B579" s="64" t="s">
        <v>1867</v>
      </c>
      <c r="C579" s="65" t="s">
        <v>2322</v>
      </c>
      <c r="D579" s="66"/>
      <c r="E579" s="67"/>
      <c r="F579" s="307">
        <v>586515</v>
      </c>
      <c r="G579" s="307">
        <v>4567.51</v>
      </c>
      <c r="H579" s="142">
        <f t="shared" si="116"/>
        <v>581947.49</v>
      </c>
      <c r="I579" s="91" t="str">
        <f t="shared" si="117"/>
        <v>N.M.</v>
      </c>
      <c r="J579" s="157"/>
      <c r="K579" s="307">
        <v>5350227</v>
      </c>
      <c r="L579" s="307">
        <v>31972.57</v>
      </c>
      <c r="M579" s="142">
        <f t="shared" si="118"/>
        <v>5318254.43</v>
      </c>
      <c r="N579" s="91" t="str">
        <f t="shared" si="119"/>
        <v>N.M.</v>
      </c>
      <c r="O579" s="258"/>
      <c r="P579" s="157"/>
      <c r="Q579" s="307">
        <v>2174419</v>
      </c>
      <c r="R579" s="307">
        <v>13702.53</v>
      </c>
      <c r="S579" s="142">
        <f t="shared" si="122"/>
        <v>2160716.4700000002</v>
      </c>
      <c r="T579" s="91" t="str">
        <f t="shared" si="123"/>
        <v>N.M.</v>
      </c>
      <c r="U579" s="157"/>
      <c r="V579" s="307">
        <v>5373062.5499999998</v>
      </c>
      <c r="W579" s="307">
        <v>-414067.18</v>
      </c>
      <c r="X579" s="142">
        <f t="shared" si="120"/>
        <v>5787129.7299999995</v>
      </c>
      <c r="Y579" s="91" t="str">
        <f t="shared" si="121"/>
        <v>N.M.</v>
      </c>
      <c r="Z579" s="132"/>
    </row>
    <row r="580" spans="1:26" s="68" customFormat="1" hidden="1" outlineLevel="1" x14ac:dyDescent="0.25">
      <c r="A580" s="63" t="s">
        <v>1409</v>
      </c>
      <c r="B580" s="64" t="s">
        <v>1868</v>
      </c>
      <c r="C580" s="65" t="s">
        <v>2323</v>
      </c>
      <c r="D580" s="66"/>
      <c r="E580" s="67"/>
      <c r="F580" s="307">
        <v>-52578.14</v>
      </c>
      <c r="G580" s="307">
        <v>43320.89</v>
      </c>
      <c r="H580" s="142">
        <f t="shared" si="116"/>
        <v>-95899.03</v>
      </c>
      <c r="I580" s="91">
        <f t="shared" si="117"/>
        <v>-2.2136902081189929</v>
      </c>
      <c r="J580" s="157"/>
      <c r="K580" s="307">
        <v>489696.87</v>
      </c>
      <c r="L580" s="307">
        <v>850504.55</v>
      </c>
      <c r="M580" s="142">
        <f t="shared" si="118"/>
        <v>-360807.68000000005</v>
      </c>
      <c r="N580" s="91">
        <f t="shared" si="119"/>
        <v>-0.42422780689415479</v>
      </c>
      <c r="O580" s="258"/>
      <c r="P580" s="157"/>
      <c r="Q580" s="307">
        <v>243057.22</v>
      </c>
      <c r="R580" s="307">
        <v>518489.07</v>
      </c>
      <c r="S580" s="142">
        <f t="shared" si="122"/>
        <v>-275431.84999999998</v>
      </c>
      <c r="T580" s="91">
        <f t="shared" si="123"/>
        <v>-0.53122016631903146</v>
      </c>
      <c r="U580" s="157"/>
      <c r="V580" s="307">
        <v>834246.62</v>
      </c>
      <c r="W580" s="307">
        <v>1332191.42</v>
      </c>
      <c r="X580" s="142">
        <f t="shared" si="120"/>
        <v>-497944.79999999993</v>
      </c>
      <c r="Y580" s="91">
        <f t="shared" si="121"/>
        <v>-0.37377871717564431</v>
      </c>
      <c r="Z580" s="132"/>
    </row>
    <row r="581" spans="1:26" s="68" customFormat="1" hidden="1" outlineLevel="1" x14ac:dyDescent="0.25">
      <c r="A581" s="63" t="s">
        <v>1410</v>
      </c>
      <c r="B581" s="64" t="s">
        <v>1869</v>
      </c>
      <c r="C581" s="65" t="s">
        <v>2324</v>
      </c>
      <c r="D581" s="66"/>
      <c r="E581" s="67"/>
      <c r="F581" s="307">
        <v>0</v>
      </c>
      <c r="G581" s="307">
        <v>0</v>
      </c>
      <c r="H581" s="142">
        <f t="shared" si="116"/>
        <v>0</v>
      </c>
      <c r="I581" s="91">
        <f t="shared" si="117"/>
        <v>0</v>
      </c>
      <c r="J581" s="157"/>
      <c r="K581" s="307">
        <v>0</v>
      </c>
      <c r="L581" s="307">
        <v>1248885.1499999999</v>
      </c>
      <c r="M581" s="142">
        <f t="shared" si="118"/>
        <v>-1248885.1499999999</v>
      </c>
      <c r="N581" s="91" t="str">
        <f t="shared" si="119"/>
        <v>N.M.</v>
      </c>
      <c r="O581" s="258"/>
      <c r="P581" s="157"/>
      <c r="Q581" s="307">
        <v>0</v>
      </c>
      <c r="R581" s="307">
        <v>0</v>
      </c>
      <c r="S581" s="142">
        <f t="shared" si="122"/>
        <v>0</v>
      </c>
      <c r="T581" s="91">
        <f t="shared" si="123"/>
        <v>0</v>
      </c>
      <c r="U581" s="157"/>
      <c r="V581" s="307">
        <v>0</v>
      </c>
      <c r="W581" s="307">
        <v>-5714025.1199999992</v>
      </c>
      <c r="X581" s="142">
        <f t="shared" si="120"/>
        <v>5714025.1199999992</v>
      </c>
      <c r="Y581" s="91" t="str">
        <f t="shared" si="121"/>
        <v>N.M.</v>
      </c>
      <c r="Z581" s="132"/>
    </row>
    <row r="582" spans="1:26" s="68" customFormat="1" hidden="1" outlineLevel="1" x14ac:dyDescent="0.25">
      <c r="A582" s="63" t="s">
        <v>1411</v>
      </c>
      <c r="B582" s="64" t="s">
        <v>1870</v>
      </c>
      <c r="C582" s="65" t="s">
        <v>2325</v>
      </c>
      <c r="D582" s="66"/>
      <c r="E582" s="67"/>
      <c r="F582" s="307">
        <v>252.07</v>
      </c>
      <c r="G582" s="307">
        <v>285.14</v>
      </c>
      <c r="H582" s="142">
        <f t="shared" si="116"/>
        <v>-33.069999999999993</v>
      </c>
      <c r="I582" s="91">
        <f t="shared" si="117"/>
        <v>-0.11597811601318649</v>
      </c>
      <c r="J582" s="157"/>
      <c r="K582" s="307">
        <v>2072.02</v>
      </c>
      <c r="L582" s="307">
        <v>2109.4</v>
      </c>
      <c r="M582" s="142">
        <f t="shared" si="118"/>
        <v>-37.380000000000109</v>
      </c>
      <c r="N582" s="91">
        <f t="shared" si="119"/>
        <v>-1.7720678866028305E-2</v>
      </c>
      <c r="O582" s="258"/>
      <c r="P582" s="157"/>
      <c r="Q582" s="307">
        <v>884.79</v>
      </c>
      <c r="R582" s="307">
        <v>817.22</v>
      </c>
      <c r="S582" s="142">
        <f t="shared" si="122"/>
        <v>67.569999999999936</v>
      </c>
      <c r="T582" s="91">
        <f t="shared" si="123"/>
        <v>8.2682753726046762E-2</v>
      </c>
      <c r="U582" s="157"/>
      <c r="V582" s="307">
        <v>3499.33</v>
      </c>
      <c r="W582" s="307">
        <v>3616.28</v>
      </c>
      <c r="X582" s="142">
        <f t="shared" si="120"/>
        <v>-116.95000000000027</v>
      </c>
      <c r="Y582" s="91">
        <f t="shared" si="121"/>
        <v>-3.2339863063700895E-2</v>
      </c>
      <c r="Z582" s="132"/>
    </row>
    <row r="583" spans="1:26" s="68" customFormat="1" hidden="1" outlineLevel="1" x14ac:dyDescent="0.25">
      <c r="A583" s="63" t="s">
        <v>1412</v>
      </c>
      <c r="B583" s="64" t="s">
        <v>1871</v>
      </c>
      <c r="C583" s="65" t="s">
        <v>2326</v>
      </c>
      <c r="D583" s="66"/>
      <c r="E583" s="67"/>
      <c r="F583" s="307">
        <v>0</v>
      </c>
      <c r="G583" s="307">
        <v>0</v>
      </c>
      <c r="H583" s="142">
        <f t="shared" si="116"/>
        <v>0</v>
      </c>
      <c r="I583" s="91">
        <f t="shared" si="117"/>
        <v>0</v>
      </c>
      <c r="J583" s="157"/>
      <c r="K583" s="307">
        <v>250</v>
      </c>
      <c r="L583" s="307">
        <v>0</v>
      </c>
      <c r="M583" s="142">
        <f t="shared" si="118"/>
        <v>250</v>
      </c>
      <c r="N583" s="91" t="str">
        <f t="shared" si="119"/>
        <v>N.M.</v>
      </c>
      <c r="O583" s="258"/>
      <c r="P583" s="157"/>
      <c r="Q583" s="307">
        <v>0</v>
      </c>
      <c r="R583" s="307">
        <v>0</v>
      </c>
      <c r="S583" s="142">
        <f t="shared" si="122"/>
        <v>0</v>
      </c>
      <c r="T583" s="91">
        <f t="shared" si="123"/>
        <v>0</v>
      </c>
      <c r="U583" s="157"/>
      <c r="V583" s="307">
        <v>250</v>
      </c>
      <c r="W583" s="307">
        <v>0</v>
      </c>
      <c r="X583" s="142">
        <f t="shared" si="120"/>
        <v>250</v>
      </c>
      <c r="Y583" s="91" t="str">
        <f t="shared" si="121"/>
        <v>N.M.</v>
      </c>
      <c r="Z583" s="132"/>
    </row>
    <row r="584" spans="1:26" s="68" customFormat="1" hidden="1" outlineLevel="1" x14ac:dyDescent="0.25">
      <c r="A584" s="63" t="s">
        <v>1413</v>
      </c>
      <c r="B584" s="64" t="s">
        <v>1872</v>
      </c>
      <c r="C584" s="65" t="s">
        <v>2262</v>
      </c>
      <c r="D584" s="66"/>
      <c r="E584" s="67"/>
      <c r="F584" s="307">
        <v>0</v>
      </c>
      <c r="G584" s="307">
        <v>0</v>
      </c>
      <c r="H584" s="142">
        <f t="shared" si="116"/>
        <v>0</v>
      </c>
      <c r="I584" s="91">
        <f t="shared" si="117"/>
        <v>0</v>
      </c>
      <c r="J584" s="157"/>
      <c r="K584" s="307">
        <v>0</v>
      </c>
      <c r="L584" s="307">
        <v>0</v>
      </c>
      <c r="M584" s="142">
        <f t="shared" si="118"/>
        <v>0</v>
      </c>
      <c r="N584" s="91">
        <f t="shared" si="119"/>
        <v>0</v>
      </c>
      <c r="O584" s="258"/>
      <c r="P584" s="157"/>
      <c r="Q584" s="307">
        <v>0</v>
      </c>
      <c r="R584" s="307">
        <v>0</v>
      </c>
      <c r="S584" s="142">
        <f t="shared" si="122"/>
        <v>0</v>
      </c>
      <c r="T584" s="91">
        <f t="shared" si="123"/>
        <v>0</v>
      </c>
      <c r="U584" s="157"/>
      <c r="V584" s="307">
        <v>0</v>
      </c>
      <c r="W584" s="307">
        <v>0</v>
      </c>
      <c r="X584" s="142">
        <f t="shared" si="120"/>
        <v>0</v>
      </c>
      <c r="Y584" s="91">
        <f t="shared" si="121"/>
        <v>0</v>
      </c>
      <c r="Z584" s="132"/>
    </row>
    <row r="585" spans="1:26" s="68" customFormat="1" hidden="1" outlineLevel="1" x14ac:dyDescent="0.25">
      <c r="A585" s="63" t="s">
        <v>1557</v>
      </c>
      <c r="B585" s="64" t="s">
        <v>2016</v>
      </c>
      <c r="C585" s="65" t="s">
        <v>2452</v>
      </c>
      <c r="D585" s="66"/>
      <c r="E585" s="67"/>
      <c r="F585" s="307">
        <v>213.23000000000002</v>
      </c>
      <c r="G585" s="307">
        <v>2982.58</v>
      </c>
      <c r="H585" s="142">
        <f t="shared" si="116"/>
        <v>-2769.35</v>
      </c>
      <c r="I585" s="91">
        <f t="shared" si="117"/>
        <v>-0.92850820430633885</v>
      </c>
      <c r="J585" s="157"/>
      <c r="K585" s="307">
        <v>3476.42</v>
      </c>
      <c r="L585" s="307">
        <v>17957.03</v>
      </c>
      <c r="M585" s="142">
        <f t="shared" si="118"/>
        <v>-14480.609999999999</v>
      </c>
      <c r="N585" s="91">
        <f t="shared" si="119"/>
        <v>-0.80640339744378664</v>
      </c>
      <c r="O585" s="258"/>
      <c r="P585" s="157"/>
      <c r="Q585" s="307">
        <v>-728.72</v>
      </c>
      <c r="R585" s="307">
        <v>9264.75</v>
      </c>
      <c r="S585" s="142">
        <f t="shared" si="122"/>
        <v>-9993.4699999999993</v>
      </c>
      <c r="T585" s="91">
        <f t="shared" si="123"/>
        <v>-1.0786551175153134</v>
      </c>
      <c r="U585" s="157"/>
      <c r="V585" s="307">
        <v>7743.13</v>
      </c>
      <c r="W585" s="307">
        <v>19499.87</v>
      </c>
      <c r="X585" s="142">
        <f t="shared" si="120"/>
        <v>-11756.739999999998</v>
      </c>
      <c r="Y585" s="91">
        <f t="shared" si="121"/>
        <v>-0.60291376301483024</v>
      </c>
      <c r="Z585" s="132"/>
    </row>
    <row r="586" spans="1:26" s="68" customFormat="1" hidden="1" outlineLevel="1" x14ac:dyDescent="0.25">
      <c r="A586" s="63" t="s">
        <v>1558</v>
      </c>
      <c r="B586" s="64" t="s">
        <v>2017</v>
      </c>
      <c r="C586" s="65" t="s">
        <v>2453</v>
      </c>
      <c r="D586" s="66"/>
      <c r="E586" s="67"/>
      <c r="F586" s="307">
        <v>1876.13</v>
      </c>
      <c r="G586" s="307">
        <v>1606.27</v>
      </c>
      <c r="H586" s="142">
        <f t="shared" si="116"/>
        <v>269.86000000000013</v>
      </c>
      <c r="I586" s="91">
        <f t="shared" si="117"/>
        <v>0.1680041338006687</v>
      </c>
      <c r="J586" s="157"/>
      <c r="K586" s="307">
        <v>22680.670000000002</v>
      </c>
      <c r="L586" s="307">
        <v>30022.78</v>
      </c>
      <c r="M586" s="142">
        <f t="shared" si="118"/>
        <v>-7342.1099999999969</v>
      </c>
      <c r="N586" s="91">
        <f t="shared" si="119"/>
        <v>-0.24455130404312983</v>
      </c>
      <c r="O586" s="258"/>
      <c r="P586" s="157"/>
      <c r="Q586" s="307">
        <v>4288.28</v>
      </c>
      <c r="R586" s="307">
        <v>6513.5</v>
      </c>
      <c r="S586" s="142">
        <f t="shared" si="122"/>
        <v>-2225.2200000000003</v>
      </c>
      <c r="T586" s="91">
        <f t="shared" si="123"/>
        <v>-0.34163199508712677</v>
      </c>
      <c r="U586" s="157"/>
      <c r="V586" s="307">
        <v>24944.11</v>
      </c>
      <c r="W586" s="307">
        <v>35494.400000000001</v>
      </c>
      <c r="X586" s="142">
        <f t="shared" si="120"/>
        <v>-10550.29</v>
      </c>
      <c r="Y586" s="91">
        <f t="shared" si="121"/>
        <v>-0.29723815587811037</v>
      </c>
      <c r="Z586" s="132"/>
    </row>
    <row r="587" spans="1:26" s="68" customFormat="1" hidden="1" outlineLevel="1" x14ac:dyDescent="0.25">
      <c r="A587" s="63" t="s">
        <v>1559</v>
      </c>
      <c r="B587" s="64" t="s">
        <v>2018</v>
      </c>
      <c r="C587" s="65" t="s">
        <v>2464</v>
      </c>
      <c r="D587" s="66"/>
      <c r="E587" s="67"/>
      <c r="F587" s="307">
        <v>196</v>
      </c>
      <c r="G587" s="307">
        <v>938.47</v>
      </c>
      <c r="H587" s="142">
        <f t="shared" si="116"/>
        <v>-742.47</v>
      </c>
      <c r="I587" s="91">
        <f t="shared" si="117"/>
        <v>-0.79114942406256994</v>
      </c>
      <c r="J587" s="157"/>
      <c r="K587" s="307">
        <v>1529.66</v>
      </c>
      <c r="L587" s="307">
        <v>3404.63</v>
      </c>
      <c r="M587" s="142">
        <f t="shared" si="118"/>
        <v>-1874.97</v>
      </c>
      <c r="N587" s="91">
        <f t="shared" si="119"/>
        <v>-0.5507118247797852</v>
      </c>
      <c r="O587" s="258"/>
      <c r="P587" s="157"/>
      <c r="Q587" s="307">
        <v>254.86</v>
      </c>
      <c r="R587" s="307">
        <v>1502.1100000000001</v>
      </c>
      <c r="S587" s="142">
        <f t="shared" si="122"/>
        <v>-1247.25</v>
      </c>
      <c r="T587" s="91">
        <f t="shared" si="123"/>
        <v>-0.83033199965382021</v>
      </c>
      <c r="U587" s="157"/>
      <c r="V587" s="307">
        <v>6025.62</v>
      </c>
      <c r="W587" s="307">
        <v>6811.72</v>
      </c>
      <c r="X587" s="142">
        <f t="shared" si="120"/>
        <v>-786.10000000000036</v>
      </c>
      <c r="Y587" s="91">
        <f t="shared" si="121"/>
        <v>-0.11540403892115358</v>
      </c>
      <c r="Z587" s="132"/>
    </row>
    <row r="588" spans="1:26" s="68" customFormat="1" hidden="1" outlineLevel="1" x14ac:dyDescent="0.25">
      <c r="A588" s="63" t="s">
        <v>1560</v>
      </c>
      <c r="B588" s="64" t="s">
        <v>2019</v>
      </c>
      <c r="C588" s="65" t="s">
        <v>2463</v>
      </c>
      <c r="D588" s="66"/>
      <c r="E588" s="67"/>
      <c r="F588" s="307">
        <v>10739.68</v>
      </c>
      <c r="G588" s="307">
        <v>16508.07</v>
      </c>
      <c r="H588" s="142">
        <f t="shared" si="116"/>
        <v>-5768.3899999999994</v>
      </c>
      <c r="I588" s="91">
        <f t="shared" si="117"/>
        <v>-0.34942849164075507</v>
      </c>
      <c r="J588" s="157"/>
      <c r="K588" s="307">
        <v>69605.84</v>
      </c>
      <c r="L588" s="307">
        <v>125018.72</v>
      </c>
      <c r="M588" s="142">
        <f t="shared" si="118"/>
        <v>-55412.880000000005</v>
      </c>
      <c r="N588" s="91">
        <f t="shared" si="119"/>
        <v>-0.443236660877667</v>
      </c>
      <c r="O588" s="258"/>
      <c r="P588" s="157"/>
      <c r="Q588" s="307">
        <v>30523.15</v>
      </c>
      <c r="R588" s="307">
        <v>56113.65</v>
      </c>
      <c r="S588" s="142">
        <f t="shared" si="122"/>
        <v>-25590.5</v>
      </c>
      <c r="T588" s="91">
        <f t="shared" si="123"/>
        <v>-0.4560476818029125</v>
      </c>
      <c r="U588" s="157"/>
      <c r="V588" s="307">
        <v>168513.19</v>
      </c>
      <c r="W588" s="307">
        <v>204648.07</v>
      </c>
      <c r="X588" s="142">
        <f t="shared" si="120"/>
        <v>-36134.880000000005</v>
      </c>
      <c r="Y588" s="91">
        <f t="shared" si="121"/>
        <v>-0.1765708320630632</v>
      </c>
      <c r="Z588" s="132"/>
    </row>
    <row r="589" spans="1:26" s="68" customFormat="1" hidden="1" outlineLevel="1" x14ac:dyDescent="0.25">
      <c r="A589" s="63" t="s">
        <v>1561</v>
      </c>
      <c r="B589" s="64" t="s">
        <v>2020</v>
      </c>
      <c r="C589" s="65" t="s">
        <v>2465</v>
      </c>
      <c r="D589" s="66"/>
      <c r="E589" s="67"/>
      <c r="F589" s="307">
        <v>1706.01</v>
      </c>
      <c r="G589" s="307">
        <v>1681.95</v>
      </c>
      <c r="H589" s="142">
        <f t="shared" si="116"/>
        <v>24.059999999999945</v>
      </c>
      <c r="I589" s="91">
        <f t="shared" si="117"/>
        <v>1.4304824756978474E-2</v>
      </c>
      <c r="J589" s="157"/>
      <c r="K589" s="307">
        <v>2666.06</v>
      </c>
      <c r="L589" s="307">
        <v>6397.7</v>
      </c>
      <c r="M589" s="142">
        <f t="shared" si="118"/>
        <v>-3731.64</v>
      </c>
      <c r="N589" s="91">
        <f t="shared" si="119"/>
        <v>-0.58327836566266</v>
      </c>
      <c r="O589" s="258"/>
      <c r="P589" s="157"/>
      <c r="Q589" s="307">
        <v>142.84</v>
      </c>
      <c r="R589" s="307">
        <v>-1106.73</v>
      </c>
      <c r="S589" s="142">
        <f t="shared" si="122"/>
        <v>1249.57</v>
      </c>
      <c r="T589" s="91">
        <f t="shared" si="123"/>
        <v>1.1290649029121826</v>
      </c>
      <c r="U589" s="157"/>
      <c r="V589" s="307">
        <v>4007.29</v>
      </c>
      <c r="W589" s="307">
        <v>6677.7699999999995</v>
      </c>
      <c r="X589" s="142">
        <f t="shared" si="120"/>
        <v>-2670.4799999999996</v>
      </c>
      <c r="Y589" s="91">
        <f t="shared" si="121"/>
        <v>-0.39990595662923395</v>
      </c>
      <c r="Z589" s="132"/>
    </row>
    <row r="590" spans="1:26" s="68" customFormat="1" hidden="1" outlineLevel="1" x14ac:dyDescent="0.25">
      <c r="A590" s="63" t="s">
        <v>1562</v>
      </c>
      <c r="B590" s="64" t="s">
        <v>2021</v>
      </c>
      <c r="C590" s="65" t="s">
        <v>2466</v>
      </c>
      <c r="D590" s="66"/>
      <c r="E590" s="67"/>
      <c r="F590" s="307">
        <v>52876.43</v>
      </c>
      <c r="G590" s="307">
        <v>54192.25</v>
      </c>
      <c r="H590" s="142">
        <f t="shared" si="116"/>
        <v>-1315.8199999999997</v>
      </c>
      <c r="I590" s="91">
        <f t="shared" si="117"/>
        <v>-2.4280593627317555E-2</v>
      </c>
      <c r="J590" s="157"/>
      <c r="K590" s="307">
        <v>434808.35000000003</v>
      </c>
      <c r="L590" s="307">
        <v>352394.36</v>
      </c>
      <c r="M590" s="142">
        <f t="shared" si="118"/>
        <v>82413.990000000049</v>
      </c>
      <c r="N590" s="91">
        <f t="shared" si="119"/>
        <v>0.23386864080344547</v>
      </c>
      <c r="O590" s="258"/>
      <c r="P590" s="157"/>
      <c r="Q590" s="307">
        <v>175869.29</v>
      </c>
      <c r="R590" s="307">
        <v>156147.46</v>
      </c>
      <c r="S590" s="142">
        <f t="shared" si="122"/>
        <v>19721.830000000016</v>
      </c>
      <c r="T590" s="91">
        <f t="shared" si="123"/>
        <v>0.12630259883830333</v>
      </c>
      <c r="U590" s="157"/>
      <c r="V590" s="307">
        <v>543811.79</v>
      </c>
      <c r="W590" s="307">
        <v>680412.38</v>
      </c>
      <c r="X590" s="142">
        <f t="shared" si="120"/>
        <v>-136600.58999999997</v>
      </c>
      <c r="Y590" s="91">
        <f t="shared" si="121"/>
        <v>-0.20076147056583532</v>
      </c>
      <c r="Z590" s="132"/>
    </row>
    <row r="591" spans="1:26" s="68" customFormat="1" hidden="1" outlineLevel="1" x14ac:dyDescent="0.25">
      <c r="A591" s="63" t="s">
        <v>1563</v>
      </c>
      <c r="B591" s="64" t="s">
        <v>2022</v>
      </c>
      <c r="C591" s="65" t="s">
        <v>2467</v>
      </c>
      <c r="D591" s="66"/>
      <c r="E591" s="67"/>
      <c r="F591" s="307">
        <v>875840.3</v>
      </c>
      <c r="G591" s="307">
        <v>1124632.0900000001</v>
      </c>
      <c r="H591" s="142">
        <f t="shared" si="116"/>
        <v>-248791.79000000004</v>
      </c>
      <c r="I591" s="91">
        <f t="shared" si="117"/>
        <v>-0.22122060379763842</v>
      </c>
      <c r="J591" s="157"/>
      <c r="K591" s="307">
        <v>3688174.73</v>
      </c>
      <c r="L591" s="307">
        <v>3257280.07</v>
      </c>
      <c r="M591" s="142">
        <f t="shared" si="118"/>
        <v>430894.66000000015</v>
      </c>
      <c r="N591" s="91">
        <f t="shared" si="119"/>
        <v>0.13228664736833642</v>
      </c>
      <c r="O591" s="258"/>
      <c r="P591" s="157"/>
      <c r="Q591" s="307">
        <v>1944154.1600000001</v>
      </c>
      <c r="R591" s="307">
        <v>1903604.01</v>
      </c>
      <c r="S591" s="142">
        <f t="shared" si="122"/>
        <v>40550.15000000014</v>
      </c>
      <c r="T591" s="91">
        <f t="shared" si="123"/>
        <v>2.1301777989005254E-2</v>
      </c>
      <c r="U591" s="157"/>
      <c r="V591" s="307">
        <v>5436371.8100000005</v>
      </c>
      <c r="W591" s="307">
        <v>5639875.6539999992</v>
      </c>
      <c r="X591" s="142">
        <f t="shared" si="120"/>
        <v>-203503.84399999864</v>
      </c>
      <c r="Y591" s="91">
        <f t="shared" si="121"/>
        <v>-3.6083037372582234E-2</v>
      </c>
      <c r="Z591" s="132"/>
    </row>
    <row r="592" spans="1:26" s="68" customFormat="1" hidden="1" outlineLevel="1" x14ac:dyDescent="0.25">
      <c r="A592" s="63" t="s">
        <v>1564</v>
      </c>
      <c r="B592" s="64" t="s">
        <v>2023</v>
      </c>
      <c r="C592" s="65" t="s">
        <v>2468</v>
      </c>
      <c r="D592" s="66"/>
      <c r="E592" s="67"/>
      <c r="F592" s="307">
        <v>78.2</v>
      </c>
      <c r="G592" s="307">
        <v>-20.6</v>
      </c>
      <c r="H592" s="142">
        <f t="shared" si="116"/>
        <v>98.800000000000011</v>
      </c>
      <c r="I592" s="91">
        <f t="shared" si="117"/>
        <v>4.7961165048543695</v>
      </c>
      <c r="J592" s="157"/>
      <c r="K592" s="307">
        <v>58.93</v>
      </c>
      <c r="L592" s="307">
        <v>186.06</v>
      </c>
      <c r="M592" s="142">
        <f t="shared" si="118"/>
        <v>-127.13</v>
      </c>
      <c r="N592" s="91">
        <f t="shared" si="119"/>
        <v>-0.6832742126195851</v>
      </c>
      <c r="O592" s="258"/>
      <c r="P592" s="157"/>
      <c r="Q592" s="307">
        <v>-49.28</v>
      </c>
      <c r="R592" s="307">
        <v>-571.75</v>
      </c>
      <c r="S592" s="142">
        <f t="shared" si="122"/>
        <v>522.47</v>
      </c>
      <c r="T592" s="91">
        <f t="shared" si="123"/>
        <v>0.91380848272846527</v>
      </c>
      <c r="U592" s="157"/>
      <c r="V592" s="307">
        <v>189.29000000000002</v>
      </c>
      <c r="W592" s="307">
        <v>224.22</v>
      </c>
      <c r="X592" s="142">
        <f t="shared" si="120"/>
        <v>-34.929999999999978</v>
      </c>
      <c r="Y592" s="91">
        <f t="shared" si="121"/>
        <v>-0.15578449736865568</v>
      </c>
      <c r="Z592" s="132"/>
    </row>
    <row r="593" spans="1:26" s="68" customFormat="1" hidden="1" outlineLevel="1" x14ac:dyDescent="0.25">
      <c r="A593" s="63" t="s">
        <v>1565</v>
      </c>
      <c r="B593" s="64" t="s">
        <v>2024</v>
      </c>
      <c r="C593" s="65" t="s">
        <v>2469</v>
      </c>
      <c r="D593" s="66"/>
      <c r="E593" s="67"/>
      <c r="F593" s="307">
        <v>5033.2700000000004</v>
      </c>
      <c r="G593" s="307">
        <v>15.3</v>
      </c>
      <c r="H593" s="142">
        <f t="shared" si="116"/>
        <v>5017.97</v>
      </c>
      <c r="I593" s="91" t="str">
        <f t="shared" si="117"/>
        <v>N.M.</v>
      </c>
      <c r="J593" s="157"/>
      <c r="K593" s="307">
        <v>13633.970000000001</v>
      </c>
      <c r="L593" s="307">
        <v>723.9</v>
      </c>
      <c r="M593" s="142">
        <f t="shared" si="118"/>
        <v>12910.070000000002</v>
      </c>
      <c r="N593" s="91" t="str">
        <f t="shared" si="119"/>
        <v>N.M.</v>
      </c>
      <c r="O593" s="258"/>
      <c r="P593" s="157"/>
      <c r="Q593" s="307">
        <v>8653.01</v>
      </c>
      <c r="R593" s="307">
        <v>38.410000000000004</v>
      </c>
      <c r="S593" s="142">
        <f t="shared" si="122"/>
        <v>8614.6</v>
      </c>
      <c r="T593" s="91" t="str">
        <f t="shared" si="123"/>
        <v>N.M.</v>
      </c>
      <c r="U593" s="157"/>
      <c r="V593" s="307">
        <v>15828.34</v>
      </c>
      <c r="W593" s="307">
        <v>1573.47</v>
      </c>
      <c r="X593" s="142">
        <f t="shared" si="120"/>
        <v>14254.87</v>
      </c>
      <c r="Y593" s="91">
        <f t="shared" si="121"/>
        <v>9.0595117796971021</v>
      </c>
      <c r="Z593" s="132"/>
    </row>
    <row r="594" spans="1:26" collapsed="1" x14ac:dyDescent="0.25">
      <c r="A594" s="38" t="s">
        <v>676</v>
      </c>
      <c r="B594" s="83" t="s">
        <v>483</v>
      </c>
      <c r="C594" s="78" t="s">
        <v>355</v>
      </c>
      <c r="D594" s="38"/>
      <c r="E594" s="48"/>
      <c r="F594" s="100">
        <v>9294346.7600000016</v>
      </c>
      <c r="G594" s="100">
        <v>8516220.5099999998</v>
      </c>
      <c r="H594" s="98">
        <f t="shared" si="116"/>
        <v>778126.25000000186</v>
      </c>
      <c r="I594" s="117">
        <f t="shared" si="117"/>
        <v>9.1369903948154335E-2</v>
      </c>
      <c r="J594" s="159"/>
      <c r="K594" s="100">
        <v>70205407.560000017</v>
      </c>
      <c r="L594" s="100">
        <v>54188315.289999999</v>
      </c>
      <c r="M594" s="98">
        <f t="shared" si="118"/>
        <v>16017092.270000018</v>
      </c>
      <c r="N594" s="117">
        <f t="shared" si="119"/>
        <v>0.29558203063301064</v>
      </c>
      <c r="O594" s="246"/>
      <c r="P594" s="159"/>
      <c r="Q594" s="100">
        <v>35403266.850000001</v>
      </c>
      <c r="R594" s="100">
        <v>22017439.84</v>
      </c>
      <c r="S594" s="98">
        <f t="shared" si="122"/>
        <v>13385827.010000002</v>
      </c>
      <c r="T594" s="117">
        <f t="shared" si="123"/>
        <v>0.60796473646683535</v>
      </c>
      <c r="U594" s="159"/>
      <c r="V594" s="100">
        <v>107412260.55999999</v>
      </c>
      <c r="W594" s="100">
        <v>74675827.43599999</v>
      </c>
      <c r="X594" s="98">
        <f t="shared" si="120"/>
        <v>32736433.123999998</v>
      </c>
      <c r="Y594" s="117">
        <f t="shared" si="121"/>
        <v>0.4383805877752926</v>
      </c>
    </row>
    <row r="595" spans="1:26" s="108" customFormat="1" x14ac:dyDescent="0.25">
      <c r="A595" s="103"/>
      <c r="B595" s="104" t="s">
        <v>484</v>
      </c>
      <c r="C595" s="105" t="s">
        <v>354</v>
      </c>
      <c r="D595" s="103"/>
      <c r="E595" s="107"/>
      <c r="F595" s="302"/>
      <c r="G595" s="302"/>
      <c r="H595" s="303">
        <f t="shared" si="116"/>
        <v>0</v>
      </c>
      <c r="I595" s="119">
        <f t="shared" si="117"/>
        <v>0</v>
      </c>
      <c r="J595" s="166"/>
      <c r="K595" s="302"/>
      <c r="L595" s="302"/>
      <c r="M595" s="303">
        <f t="shared" si="118"/>
        <v>0</v>
      </c>
      <c r="N595" s="119">
        <f t="shared" si="119"/>
        <v>0</v>
      </c>
      <c r="O595" s="247"/>
      <c r="P595" s="166"/>
      <c r="Q595" s="302"/>
      <c r="R595" s="302"/>
      <c r="S595" s="303">
        <f t="shared" si="122"/>
        <v>0</v>
      </c>
      <c r="T595" s="119">
        <f t="shared" si="123"/>
        <v>0</v>
      </c>
      <c r="U595" s="166"/>
      <c r="V595" s="302"/>
      <c r="W595" s="302"/>
      <c r="X595" s="303">
        <f t="shared" si="120"/>
        <v>0</v>
      </c>
      <c r="Y595" s="119">
        <f t="shared" si="121"/>
        <v>0</v>
      </c>
      <c r="Z595" s="132"/>
    </row>
    <row r="596" spans="1:26" s="108" customFormat="1" x14ac:dyDescent="0.25">
      <c r="A596" s="103"/>
      <c r="B596" s="104" t="s">
        <v>485</v>
      </c>
      <c r="C596" s="105" t="s">
        <v>295</v>
      </c>
      <c r="D596" s="103"/>
      <c r="E596" s="107"/>
      <c r="F596" s="302"/>
      <c r="G596" s="302"/>
      <c r="H596" s="303">
        <f t="shared" si="116"/>
        <v>0</v>
      </c>
      <c r="I596" s="119">
        <f t="shared" si="117"/>
        <v>0</v>
      </c>
      <c r="J596" s="166"/>
      <c r="K596" s="302"/>
      <c r="L596" s="302"/>
      <c r="M596" s="303">
        <f t="shared" si="118"/>
        <v>0</v>
      </c>
      <c r="N596" s="119">
        <f t="shared" si="119"/>
        <v>0</v>
      </c>
      <c r="O596" s="247"/>
      <c r="P596" s="166"/>
      <c r="Q596" s="302"/>
      <c r="R596" s="302"/>
      <c r="S596" s="303">
        <f t="shared" si="122"/>
        <v>0</v>
      </c>
      <c r="T596" s="119">
        <f t="shared" si="123"/>
        <v>0</v>
      </c>
      <c r="U596" s="166"/>
      <c r="V596" s="302"/>
      <c r="W596" s="302"/>
      <c r="X596" s="303">
        <f t="shared" si="120"/>
        <v>0</v>
      </c>
      <c r="Y596" s="119">
        <f t="shared" si="121"/>
        <v>0</v>
      </c>
      <c r="Z596" s="132"/>
    </row>
    <row r="597" spans="1:26" s="108" customFormat="1" x14ac:dyDescent="0.25">
      <c r="A597" s="103"/>
      <c r="B597" s="104" t="s">
        <v>486</v>
      </c>
      <c r="C597" s="114" t="s">
        <v>353</v>
      </c>
      <c r="D597" s="103"/>
      <c r="E597" s="107"/>
      <c r="F597" s="302"/>
      <c r="G597" s="302"/>
      <c r="H597" s="303">
        <f t="shared" si="116"/>
        <v>0</v>
      </c>
      <c r="I597" s="119">
        <f t="shared" si="117"/>
        <v>0</v>
      </c>
      <c r="J597" s="166"/>
      <c r="K597" s="302"/>
      <c r="L597" s="302"/>
      <c r="M597" s="303">
        <f t="shared" si="118"/>
        <v>0</v>
      </c>
      <c r="N597" s="119">
        <f t="shared" si="119"/>
        <v>0</v>
      </c>
      <c r="O597" s="247"/>
      <c r="P597" s="166"/>
      <c r="Q597" s="302"/>
      <c r="R597" s="302"/>
      <c r="S597" s="303">
        <f t="shared" si="122"/>
        <v>0</v>
      </c>
      <c r="T597" s="119">
        <f t="shared" si="123"/>
        <v>0</v>
      </c>
      <c r="U597" s="166"/>
      <c r="V597" s="302"/>
      <c r="W597" s="302"/>
      <c r="X597" s="303">
        <f t="shared" si="120"/>
        <v>0</v>
      </c>
      <c r="Y597" s="119">
        <f t="shared" si="121"/>
        <v>0</v>
      </c>
      <c r="Z597" s="132"/>
    </row>
    <row r="598" spans="1:26" s="108" customFormat="1" x14ac:dyDescent="0.25">
      <c r="A598" s="103"/>
      <c r="B598" s="104" t="s">
        <v>487</v>
      </c>
      <c r="C598" s="114" t="s">
        <v>352</v>
      </c>
      <c r="D598" s="103"/>
      <c r="E598" s="107"/>
      <c r="F598" s="302"/>
      <c r="G598" s="302"/>
      <c r="H598" s="303">
        <f t="shared" si="116"/>
        <v>0</v>
      </c>
      <c r="I598" s="119">
        <f t="shared" si="117"/>
        <v>0</v>
      </c>
      <c r="J598" s="166"/>
      <c r="K598" s="302"/>
      <c r="L598" s="302"/>
      <c r="M598" s="303">
        <f t="shared" si="118"/>
        <v>0</v>
      </c>
      <c r="N598" s="119">
        <f t="shared" si="119"/>
        <v>0</v>
      </c>
      <c r="O598" s="247"/>
      <c r="P598" s="166"/>
      <c r="Q598" s="302"/>
      <c r="R598" s="302"/>
      <c r="S598" s="303">
        <f t="shared" si="122"/>
        <v>0</v>
      </c>
      <c r="T598" s="119">
        <f t="shared" si="123"/>
        <v>0</v>
      </c>
      <c r="U598" s="166"/>
      <c r="V598" s="302"/>
      <c r="W598" s="302"/>
      <c r="X598" s="303">
        <f t="shared" si="120"/>
        <v>0</v>
      </c>
      <c r="Y598" s="119">
        <f t="shared" si="121"/>
        <v>0</v>
      </c>
      <c r="Z598" s="132"/>
    </row>
    <row r="599" spans="1:26" s="108" customFormat="1" x14ac:dyDescent="0.25">
      <c r="A599" s="103"/>
      <c r="B599" s="104" t="s">
        <v>488</v>
      </c>
      <c r="C599" s="114" t="s">
        <v>351</v>
      </c>
      <c r="D599" s="103"/>
      <c r="E599" s="107"/>
      <c r="F599" s="302"/>
      <c r="G599" s="302"/>
      <c r="H599" s="303">
        <f t="shared" si="116"/>
        <v>0</v>
      </c>
      <c r="I599" s="119">
        <f t="shared" si="117"/>
        <v>0</v>
      </c>
      <c r="J599" s="166"/>
      <c r="K599" s="302"/>
      <c r="L599" s="302"/>
      <c r="M599" s="303">
        <f t="shared" si="118"/>
        <v>0</v>
      </c>
      <c r="N599" s="119">
        <f t="shared" si="119"/>
        <v>0</v>
      </c>
      <c r="O599" s="247"/>
      <c r="P599" s="166"/>
      <c r="Q599" s="302"/>
      <c r="R599" s="302"/>
      <c r="S599" s="303">
        <f t="shared" si="122"/>
        <v>0</v>
      </c>
      <c r="T599" s="119">
        <f t="shared" si="123"/>
        <v>0</v>
      </c>
      <c r="U599" s="166"/>
      <c r="V599" s="302"/>
      <c r="W599" s="302"/>
      <c r="X599" s="303">
        <f t="shared" si="120"/>
        <v>0</v>
      </c>
      <c r="Y599" s="119">
        <f t="shared" si="121"/>
        <v>0</v>
      </c>
      <c r="Z599" s="132"/>
    </row>
    <row r="600" spans="1:26" s="108" customFormat="1" x14ac:dyDescent="0.25">
      <c r="A600" s="103"/>
      <c r="B600" s="104" t="s">
        <v>489</v>
      </c>
      <c r="C600" s="114" t="s">
        <v>350</v>
      </c>
      <c r="D600" s="103"/>
      <c r="E600" s="107"/>
      <c r="F600" s="302"/>
      <c r="G600" s="302"/>
      <c r="H600" s="303">
        <f t="shared" si="116"/>
        <v>0</v>
      </c>
      <c r="I600" s="119">
        <f t="shared" si="117"/>
        <v>0</v>
      </c>
      <c r="J600" s="166"/>
      <c r="K600" s="302"/>
      <c r="L600" s="302"/>
      <c r="M600" s="303">
        <f t="shared" si="118"/>
        <v>0</v>
      </c>
      <c r="N600" s="119">
        <f t="shared" si="119"/>
        <v>0</v>
      </c>
      <c r="O600" s="247"/>
      <c r="P600" s="166"/>
      <c r="Q600" s="302"/>
      <c r="R600" s="302"/>
      <c r="S600" s="303">
        <f t="shared" si="122"/>
        <v>0</v>
      </c>
      <c r="T600" s="119">
        <f t="shared" si="123"/>
        <v>0</v>
      </c>
      <c r="U600" s="166"/>
      <c r="V600" s="302"/>
      <c r="W600" s="302"/>
      <c r="X600" s="303">
        <f t="shared" si="120"/>
        <v>0</v>
      </c>
      <c r="Y600" s="119">
        <f t="shared" si="121"/>
        <v>0</v>
      </c>
      <c r="Z600" s="132"/>
    </row>
    <row r="601" spans="1:26" s="108" customFormat="1" x14ac:dyDescent="0.25">
      <c r="A601" s="103"/>
      <c r="B601" s="104" t="s">
        <v>490</v>
      </c>
      <c r="C601" s="114" t="s">
        <v>349</v>
      </c>
      <c r="D601" s="103"/>
      <c r="E601" s="107"/>
      <c r="F601" s="302"/>
      <c r="G601" s="302"/>
      <c r="H601" s="303">
        <f t="shared" si="116"/>
        <v>0</v>
      </c>
      <c r="I601" s="119">
        <f t="shared" si="117"/>
        <v>0</v>
      </c>
      <c r="J601" s="166"/>
      <c r="K601" s="302"/>
      <c r="L601" s="302"/>
      <c r="M601" s="303">
        <f t="shared" si="118"/>
        <v>0</v>
      </c>
      <c r="N601" s="119">
        <f t="shared" si="119"/>
        <v>0</v>
      </c>
      <c r="O601" s="247"/>
      <c r="P601" s="166"/>
      <c r="Q601" s="302"/>
      <c r="R601" s="302"/>
      <c r="S601" s="303">
        <f t="shared" si="122"/>
        <v>0</v>
      </c>
      <c r="T601" s="119">
        <f t="shared" si="123"/>
        <v>0</v>
      </c>
      <c r="U601" s="166"/>
      <c r="V601" s="302"/>
      <c r="W601" s="302"/>
      <c r="X601" s="303">
        <f t="shared" si="120"/>
        <v>0</v>
      </c>
      <c r="Y601" s="119">
        <f t="shared" si="121"/>
        <v>0</v>
      </c>
      <c r="Z601" s="132"/>
    </row>
    <row r="602" spans="1:26" s="108" customFormat="1" x14ac:dyDescent="0.25">
      <c r="A602" s="103"/>
      <c r="B602" s="104" t="s">
        <v>491</v>
      </c>
      <c r="C602" s="114" t="s">
        <v>348</v>
      </c>
      <c r="D602" s="103"/>
      <c r="E602" s="107"/>
      <c r="F602" s="302"/>
      <c r="G602" s="302"/>
      <c r="H602" s="303">
        <f t="shared" si="116"/>
        <v>0</v>
      </c>
      <c r="I602" s="119">
        <f t="shared" si="117"/>
        <v>0</v>
      </c>
      <c r="J602" s="166"/>
      <c r="K602" s="302"/>
      <c r="L602" s="302"/>
      <c r="M602" s="303">
        <f t="shared" si="118"/>
        <v>0</v>
      </c>
      <c r="N602" s="119">
        <f t="shared" si="119"/>
        <v>0</v>
      </c>
      <c r="O602" s="247"/>
      <c r="P602" s="166"/>
      <c r="Q602" s="302"/>
      <c r="R602" s="302"/>
      <c r="S602" s="303">
        <f t="shared" si="122"/>
        <v>0</v>
      </c>
      <c r="T602" s="119">
        <f t="shared" si="123"/>
        <v>0</v>
      </c>
      <c r="U602" s="166"/>
      <c r="V602" s="302"/>
      <c r="W602" s="302"/>
      <c r="X602" s="303">
        <f t="shared" si="120"/>
        <v>0</v>
      </c>
      <c r="Y602" s="119">
        <f t="shared" si="121"/>
        <v>0</v>
      </c>
      <c r="Z602" s="132"/>
    </row>
    <row r="603" spans="1:26" s="68" customFormat="1" hidden="1" outlineLevel="1" x14ac:dyDescent="0.25">
      <c r="A603" s="63" t="s">
        <v>1414</v>
      </c>
      <c r="B603" s="64" t="s">
        <v>1873</v>
      </c>
      <c r="C603" s="65" t="s">
        <v>2327</v>
      </c>
      <c r="D603" s="66"/>
      <c r="E603" s="67"/>
      <c r="F603" s="307">
        <v>4983.45</v>
      </c>
      <c r="G603" s="307">
        <v>11683.22</v>
      </c>
      <c r="H603" s="142">
        <f t="shared" si="116"/>
        <v>-6699.7699999999995</v>
      </c>
      <c r="I603" s="91">
        <f t="shared" si="117"/>
        <v>-0.57345235303281117</v>
      </c>
      <c r="J603" s="157"/>
      <c r="K603" s="307">
        <v>38716.83</v>
      </c>
      <c r="L603" s="307">
        <v>43947.020000000004</v>
      </c>
      <c r="M603" s="142">
        <f t="shared" si="118"/>
        <v>-5230.1900000000023</v>
      </c>
      <c r="N603" s="91">
        <f t="shared" si="119"/>
        <v>-0.11901125491557793</v>
      </c>
      <c r="O603" s="258"/>
      <c r="P603" s="157"/>
      <c r="Q603" s="307">
        <v>18158.68</v>
      </c>
      <c r="R603" s="307">
        <v>24418.58</v>
      </c>
      <c r="S603" s="142">
        <f t="shared" si="122"/>
        <v>-6259.9000000000015</v>
      </c>
      <c r="T603" s="91">
        <f t="shared" si="123"/>
        <v>-0.25635806832338331</v>
      </c>
      <c r="U603" s="157"/>
      <c r="V603" s="307">
        <v>66585.010000000009</v>
      </c>
      <c r="W603" s="307">
        <v>88005.02</v>
      </c>
      <c r="X603" s="142">
        <f t="shared" si="120"/>
        <v>-21420.009999999995</v>
      </c>
      <c r="Y603" s="91">
        <f t="shared" si="121"/>
        <v>-0.24339531994879376</v>
      </c>
      <c r="Z603" s="132"/>
    </row>
    <row r="604" spans="1:26" s="68" customFormat="1" hidden="1" outlineLevel="1" x14ac:dyDescent="0.25">
      <c r="A604" s="63" t="s">
        <v>1415</v>
      </c>
      <c r="B604" s="64" t="s">
        <v>1874</v>
      </c>
      <c r="C604" s="65" t="s">
        <v>2328</v>
      </c>
      <c r="D604" s="66"/>
      <c r="E604" s="67"/>
      <c r="F604" s="307">
        <v>53996.14</v>
      </c>
      <c r="G604" s="307">
        <v>117600.83</v>
      </c>
      <c r="H604" s="142">
        <f t="shared" si="116"/>
        <v>-63604.69</v>
      </c>
      <c r="I604" s="91">
        <f t="shared" si="117"/>
        <v>-0.54085239024248388</v>
      </c>
      <c r="J604" s="157"/>
      <c r="K604" s="307">
        <v>720535.14</v>
      </c>
      <c r="L604" s="307">
        <v>849640.54</v>
      </c>
      <c r="M604" s="142">
        <f t="shared" si="118"/>
        <v>-129105.40000000002</v>
      </c>
      <c r="N604" s="91">
        <f t="shared" si="119"/>
        <v>-0.15195296589779017</v>
      </c>
      <c r="O604" s="258"/>
      <c r="P604" s="157"/>
      <c r="Q604" s="307">
        <v>230023.08000000002</v>
      </c>
      <c r="R604" s="307">
        <v>300177.28000000003</v>
      </c>
      <c r="S604" s="142">
        <f t="shared" si="122"/>
        <v>-70154.200000000012</v>
      </c>
      <c r="T604" s="91">
        <f t="shared" si="123"/>
        <v>-0.23370922676093275</v>
      </c>
      <c r="U604" s="157"/>
      <c r="V604" s="307">
        <v>1242073.2</v>
      </c>
      <c r="W604" s="307">
        <v>1211768.3700000001</v>
      </c>
      <c r="X604" s="142">
        <f t="shared" si="120"/>
        <v>30304.829999999842</v>
      </c>
      <c r="Y604" s="91">
        <f t="shared" si="121"/>
        <v>2.5008764670099319E-2</v>
      </c>
      <c r="Z604" s="132"/>
    </row>
    <row r="605" spans="1:26" collapsed="1" x14ac:dyDescent="0.25">
      <c r="A605" s="38" t="s">
        <v>677</v>
      </c>
      <c r="B605" s="83" t="s">
        <v>492</v>
      </c>
      <c r="C605" s="88" t="s">
        <v>347</v>
      </c>
      <c r="D605" s="38"/>
      <c r="E605" s="48"/>
      <c r="F605" s="100">
        <v>58979.59</v>
      </c>
      <c r="G605" s="100">
        <v>129284.05</v>
      </c>
      <c r="H605" s="98">
        <f t="shared" si="116"/>
        <v>-70304.460000000006</v>
      </c>
      <c r="I605" s="117">
        <f t="shared" si="117"/>
        <v>-0.54379840359270926</v>
      </c>
      <c r="J605" s="159"/>
      <c r="K605" s="100">
        <v>759251.97</v>
      </c>
      <c r="L605" s="100">
        <v>893587.56</v>
      </c>
      <c r="M605" s="98">
        <f t="shared" si="118"/>
        <v>-134335.59000000008</v>
      </c>
      <c r="N605" s="117">
        <f t="shared" si="119"/>
        <v>-0.15033287840309692</v>
      </c>
      <c r="O605" s="246"/>
      <c r="P605" s="159"/>
      <c r="Q605" s="100">
        <v>248181.76000000001</v>
      </c>
      <c r="R605" s="100">
        <v>324595.86000000004</v>
      </c>
      <c r="S605" s="98">
        <f t="shared" si="122"/>
        <v>-76414.100000000035</v>
      </c>
      <c r="T605" s="117">
        <f t="shared" si="123"/>
        <v>-0.23541304562541254</v>
      </c>
      <c r="U605" s="159"/>
      <c r="V605" s="100">
        <v>1308658.21</v>
      </c>
      <c r="W605" s="100">
        <v>1299773.3900000001</v>
      </c>
      <c r="X605" s="98">
        <f t="shared" si="120"/>
        <v>8884.8199999998324</v>
      </c>
      <c r="Y605" s="117">
        <f t="shared" si="121"/>
        <v>6.8356684852579046E-3</v>
      </c>
    </row>
    <row r="606" spans="1:26" s="108" customFormat="1" x14ac:dyDescent="0.25">
      <c r="A606" s="103"/>
      <c r="B606" s="104" t="s">
        <v>493</v>
      </c>
      <c r="C606" s="114" t="s">
        <v>346</v>
      </c>
      <c r="D606" s="103"/>
      <c r="E606" s="107"/>
      <c r="F606" s="302"/>
      <c r="G606" s="302"/>
      <c r="H606" s="303">
        <f t="shared" si="116"/>
        <v>0</v>
      </c>
      <c r="I606" s="119">
        <f t="shared" si="117"/>
        <v>0</v>
      </c>
      <c r="J606" s="166"/>
      <c r="K606" s="302"/>
      <c r="L606" s="302"/>
      <c r="M606" s="303">
        <f t="shared" si="118"/>
        <v>0</v>
      </c>
      <c r="N606" s="119">
        <f t="shared" si="119"/>
        <v>0</v>
      </c>
      <c r="O606" s="247"/>
      <c r="P606" s="166"/>
      <c r="Q606" s="302"/>
      <c r="R606" s="302"/>
      <c r="S606" s="303">
        <f t="shared" ref="S606:S619" si="124">+Q606-R606</f>
        <v>0</v>
      </c>
      <c r="T606" s="119">
        <f t="shared" ref="T606:T619" si="125">IF(R606&lt;0,IF(S606=0,0,IF(OR(R606=0,Q606=0),"N.M.",IF(ABS(S606/R606)&gt;=10,"N.M.",S606/(-R606)))),IF(S606=0,0,IF(OR(R606=0,Q606=0),"N.M.",IF(ABS(S606/R606)&gt;=10,"N.M.",S606/R606))))</f>
        <v>0</v>
      </c>
      <c r="U606" s="166"/>
      <c r="V606" s="302"/>
      <c r="W606" s="302"/>
      <c r="X606" s="303">
        <f t="shared" si="120"/>
        <v>0</v>
      </c>
      <c r="Y606" s="119">
        <f t="shared" si="121"/>
        <v>0</v>
      </c>
      <c r="Z606" s="132"/>
    </row>
    <row r="607" spans="1:26" s="68" customFormat="1" hidden="1" outlineLevel="1" x14ac:dyDescent="0.25">
      <c r="A607" s="63" t="s">
        <v>1414</v>
      </c>
      <c r="B607" s="64" t="s">
        <v>1873</v>
      </c>
      <c r="C607" s="65" t="s">
        <v>2327</v>
      </c>
      <c r="D607" s="66"/>
      <c r="E607" s="67"/>
      <c r="F607" s="307">
        <v>4983.45</v>
      </c>
      <c r="G607" s="307">
        <v>11683.22</v>
      </c>
      <c r="H607" s="142">
        <f t="shared" si="116"/>
        <v>-6699.7699999999995</v>
      </c>
      <c r="I607" s="91">
        <f t="shared" si="117"/>
        <v>-0.57345235303281117</v>
      </c>
      <c r="J607" s="157"/>
      <c r="K607" s="307">
        <v>38716.83</v>
      </c>
      <c r="L607" s="307">
        <v>43947.020000000004</v>
      </c>
      <c r="M607" s="142">
        <f t="shared" si="118"/>
        <v>-5230.1900000000023</v>
      </c>
      <c r="N607" s="91">
        <f t="shared" si="119"/>
        <v>-0.11901125491557793</v>
      </c>
      <c r="O607" s="258"/>
      <c r="P607" s="157"/>
      <c r="Q607" s="307">
        <v>18158.68</v>
      </c>
      <c r="R607" s="307">
        <v>24418.58</v>
      </c>
      <c r="S607" s="142">
        <f t="shared" si="124"/>
        <v>-6259.9000000000015</v>
      </c>
      <c r="T607" s="91">
        <f t="shared" si="125"/>
        <v>-0.25635806832338331</v>
      </c>
      <c r="U607" s="157"/>
      <c r="V607" s="307">
        <v>66585.010000000009</v>
      </c>
      <c r="W607" s="307">
        <v>88005.02</v>
      </c>
      <c r="X607" s="142">
        <f t="shared" si="120"/>
        <v>-21420.009999999995</v>
      </c>
      <c r="Y607" s="91">
        <f t="shared" si="121"/>
        <v>-0.24339531994879376</v>
      </c>
      <c r="Z607" s="132"/>
    </row>
    <row r="608" spans="1:26" s="68" customFormat="1" hidden="1" outlineLevel="1" x14ac:dyDescent="0.25">
      <c r="A608" s="63" t="s">
        <v>1415</v>
      </c>
      <c r="B608" s="64" t="s">
        <v>1874</v>
      </c>
      <c r="C608" s="65" t="s">
        <v>2328</v>
      </c>
      <c r="D608" s="66"/>
      <c r="E608" s="67"/>
      <c r="F608" s="307">
        <v>53996.14</v>
      </c>
      <c r="G608" s="307">
        <v>117600.83</v>
      </c>
      <c r="H608" s="142">
        <f t="shared" si="116"/>
        <v>-63604.69</v>
      </c>
      <c r="I608" s="91">
        <f t="shared" si="117"/>
        <v>-0.54085239024248388</v>
      </c>
      <c r="J608" s="157"/>
      <c r="K608" s="307">
        <v>720535.14</v>
      </c>
      <c r="L608" s="307">
        <v>849640.54</v>
      </c>
      <c r="M608" s="142">
        <f t="shared" si="118"/>
        <v>-129105.40000000002</v>
      </c>
      <c r="N608" s="91">
        <f t="shared" si="119"/>
        <v>-0.15195296589779017</v>
      </c>
      <c r="O608" s="258"/>
      <c r="P608" s="157"/>
      <c r="Q608" s="307">
        <v>230023.08000000002</v>
      </c>
      <c r="R608" s="307">
        <v>300177.28000000003</v>
      </c>
      <c r="S608" s="142">
        <f t="shared" si="124"/>
        <v>-70154.200000000012</v>
      </c>
      <c r="T608" s="91">
        <f t="shared" si="125"/>
        <v>-0.23370922676093275</v>
      </c>
      <c r="U608" s="157"/>
      <c r="V608" s="307">
        <v>1242073.2</v>
      </c>
      <c r="W608" s="307">
        <v>1211768.3700000001</v>
      </c>
      <c r="X608" s="142">
        <f t="shared" si="120"/>
        <v>30304.829999999842</v>
      </c>
      <c r="Y608" s="91">
        <f t="shared" si="121"/>
        <v>2.5008764670099319E-2</v>
      </c>
      <c r="Z608" s="132"/>
    </row>
    <row r="609" spans="1:26" ht="12.75" customHeight="1" collapsed="1" x14ac:dyDescent="0.25">
      <c r="A609" s="38" t="s">
        <v>678</v>
      </c>
      <c r="B609" s="83" t="s">
        <v>494</v>
      </c>
      <c r="C609" s="89" t="s">
        <v>345</v>
      </c>
      <c r="D609" s="38" t="s">
        <v>276</v>
      </c>
      <c r="E609" s="48"/>
      <c r="F609" s="100">
        <v>58979.59</v>
      </c>
      <c r="G609" s="100">
        <v>129284.05</v>
      </c>
      <c r="H609" s="98">
        <f t="shared" ref="H609:H619" si="126">+F609-G609</f>
        <v>-70304.460000000006</v>
      </c>
      <c r="I609" s="117">
        <f t="shared" ref="I609:I619" si="127">IF(G609&lt;0,IF(H609=0,0,IF(OR(G609=0,F609=0),"N.M.",IF(ABS(H609/G609)&gt;=10,"N.M.",H609/(-G609)))),IF(H609=0,0,IF(OR(G609=0,F609=0),"N.M.",IF(ABS(H609/G609)&gt;=10,"N.M.",H609/G609))))</f>
        <v>-0.54379840359270926</v>
      </c>
      <c r="J609" s="159"/>
      <c r="K609" s="100">
        <v>759251.97</v>
      </c>
      <c r="L609" s="100">
        <v>893587.56</v>
      </c>
      <c r="M609" s="98">
        <f t="shared" si="118"/>
        <v>-134335.59000000008</v>
      </c>
      <c r="N609" s="117">
        <f t="shared" si="119"/>
        <v>-0.15033287840309692</v>
      </c>
      <c r="O609" s="246"/>
      <c r="P609" s="159"/>
      <c r="Q609" s="100">
        <v>248181.76000000001</v>
      </c>
      <c r="R609" s="100">
        <v>324595.86000000004</v>
      </c>
      <c r="S609" s="98">
        <f t="shared" si="124"/>
        <v>-76414.100000000035</v>
      </c>
      <c r="T609" s="117">
        <f t="shared" si="125"/>
        <v>-0.23541304562541254</v>
      </c>
      <c r="U609" s="159"/>
      <c r="V609" s="100">
        <v>1308658.21</v>
      </c>
      <c r="W609" s="100">
        <v>1299773.3900000001</v>
      </c>
      <c r="X609" s="98">
        <f t="shared" si="120"/>
        <v>8884.8199999998324</v>
      </c>
      <c r="Y609" s="117">
        <f t="shared" si="121"/>
        <v>6.8356684852579046E-3</v>
      </c>
    </row>
    <row r="610" spans="1:26" s="108" customFormat="1" x14ac:dyDescent="0.25">
      <c r="A610" s="103"/>
      <c r="B610" s="104" t="s">
        <v>495</v>
      </c>
      <c r="C610" s="105" t="s">
        <v>281</v>
      </c>
      <c r="D610" s="103"/>
      <c r="E610" s="109" t="s">
        <v>19</v>
      </c>
      <c r="F610" s="302"/>
      <c r="G610" s="302"/>
      <c r="H610" s="303">
        <f t="shared" si="126"/>
        <v>0</v>
      </c>
      <c r="I610" s="119">
        <f t="shared" si="127"/>
        <v>0</v>
      </c>
      <c r="J610" s="166"/>
      <c r="K610" s="302"/>
      <c r="L610" s="302"/>
      <c r="M610" s="303">
        <f t="shared" si="118"/>
        <v>0</v>
      </c>
      <c r="N610" s="119">
        <f t="shared" si="119"/>
        <v>0</v>
      </c>
      <c r="O610" s="247"/>
      <c r="P610" s="166"/>
      <c r="Q610" s="302"/>
      <c r="R610" s="302"/>
      <c r="S610" s="303">
        <f t="shared" si="124"/>
        <v>0</v>
      </c>
      <c r="T610" s="119">
        <f t="shared" si="125"/>
        <v>0</v>
      </c>
      <c r="U610" s="166"/>
      <c r="V610" s="302"/>
      <c r="W610" s="302"/>
      <c r="X610" s="303">
        <f t="shared" si="120"/>
        <v>0</v>
      </c>
      <c r="Y610" s="119">
        <f t="shared" si="121"/>
        <v>0</v>
      </c>
      <c r="Z610" s="132"/>
    </row>
    <row r="611" spans="1:26" s="108" customFormat="1" x14ac:dyDescent="0.25">
      <c r="A611" s="103"/>
      <c r="B611" s="104" t="s">
        <v>496</v>
      </c>
      <c r="C611" s="114" t="s">
        <v>344</v>
      </c>
      <c r="D611" s="103"/>
      <c r="E611" s="111"/>
      <c r="F611" s="302"/>
      <c r="G611" s="302"/>
      <c r="H611" s="303">
        <f t="shared" si="126"/>
        <v>0</v>
      </c>
      <c r="I611" s="119">
        <f t="shared" si="127"/>
        <v>0</v>
      </c>
      <c r="J611" s="166"/>
      <c r="K611" s="302"/>
      <c r="L611" s="302"/>
      <c r="M611" s="303">
        <f t="shared" si="118"/>
        <v>0</v>
      </c>
      <c r="N611" s="119">
        <f t="shared" si="119"/>
        <v>0</v>
      </c>
      <c r="O611" s="247"/>
      <c r="P611" s="166"/>
      <c r="Q611" s="302"/>
      <c r="R611" s="302"/>
      <c r="S611" s="303">
        <f t="shared" si="124"/>
        <v>0</v>
      </c>
      <c r="T611" s="119">
        <f t="shared" si="125"/>
        <v>0</v>
      </c>
      <c r="U611" s="166"/>
      <c r="V611" s="302"/>
      <c r="W611" s="302"/>
      <c r="X611" s="303">
        <f t="shared" si="120"/>
        <v>0</v>
      </c>
      <c r="Y611" s="119">
        <f t="shared" si="121"/>
        <v>0</v>
      </c>
      <c r="Z611" s="132"/>
    </row>
    <row r="612" spans="1:26" s="108" customFormat="1" x14ac:dyDescent="0.25">
      <c r="A612" s="103"/>
      <c r="B612" s="104" t="s">
        <v>497</v>
      </c>
      <c r="C612" s="114" t="s">
        <v>343</v>
      </c>
      <c r="D612" s="103"/>
      <c r="E612" s="111"/>
      <c r="F612" s="302"/>
      <c r="G612" s="302"/>
      <c r="H612" s="303">
        <f t="shared" si="126"/>
        <v>0</v>
      </c>
      <c r="I612" s="119">
        <f t="shared" si="127"/>
        <v>0</v>
      </c>
      <c r="J612" s="166"/>
      <c r="K612" s="302"/>
      <c r="L612" s="302"/>
      <c r="M612" s="303">
        <f t="shared" si="118"/>
        <v>0</v>
      </c>
      <c r="N612" s="119">
        <f t="shared" si="119"/>
        <v>0</v>
      </c>
      <c r="O612" s="247"/>
      <c r="P612" s="166"/>
      <c r="Q612" s="302"/>
      <c r="R612" s="302"/>
      <c r="S612" s="303">
        <f t="shared" si="124"/>
        <v>0</v>
      </c>
      <c r="T612" s="119">
        <f t="shared" si="125"/>
        <v>0</v>
      </c>
      <c r="U612" s="166"/>
      <c r="V612" s="302"/>
      <c r="W612" s="302"/>
      <c r="X612" s="303">
        <f t="shared" si="120"/>
        <v>0</v>
      </c>
      <c r="Y612" s="119">
        <f t="shared" si="121"/>
        <v>0</v>
      </c>
      <c r="Z612" s="132"/>
    </row>
    <row r="613" spans="1:26" s="108" customFormat="1" x14ac:dyDescent="0.25">
      <c r="A613" s="103"/>
      <c r="B613" s="104" t="s">
        <v>498</v>
      </c>
      <c r="C613" s="114" t="s">
        <v>342</v>
      </c>
      <c r="D613" s="103"/>
      <c r="E613" s="111"/>
      <c r="F613" s="302"/>
      <c r="G613" s="302"/>
      <c r="H613" s="303">
        <f t="shared" si="126"/>
        <v>0</v>
      </c>
      <c r="I613" s="119">
        <f t="shared" si="127"/>
        <v>0</v>
      </c>
      <c r="J613" s="166"/>
      <c r="K613" s="302"/>
      <c r="L613" s="302"/>
      <c r="M613" s="303">
        <f t="shared" si="118"/>
        <v>0</v>
      </c>
      <c r="N613" s="119">
        <f t="shared" si="119"/>
        <v>0</v>
      </c>
      <c r="O613" s="247"/>
      <c r="P613" s="166"/>
      <c r="Q613" s="302"/>
      <c r="R613" s="302"/>
      <c r="S613" s="303">
        <f t="shared" si="124"/>
        <v>0</v>
      </c>
      <c r="T613" s="119">
        <f t="shared" si="125"/>
        <v>0</v>
      </c>
      <c r="U613" s="166"/>
      <c r="V613" s="302"/>
      <c r="W613" s="302"/>
      <c r="X613" s="303">
        <f t="shared" si="120"/>
        <v>0</v>
      </c>
      <c r="Y613" s="119">
        <f t="shared" si="121"/>
        <v>0</v>
      </c>
      <c r="Z613" s="132"/>
    </row>
    <row r="614" spans="1:26" s="108" customFormat="1" x14ac:dyDescent="0.25">
      <c r="A614" s="103"/>
      <c r="B614" s="104" t="s">
        <v>499</v>
      </c>
      <c r="C614" s="114" t="s">
        <v>341</v>
      </c>
      <c r="D614" s="103"/>
      <c r="E614" s="111"/>
      <c r="F614" s="302"/>
      <c r="G614" s="302"/>
      <c r="H614" s="303">
        <f t="shared" si="126"/>
        <v>0</v>
      </c>
      <c r="I614" s="119">
        <f t="shared" si="127"/>
        <v>0</v>
      </c>
      <c r="J614" s="166"/>
      <c r="K614" s="302"/>
      <c r="L614" s="302"/>
      <c r="M614" s="303">
        <f t="shared" si="118"/>
        <v>0</v>
      </c>
      <c r="N614" s="119">
        <f t="shared" si="119"/>
        <v>0</v>
      </c>
      <c r="O614" s="247"/>
      <c r="P614" s="166"/>
      <c r="Q614" s="302"/>
      <c r="R614" s="302"/>
      <c r="S614" s="303">
        <f t="shared" si="124"/>
        <v>0</v>
      </c>
      <c r="T614" s="119">
        <f t="shared" si="125"/>
        <v>0</v>
      </c>
      <c r="U614" s="166"/>
      <c r="V614" s="302"/>
      <c r="W614" s="302"/>
      <c r="X614" s="303">
        <f t="shared" si="120"/>
        <v>0</v>
      </c>
      <c r="Y614" s="119">
        <f t="shared" si="121"/>
        <v>0</v>
      </c>
      <c r="Z614" s="132"/>
    </row>
    <row r="615" spans="1:26" s="108" customFormat="1" x14ac:dyDescent="0.25">
      <c r="A615" s="103"/>
      <c r="B615" s="104" t="s">
        <v>500</v>
      </c>
      <c r="C615" s="114" t="s">
        <v>340</v>
      </c>
      <c r="D615" s="103"/>
      <c r="E615" s="111"/>
      <c r="F615" s="302"/>
      <c r="G615" s="302"/>
      <c r="H615" s="303">
        <f t="shared" si="126"/>
        <v>0</v>
      </c>
      <c r="I615" s="119">
        <f t="shared" si="127"/>
        <v>0</v>
      </c>
      <c r="J615" s="166"/>
      <c r="K615" s="302"/>
      <c r="L615" s="302"/>
      <c r="M615" s="303">
        <f t="shared" si="118"/>
        <v>0</v>
      </c>
      <c r="N615" s="119">
        <f t="shared" si="119"/>
        <v>0</v>
      </c>
      <c r="O615" s="247"/>
      <c r="P615" s="166"/>
      <c r="Q615" s="302"/>
      <c r="R615" s="302"/>
      <c r="S615" s="303">
        <f t="shared" si="124"/>
        <v>0</v>
      </c>
      <c r="T615" s="119">
        <f t="shared" si="125"/>
        <v>0</v>
      </c>
      <c r="U615" s="166"/>
      <c r="V615" s="302"/>
      <c r="W615" s="302"/>
      <c r="X615" s="303">
        <f t="shared" si="120"/>
        <v>0</v>
      </c>
      <c r="Y615" s="119">
        <f t="shared" si="121"/>
        <v>0</v>
      </c>
      <c r="Z615" s="132"/>
    </row>
    <row r="616" spans="1:26" s="108" customFormat="1" x14ac:dyDescent="0.25">
      <c r="A616" s="103"/>
      <c r="B616" s="104" t="s">
        <v>501</v>
      </c>
      <c r="C616" s="112" t="s">
        <v>339</v>
      </c>
      <c r="D616" s="103" t="s">
        <v>275</v>
      </c>
      <c r="E616" s="111"/>
      <c r="F616" s="302"/>
      <c r="G616" s="302"/>
      <c r="H616" s="303">
        <f t="shared" si="126"/>
        <v>0</v>
      </c>
      <c r="I616" s="119">
        <f t="shared" si="127"/>
        <v>0</v>
      </c>
      <c r="J616" s="166"/>
      <c r="K616" s="302"/>
      <c r="L616" s="302"/>
      <c r="M616" s="303">
        <f t="shared" si="118"/>
        <v>0</v>
      </c>
      <c r="N616" s="119">
        <f t="shared" si="119"/>
        <v>0</v>
      </c>
      <c r="O616" s="247"/>
      <c r="P616" s="166"/>
      <c r="Q616" s="302"/>
      <c r="R616" s="302"/>
      <c r="S616" s="303">
        <f t="shared" si="124"/>
        <v>0</v>
      </c>
      <c r="T616" s="119">
        <f t="shared" si="125"/>
        <v>0</v>
      </c>
      <c r="U616" s="166"/>
      <c r="V616" s="302"/>
      <c r="W616" s="302"/>
      <c r="X616" s="303">
        <f t="shared" si="120"/>
        <v>0</v>
      </c>
      <c r="Y616" s="119">
        <f t="shared" si="121"/>
        <v>0</v>
      </c>
      <c r="Z616" s="132"/>
    </row>
    <row r="617" spans="1:26" s="68" customFormat="1" hidden="1" outlineLevel="1" x14ac:dyDescent="0.25">
      <c r="A617" s="63" t="s">
        <v>1414</v>
      </c>
      <c r="B617" s="64" t="s">
        <v>1873</v>
      </c>
      <c r="C617" s="65" t="s">
        <v>2327</v>
      </c>
      <c r="D617" s="66"/>
      <c r="E617" s="67"/>
      <c r="F617" s="307">
        <v>4983.45</v>
      </c>
      <c r="G617" s="307">
        <v>11683.22</v>
      </c>
      <c r="H617" s="142">
        <f t="shared" si="126"/>
        <v>-6699.7699999999995</v>
      </c>
      <c r="I617" s="91">
        <f t="shared" si="127"/>
        <v>-0.57345235303281117</v>
      </c>
      <c r="J617" s="157"/>
      <c r="K617" s="307">
        <v>38716.83</v>
      </c>
      <c r="L617" s="307">
        <v>43947.020000000004</v>
      </c>
      <c r="M617" s="142">
        <f t="shared" si="118"/>
        <v>-5230.1900000000023</v>
      </c>
      <c r="N617" s="91">
        <f t="shared" si="119"/>
        <v>-0.11901125491557793</v>
      </c>
      <c r="O617" s="258"/>
      <c r="P617" s="157"/>
      <c r="Q617" s="307">
        <v>18158.68</v>
      </c>
      <c r="R617" s="307">
        <v>24418.58</v>
      </c>
      <c r="S617" s="142">
        <f t="shared" si="124"/>
        <v>-6259.9000000000015</v>
      </c>
      <c r="T617" s="91">
        <f t="shared" si="125"/>
        <v>-0.25635806832338331</v>
      </c>
      <c r="U617" s="157"/>
      <c r="V617" s="307">
        <v>66585.010000000009</v>
      </c>
      <c r="W617" s="307">
        <v>88005.02</v>
      </c>
      <c r="X617" s="142">
        <f t="shared" si="120"/>
        <v>-21420.009999999995</v>
      </c>
      <c r="Y617" s="91">
        <f t="shared" si="121"/>
        <v>-0.24339531994879376</v>
      </c>
      <c r="Z617" s="132"/>
    </row>
    <row r="618" spans="1:26" s="68" customFormat="1" hidden="1" outlineLevel="1" x14ac:dyDescent="0.25">
      <c r="A618" s="63" t="s">
        <v>1415</v>
      </c>
      <c r="B618" s="64" t="s">
        <v>1874</v>
      </c>
      <c r="C618" s="65" t="s">
        <v>2328</v>
      </c>
      <c r="D618" s="66"/>
      <c r="E618" s="67"/>
      <c r="F618" s="307">
        <v>53996.14</v>
      </c>
      <c r="G618" s="307">
        <v>117600.83</v>
      </c>
      <c r="H618" s="142">
        <f t="shared" si="126"/>
        <v>-63604.69</v>
      </c>
      <c r="I618" s="91">
        <f t="shared" si="127"/>
        <v>-0.54085239024248388</v>
      </c>
      <c r="J618" s="157"/>
      <c r="K618" s="307">
        <v>720535.14</v>
      </c>
      <c r="L618" s="307">
        <v>849640.54</v>
      </c>
      <c r="M618" s="142">
        <f t="shared" si="118"/>
        <v>-129105.40000000002</v>
      </c>
      <c r="N618" s="91">
        <f t="shared" si="119"/>
        <v>-0.15195296589779017</v>
      </c>
      <c r="O618" s="258"/>
      <c r="P618" s="157"/>
      <c r="Q618" s="307">
        <v>230023.08000000002</v>
      </c>
      <c r="R618" s="307">
        <v>300177.28000000003</v>
      </c>
      <c r="S618" s="142">
        <f t="shared" si="124"/>
        <v>-70154.200000000012</v>
      </c>
      <c r="T618" s="91">
        <f t="shared" si="125"/>
        <v>-0.23370922676093275</v>
      </c>
      <c r="U618" s="157"/>
      <c r="V618" s="307">
        <v>1242073.2</v>
      </c>
      <c r="W618" s="307">
        <v>1211768.3700000001</v>
      </c>
      <c r="X618" s="142">
        <f t="shared" si="120"/>
        <v>30304.829999999842</v>
      </c>
      <c r="Y618" s="91">
        <f t="shared" si="121"/>
        <v>2.5008764670099319E-2</v>
      </c>
      <c r="Z618" s="132"/>
    </row>
    <row r="619" spans="1:26" collapsed="1" x14ac:dyDescent="0.25">
      <c r="A619" s="38" t="s">
        <v>679</v>
      </c>
      <c r="B619" s="83" t="s">
        <v>502</v>
      </c>
      <c r="C619" s="78" t="s">
        <v>338</v>
      </c>
      <c r="D619" s="38"/>
      <c r="E619" s="48"/>
      <c r="F619" s="100">
        <v>58979.59</v>
      </c>
      <c r="G619" s="100">
        <v>129284.05</v>
      </c>
      <c r="H619" s="98">
        <f t="shared" si="126"/>
        <v>-70304.460000000006</v>
      </c>
      <c r="I619" s="117">
        <f t="shared" si="127"/>
        <v>-0.54379840359270926</v>
      </c>
      <c r="J619" s="159"/>
      <c r="K619" s="100">
        <v>759251.97</v>
      </c>
      <c r="L619" s="100">
        <v>893587.56</v>
      </c>
      <c r="M619" s="98">
        <f t="shared" si="118"/>
        <v>-134335.59000000008</v>
      </c>
      <c r="N619" s="117">
        <f t="shared" si="119"/>
        <v>-0.15033287840309692</v>
      </c>
      <c r="O619" s="246"/>
      <c r="P619" s="159"/>
      <c r="Q619" s="100">
        <v>248181.76000000001</v>
      </c>
      <c r="R619" s="100">
        <v>324595.86000000004</v>
      </c>
      <c r="S619" s="98">
        <f t="shared" si="124"/>
        <v>-76414.100000000035</v>
      </c>
      <c r="T619" s="117">
        <f t="shared" si="125"/>
        <v>-0.23541304562541254</v>
      </c>
      <c r="U619" s="159"/>
      <c r="V619" s="100">
        <v>1308658.21</v>
      </c>
      <c r="W619" s="100">
        <v>1299773.3900000001</v>
      </c>
      <c r="X619" s="98">
        <f t="shared" si="120"/>
        <v>8884.8199999998324</v>
      </c>
      <c r="Y619" s="117">
        <f t="shared" si="121"/>
        <v>6.8356684852579046E-3</v>
      </c>
    </row>
    <row r="620" spans="1:26" s="108" customFormat="1" x14ac:dyDescent="0.25">
      <c r="A620" s="103"/>
      <c r="B620" s="104" t="s">
        <v>1200</v>
      </c>
      <c r="C620" s="105" t="s">
        <v>985</v>
      </c>
      <c r="D620" s="103"/>
      <c r="E620" s="107"/>
      <c r="F620" s="302"/>
      <c r="G620" s="302"/>
      <c r="H620" s="303"/>
      <c r="I620" s="119"/>
      <c r="J620" s="166"/>
      <c r="K620" s="302"/>
      <c r="L620" s="302"/>
      <c r="M620" s="303"/>
      <c r="N620" s="119"/>
      <c r="O620" s="247"/>
      <c r="P620" s="166"/>
      <c r="Q620" s="302"/>
      <c r="R620" s="302"/>
      <c r="S620" s="303"/>
      <c r="T620" s="119"/>
      <c r="U620" s="166"/>
      <c r="V620" s="302"/>
      <c r="W620" s="302"/>
      <c r="X620" s="303"/>
      <c r="Y620" s="119"/>
      <c r="Z620" s="132"/>
    </row>
    <row r="621" spans="1:26" s="108" customFormat="1" x14ac:dyDescent="0.25">
      <c r="A621" s="103"/>
      <c r="B621" s="104" t="s">
        <v>1201</v>
      </c>
      <c r="C621" s="105" t="s">
        <v>295</v>
      </c>
      <c r="D621" s="103"/>
      <c r="E621" s="109"/>
      <c r="F621" s="302"/>
      <c r="G621" s="302"/>
      <c r="H621" s="303"/>
      <c r="I621" s="119"/>
      <c r="J621" s="166"/>
      <c r="K621" s="302"/>
      <c r="L621" s="302"/>
      <c r="M621" s="303"/>
      <c r="N621" s="119"/>
      <c r="O621" s="247"/>
      <c r="P621" s="166"/>
      <c r="Q621" s="302"/>
      <c r="R621" s="302"/>
      <c r="S621" s="303"/>
      <c r="T621" s="119"/>
      <c r="U621" s="166"/>
      <c r="V621" s="302"/>
      <c r="W621" s="302"/>
      <c r="X621" s="303"/>
      <c r="Y621" s="119"/>
      <c r="Z621" s="132"/>
    </row>
    <row r="622" spans="1:26" x14ac:dyDescent="0.25">
      <c r="A622" s="38" t="s">
        <v>1093</v>
      </c>
      <c r="B622" s="84" t="s">
        <v>1202</v>
      </c>
      <c r="C622" s="88" t="s">
        <v>986</v>
      </c>
      <c r="D622" s="38"/>
      <c r="E622" s="40"/>
      <c r="F622" s="100">
        <v>0</v>
      </c>
      <c r="G622" s="100">
        <v>0</v>
      </c>
      <c r="H622" s="98">
        <f t="shared" ref="H622:H653" si="128">+F622-G622</f>
        <v>0</v>
      </c>
      <c r="I622" s="117">
        <f t="shared" ref="I622:I685" si="129">IF(G622&lt;0,IF(H622=0,0,IF(OR(G622=0,F622=0),"N.M.",IF(ABS(H622/G622)&gt;=10,"N.M.",H622/(-G622)))),IF(H622=0,0,IF(OR(G622=0,F622=0),"N.M.",IF(ABS(H622/G622)&gt;=10,"N.M.",H622/G622))))</f>
        <v>0</v>
      </c>
      <c r="J622" s="159"/>
      <c r="K622" s="100">
        <v>0</v>
      </c>
      <c r="L622" s="100">
        <v>0</v>
      </c>
      <c r="M622" s="98"/>
      <c r="N622" s="117"/>
      <c r="O622" s="246"/>
      <c r="P622" s="159"/>
      <c r="Q622" s="100">
        <v>0</v>
      </c>
      <c r="R622" s="100">
        <v>0</v>
      </c>
      <c r="S622" s="98"/>
      <c r="T622" s="117"/>
      <c r="U622" s="159"/>
      <c r="V622" s="100">
        <v>0</v>
      </c>
      <c r="W622" s="100">
        <v>0</v>
      </c>
      <c r="X622" s="98"/>
      <c r="Y622" s="117"/>
    </row>
    <row r="623" spans="1:26" x14ac:dyDescent="0.25">
      <c r="A623" s="38" t="s">
        <v>1095</v>
      </c>
      <c r="B623" s="84" t="s">
        <v>1203</v>
      </c>
      <c r="C623" s="88" t="s">
        <v>987</v>
      </c>
      <c r="D623" s="38"/>
      <c r="E623" s="40"/>
      <c r="F623" s="100">
        <v>0</v>
      </c>
      <c r="G623" s="100">
        <v>0</v>
      </c>
      <c r="H623" s="98">
        <f t="shared" si="128"/>
        <v>0</v>
      </c>
      <c r="I623" s="117">
        <f t="shared" si="129"/>
        <v>0</v>
      </c>
      <c r="J623" s="159"/>
      <c r="K623" s="100">
        <v>0</v>
      </c>
      <c r="L623" s="100">
        <v>0</v>
      </c>
      <c r="M623" s="98"/>
      <c r="N623" s="117"/>
      <c r="O623" s="246"/>
      <c r="P623" s="159"/>
      <c r="Q623" s="100">
        <v>0</v>
      </c>
      <c r="R623" s="100">
        <v>0</v>
      </c>
      <c r="S623" s="98"/>
      <c r="T623" s="117"/>
      <c r="U623" s="159"/>
      <c r="V623" s="100">
        <v>0</v>
      </c>
      <c r="W623" s="100">
        <v>0</v>
      </c>
      <c r="X623" s="98"/>
      <c r="Y623" s="117"/>
    </row>
    <row r="624" spans="1:26" x14ac:dyDescent="0.25">
      <c r="A624" s="38" t="s">
        <v>1096</v>
      </c>
      <c r="B624" s="84" t="s">
        <v>1204</v>
      </c>
      <c r="C624" s="88" t="s">
        <v>988</v>
      </c>
      <c r="D624" s="38"/>
      <c r="E624" s="40"/>
      <c r="F624" s="100">
        <v>0</v>
      </c>
      <c r="G624" s="100">
        <v>0</v>
      </c>
      <c r="H624" s="98">
        <f t="shared" si="128"/>
        <v>0</v>
      </c>
      <c r="I624" s="117">
        <f t="shared" si="129"/>
        <v>0</v>
      </c>
      <c r="J624" s="159"/>
      <c r="K624" s="100">
        <v>0</v>
      </c>
      <c r="L624" s="100">
        <v>0</v>
      </c>
      <c r="M624" s="98"/>
      <c r="N624" s="117"/>
      <c r="O624" s="246"/>
      <c r="P624" s="159"/>
      <c r="Q624" s="100">
        <v>0</v>
      </c>
      <c r="R624" s="100">
        <v>0</v>
      </c>
      <c r="S624" s="98"/>
      <c r="T624" s="117"/>
      <c r="U624" s="159"/>
      <c r="V624" s="100">
        <v>0</v>
      </c>
      <c r="W624" s="100">
        <v>0</v>
      </c>
      <c r="X624" s="98"/>
      <c r="Y624" s="117"/>
    </row>
    <row r="625" spans="1:26" x14ac:dyDescent="0.25">
      <c r="A625" s="38" t="s">
        <v>1097</v>
      </c>
      <c r="B625" s="84" t="s">
        <v>1205</v>
      </c>
      <c r="C625" s="88" t="s">
        <v>989</v>
      </c>
      <c r="D625" s="38"/>
      <c r="E625" s="40"/>
      <c r="F625" s="100">
        <v>0</v>
      </c>
      <c r="G625" s="100">
        <v>0</v>
      </c>
      <c r="H625" s="98">
        <f t="shared" si="128"/>
        <v>0</v>
      </c>
      <c r="I625" s="117">
        <f t="shared" si="129"/>
        <v>0</v>
      </c>
      <c r="J625" s="159"/>
      <c r="K625" s="100">
        <v>0</v>
      </c>
      <c r="L625" s="100">
        <v>0</v>
      </c>
      <c r="M625" s="98"/>
      <c r="N625" s="117"/>
      <c r="O625" s="246"/>
      <c r="P625" s="159"/>
      <c r="Q625" s="100">
        <v>0</v>
      </c>
      <c r="R625" s="100">
        <v>0</v>
      </c>
      <c r="S625" s="98"/>
      <c r="T625" s="117"/>
      <c r="U625" s="159"/>
      <c r="V625" s="100">
        <v>0</v>
      </c>
      <c r="W625" s="100">
        <v>0</v>
      </c>
      <c r="X625" s="98"/>
      <c r="Y625" s="117"/>
    </row>
    <row r="626" spans="1:26" s="68" customFormat="1" hidden="1" outlineLevel="1" x14ac:dyDescent="0.25">
      <c r="A626" s="63" t="s">
        <v>1416</v>
      </c>
      <c r="B626" s="64" t="s">
        <v>1875</v>
      </c>
      <c r="C626" s="65" t="s">
        <v>2329</v>
      </c>
      <c r="D626" s="66"/>
      <c r="E626" s="67"/>
      <c r="F626" s="307">
        <v>0.33</v>
      </c>
      <c r="G626" s="307">
        <v>0</v>
      </c>
      <c r="H626" s="142">
        <f t="shared" si="128"/>
        <v>0.33</v>
      </c>
      <c r="I626" s="91" t="str">
        <f t="shared" si="129"/>
        <v>N.M.</v>
      </c>
      <c r="J626" s="157"/>
      <c r="K626" s="307">
        <v>4.0999999999999996</v>
      </c>
      <c r="L626" s="307">
        <v>0</v>
      </c>
      <c r="M626" s="142"/>
      <c r="N626" s="91"/>
      <c r="O626" s="258"/>
      <c r="P626" s="157"/>
      <c r="Q626" s="307">
        <v>-8.74</v>
      </c>
      <c r="R626" s="307">
        <v>0</v>
      </c>
      <c r="S626" s="142"/>
      <c r="T626" s="91"/>
      <c r="U626" s="157"/>
      <c r="V626" s="307">
        <v>4.0999999999999996</v>
      </c>
      <c r="W626" s="307">
        <v>0</v>
      </c>
      <c r="X626" s="142"/>
      <c r="Y626" s="91"/>
      <c r="Z626" s="132"/>
    </row>
    <row r="627" spans="1:26" hidden="1" collapsed="1" x14ac:dyDescent="0.25">
      <c r="A627" s="38" t="s">
        <v>1098</v>
      </c>
      <c r="B627" s="314"/>
      <c r="C627" s="320" t="s">
        <v>1105</v>
      </c>
      <c r="D627" s="311"/>
      <c r="E627" s="312"/>
      <c r="F627" s="313">
        <v>0.33</v>
      </c>
      <c r="G627" s="100">
        <v>0</v>
      </c>
      <c r="H627" s="98">
        <f t="shared" si="128"/>
        <v>0.33</v>
      </c>
      <c r="I627" s="117" t="str">
        <f t="shared" si="129"/>
        <v>N.M.</v>
      </c>
      <c r="J627" s="159"/>
      <c r="K627" s="100">
        <v>4.0999999999999996</v>
      </c>
      <c r="L627" s="100">
        <v>0</v>
      </c>
      <c r="M627" s="98"/>
      <c r="N627" s="117"/>
      <c r="O627" s="246"/>
      <c r="P627" s="159"/>
      <c r="Q627" s="100">
        <v>-8.74</v>
      </c>
      <c r="R627" s="100">
        <v>0</v>
      </c>
      <c r="S627" s="98"/>
      <c r="T627" s="117"/>
      <c r="U627" s="159"/>
      <c r="V627" s="100">
        <v>4.0999999999999996</v>
      </c>
      <c r="W627" s="100">
        <v>0</v>
      </c>
      <c r="X627" s="98"/>
      <c r="Y627" s="117"/>
    </row>
    <row r="628" spans="1:26" s="68" customFormat="1" hidden="1" outlineLevel="1" x14ac:dyDescent="0.25">
      <c r="A628" s="63" t="s">
        <v>1416</v>
      </c>
      <c r="B628" s="64" t="s">
        <v>1875</v>
      </c>
      <c r="C628" s="65" t="s">
        <v>2329</v>
      </c>
      <c r="D628" s="66"/>
      <c r="E628" s="67"/>
      <c r="F628" s="307">
        <v>0.33</v>
      </c>
      <c r="G628" s="307">
        <v>0</v>
      </c>
      <c r="H628" s="142">
        <f t="shared" si="128"/>
        <v>0.33</v>
      </c>
      <c r="I628" s="91" t="str">
        <f t="shared" si="129"/>
        <v>N.M.</v>
      </c>
      <c r="J628" s="157"/>
      <c r="K628" s="307">
        <v>4.0999999999999996</v>
      </c>
      <c r="L628" s="307">
        <v>0</v>
      </c>
      <c r="M628" s="142"/>
      <c r="N628" s="91"/>
      <c r="O628" s="258"/>
      <c r="P628" s="157"/>
      <c r="Q628" s="307">
        <v>-8.74</v>
      </c>
      <c r="R628" s="307">
        <v>0</v>
      </c>
      <c r="S628" s="142"/>
      <c r="T628" s="91"/>
      <c r="U628" s="157"/>
      <c r="V628" s="307">
        <v>4.0999999999999996</v>
      </c>
      <c r="W628" s="307">
        <v>0</v>
      </c>
      <c r="X628" s="142"/>
      <c r="Y628" s="91"/>
      <c r="Z628" s="132"/>
    </row>
    <row r="629" spans="1:26" collapsed="1" x14ac:dyDescent="0.25">
      <c r="A629" s="38" t="s">
        <v>1119</v>
      </c>
      <c r="B629" s="84" t="s">
        <v>1207</v>
      </c>
      <c r="C629" s="87" t="s">
        <v>1206</v>
      </c>
      <c r="D629" s="38"/>
      <c r="E629" s="40"/>
      <c r="F629" s="100">
        <v>0.33</v>
      </c>
      <c r="G629" s="100">
        <v>0</v>
      </c>
      <c r="H629" s="98">
        <f t="shared" si="128"/>
        <v>0.33</v>
      </c>
      <c r="I629" s="117" t="str">
        <f t="shared" si="129"/>
        <v>N.M.</v>
      </c>
      <c r="J629" s="159"/>
      <c r="K629" s="100">
        <v>4.0999999999999996</v>
      </c>
      <c r="L629" s="100">
        <v>0</v>
      </c>
      <c r="M629" s="98"/>
      <c r="N629" s="117"/>
      <c r="O629" s="246"/>
      <c r="P629" s="159"/>
      <c r="Q629" s="100">
        <v>-8.74</v>
      </c>
      <c r="R629" s="100">
        <v>0</v>
      </c>
      <c r="S629" s="98"/>
      <c r="T629" s="117"/>
      <c r="U629" s="159"/>
      <c r="V629" s="100">
        <v>4.0999999999999996</v>
      </c>
      <c r="W629" s="100">
        <v>0</v>
      </c>
      <c r="X629" s="98"/>
      <c r="Y629" s="117"/>
    </row>
    <row r="630" spans="1:26" s="108" customFormat="1" x14ac:dyDescent="0.25">
      <c r="A630" s="103"/>
      <c r="B630" s="104" t="s">
        <v>1208</v>
      </c>
      <c r="C630" s="105" t="s">
        <v>281</v>
      </c>
      <c r="D630" s="103"/>
      <c r="E630" s="109"/>
      <c r="F630" s="302"/>
      <c r="G630" s="302"/>
      <c r="H630" s="303">
        <f t="shared" si="128"/>
        <v>0</v>
      </c>
      <c r="I630" s="119">
        <f t="shared" si="129"/>
        <v>0</v>
      </c>
      <c r="J630" s="166"/>
      <c r="K630" s="302"/>
      <c r="L630" s="302"/>
      <c r="M630" s="303"/>
      <c r="N630" s="119"/>
      <c r="O630" s="247"/>
      <c r="P630" s="166"/>
      <c r="Q630" s="302"/>
      <c r="R630" s="302"/>
      <c r="S630" s="303"/>
      <c r="T630" s="119"/>
      <c r="U630" s="166"/>
      <c r="V630" s="302"/>
      <c r="W630" s="302"/>
      <c r="X630" s="303"/>
      <c r="Y630" s="119"/>
      <c r="Z630" s="132"/>
    </row>
    <row r="631" spans="1:26" x14ac:dyDescent="0.25">
      <c r="A631" s="38" t="s">
        <v>1094</v>
      </c>
      <c r="B631" s="84" t="s">
        <v>1209</v>
      </c>
      <c r="C631" s="88" t="s">
        <v>990</v>
      </c>
      <c r="D631" s="38"/>
      <c r="E631" s="40"/>
      <c r="F631" s="100">
        <v>0</v>
      </c>
      <c r="G631" s="100">
        <v>0</v>
      </c>
      <c r="H631" s="98">
        <f t="shared" si="128"/>
        <v>0</v>
      </c>
      <c r="I631" s="117">
        <f t="shared" si="129"/>
        <v>0</v>
      </c>
      <c r="J631" s="159"/>
      <c r="K631" s="100">
        <v>0</v>
      </c>
      <c r="L631" s="100">
        <v>0</v>
      </c>
      <c r="M631" s="98"/>
      <c r="N631" s="117"/>
      <c r="O631" s="246"/>
      <c r="P631" s="159"/>
      <c r="Q631" s="100">
        <v>0</v>
      </c>
      <c r="R631" s="100">
        <v>0</v>
      </c>
      <c r="S631" s="98"/>
      <c r="T631" s="117"/>
      <c r="U631" s="159"/>
      <c r="V631" s="100">
        <v>0</v>
      </c>
      <c r="W631" s="100">
        <v>0</v>
      </c>
      <c r="X631" s="98"/>
      <c r="Y631" s="117"/>
    </row>
    <row r="632" spans="1:26" x14ac:dyDescent="0.25">
      <c r="A632" s="38" t="s">
        <v>1099</v>
      </c>
      <c r="B632" s="84" t="s">
        <v>1210</v>
      </c>
      <c r="C632" s="88" t="s">
        <v>991</v>
      </c>
      <c r="D632" s="38"/>
      <c r="E632" s="40"/>
      <c r="F632" s="100">
        <v>0</v>
      </c>
      <c r="G632" s="100">
        <v>0</v>
      </c>
      <c r="H632" s="98">
        <f t="shared" si="128"/>
        <v>0</v>
      </c>
      <c r="I632" s="117">
        <f t="shared" si="129"/>
        <v>0</v>
      </c>
      <c r="J632" s="159"/>
      <c r="K632" s="100">
        <v>0</v>
      </c>
      <c r="L632" s="100">
        <v>0</v>
      </c>
      <c r="M632" s="98"/>
      <c r="N632" s="117"/>
      <c r="O632" s="246"/>
      <c r="P632" s="159"/>
      <c r="Q632" s="100">
        <v>0</v>
      </c>
      <c r="R632" s="100">
        <v>0</v>
      </c>
      <c r="S632" s="98"/>
      <c r="T632" s="117"/>
      <c r="U632" s="159"/>
      <c r="V632" s="100">
        <v>0</v>
      </c>
      <c r="W632" s="100">
        <v>0</v>
      </c>
      <c r="X632" s="98"/>
      <c r="Y632" s="117"/>
    </row>
    <row r="633" spans="1:26" x14ac:dyDescent="0.25">
      <c r="A633" s="38" t="s">
        <v>1100</v>
      </c>
      <c r="B633" s="84" t="s">
        <v>1211</v>
      </c>
      <c r="C633" s="88" t="s">
        <v>992</v>
      </c>
      <c r="D633" s="38"/>
      <c r="E633" s="40"/>
      <c r="F633" s="100">
        <v>0</v>
      </c>
      <c r="G633" s="100">
        <v>0</v>
      </c>
      <c r="H633" s="98">
        <f t="shared" si="128"/>
        <v>0</v>
      </c>
      <c r="I633" s="117">
        <f t="shared" si="129"/>
        <v>0</v>
      </c>
      <c r="J633" s="159"/>
      <c r="K633" s="100">
        <v>0</v>
      </c>
      <c r="L633" s="100">
        <v>0</v>
      </c>
      <c r="M633" s="98"/>
      <c r="N633" s="117"/>
      <c r="O633" s="246"/>
      <c r="P633" s="159"/>
      <c r="Q633" s="100">
        <v>0</v>
      </c>
      <c r="R633" s="100">
        <v>0</v>
      </c>
      <c r="S633" s="98"/>
      <c r="T633" s="117"/>
      <c r="U633" s="159"/>
      <c r="V633" s="100">
        <v>0</v>
      </c>
      <c r="W633" s="100">
        <v>0</v>
      </c>
      <c r="X633" s="98"/>
      <c r="Y633" s="117"/>
    </row>
    <row r="634" spans="1:26" x14ac:dyDescent="0.25">
      <c r="A634" s="38" t="s">
        <v>1101</v>
      </c>
      <c r="B634" s="84" t="s">
        <v>1212</v>
      </c>
      <c r="C634" s="88" t="s">
        <v>993</v>
      </c>
      <c r="D634" s="38"/>
      <c r="E634" s="40"/>
      <c r="F634" s="100">
        <v>0</v>
      </c>
      <c r="G634" s="100">
        <v>0</v>
      </c>
      <c r="H634" s="98">
        <f t="shared" si="128"/>
        <v>0</v>
      </c>
      <c r="I634" s="117">
        <f t="shared" si="129"/>
        <v>0</v>
      </c>
      <c r="J634" s="159"/>
      <c r="K634" s="100">
        <v>0</v>
      </c>
      <c r="L634" s="100">
        <v>0</v>
      </c>
      <c r="M634" s="98"/>
      <c r="N634" s="117"/>
      <c r="O634" s="246"/>
      <c r="P634" s="159"/>
      <c r="Q634" s="100">
        <v>0</v>
      </c>
      <c r="R634" s="100">
        <v>0</v>
      </c>
      <c r="S634" s="98"/>
      <c r="T634" s="117"/>
      <c r="U634" s="159"/>
      <c r="V634" s="100">
        <v>0</v>
      </c>
      <c r="W634" s="100">
        <v>0</v>
      </c>
      <c r="X634" s="98"/>
      <c r="Y634" s="117"/>
    </row>
    <row r="635" spans="1:26" x14ac:dyDescent="0.25">
      <c r="A635" s="38" t="s">
        <v>1102</v>
      </c>
      <c r="B635" s="84" t="s">
        <v>1213</v>
      </c>
      <c r="C635" s="88" t="s">
        <v>994</v>
      </c>
      <c r="D635" s="38"/>
      <c r="E635" s="40"/>
      <c r="F635" s="100">
        <v>0</v>
      </c>
      <c r="G635" s="100">
        <v>0</v>
      </c>
      <c r="H635" s="98">
        <f t="shared" si="128"/>
        <v>0</v>
      </c>
      <c r="I635" s="117">
        <f t="shared" si="129"/>
        <v>0</v>
      </c>
      <c r="J635" s="159"/>
      <c r="K635" s="100">
        <v>0</v>
      </c>
      <c r="L635" s="100">
        <v>0</v>
      </c>
      <c r="M635" s="98"/>
      <c r="N635" s="117"/>
      <c r="O635" s="246"/>
      <c r="P635" s="159"/>
      <c r="Q635" s="100">
        <v>0</v>
      </c>
      <c r="R635" s="100">
        <v>0</v>
      </c>
      <c r="S635" s="98"/>
      <c r="T635" s="117"/>
      <c r="U635" s="159"/>
      <c r="V635" s="100">
        <v>0</v>
      </c>
      <c r="W635" s="100">
        <v>0</v>
      </c>
      <c r="X635" s="98"/>
      <c r="Y635" s="117"/>
    </row>
    <row r="636" spans="1:26" x14ac:dyDescent="0.25">
      <c r="A636" s="38" t="s">
        <v>1103</v>
      </c>
      <c r="B636" s="84" t="s">
        <v>1214</v>
      </c>
      <c r="C636" s="88" t="s">
        <v>995</v>
      </c>
      <c r="D636" s="38"/>
      <c r="E636" s="40"/>
      <c r="F636" s="100">
        <v>0</v>
      </c>
      <c r="G636" s="100">
        <v>0</v>
      </c>
      <c r="H636" s="98">
        <f t="shared" si="128"/>
        <v>0</v>
      </c>
      <c r="I636" s="117">
        <f t="shared" si="129"/>
        <v>0</v>
      </c>
      <c r="J636" s="159"/>
      <c r="K636" s="100">
        <v>0</v>
      </c>
      <c r="L636" s="100">
        <v>0</v>
      </c>
      <c r="M636" s="98"/>
      <c r="N636" s="117"/>
      <c r="O636" s="246"/>
      <c r="P636" s="159"/>
      <c r="Q636" s="100">
        <v>0</v>
      </c>
      <c r="R636" s="100">
        <v>0</v>
      </c>
      <c r="S636" s="98"/>
      <c r="T636" s="117"/>
      <c r="U636" s="159"/>
      <c r="V636" s="100">
        <v>0</v>
      </c>
      <c r="W636" s="100">
        <v>0</v>
      </c>
      <c r="X636" s="98"/>
      <c r="Y636" s="117"/>
    </row>
    <row r="637" spans="1:26" hidden="1" x14ac:dyDescent="0.25">
      <c r="A637" s="38" t="s">
        <v>1104</v>
      </c>
      <c r="B637" s="314"/>
      <c r="C637" s="320" t="s">
        <v>1106</v>
      </c>
      <c r="D637" s="311"/>
      <c r="E637" s="312"/>
      <c r="F637" s="313">
        <v>0</v>
      </c>
      <c r="G637" s="100">
        <v>0</v>
      </c>
      <c r="H637" s="98">
        <f t="shared" si="128"/>
        <v>0</v>
      </c>
      <c r="I637" s="117">
        <f t="shared" si="129"/>
        <v>0</v>
      </c>
      <c r="J637" s="159"/>
      <c r="K637" s="100">
        <v>0</v>
      </c>
      <c r="L637" s="100">
        <v>0</v>
      </c>
      <c r="M637" s="98"/>
      <c r="N637" s="117"/>
      <c r="O637" s="246"/>
      <c r="P637" s="159"/>
      <c r="Q637" s="100">
        <v>0</v>
      </c>
      <c r="R637" s="100">
        <v>0</v>
      </c>
      <c r="S637" s="98"/>
      <c r="T637" s="117"/>
      <c r="U637" s="159"/>
      <c r="V637" s="100">
        <v>0</v>
      </c>
      <c r="W637" s="100">
        <v>0</v>
      </c>
      <c r="X637" s="98"/>
      <c r="Y637" s="117"/>
    </row>
    <row r="638" spans="1:26" x14ac:dyDescent="0.25">
      <c r="A638" s="38" t="s">
        <v>1120</v>
      </c>
      <c r="B638" s="326" t="s">
        <v>1240</v>
      </c>
      <c r="C638" s="89" t="s">
        <v>1228</v>
      </c>
      <c r="D638" s="38"/>
      <c r="E638" s="40"/>
      <c r="F638" s="100">
        <v>0</v>
      </c>
      <c r="G638" s="100">
        <v>0</v>
      </c>
      <c r="H638" s="98">
        <f t="shared" si="128"/>
        <v>0</v>
      </c>
      <c r="I638" s="117">
        <f t="shared" si="129"/>
        <v>0</v>
      </c>
      <c r="J638" s="159"/>
      <c r="K638" s="100">
        <v>0</v>
      </c>
      <c r="L638" s="100">
        <v>0</v>
      </c>
      <c r="M638" s="98"/>
      <c r="N638" s="117"/>
      <c r="O638" s="246"/>
      <c r="P638" s="159"/>
      <c r="Q638" s="100">
        <v>0</v>
      </c>
      <c r="R638" s="100">
        <v>0</v>
      </c>
      <c r="S638" s="98"/>
      <c r="T638" s="117"/>
      <c r="U638" s="159"/>
      <c r="V638" s="100">
        <v>0</v>
      </c>
      <c r="W638" s="100">
        <v>0</v>
      </c>
      <c r="X638" s="98"/>
      <c r="Y638" s="117"/>
    </row>
    <row r="639" spans="1:26" s="68" customFormat="1" hidden="1" outlineLevel="1" x14ac:dyDescent="0.25">
      <c r="A639" s="63" t="s">
        <v>1416</v>
      </c>
      <c r="B639" s="64" t="s">
        <v>1875</v>
      </c>
      <c r="C639" s="65" t="s">
        <v>2329</v>
      </c>
      <c r="D639" s="66"/>
      <c r="E639" s="67"/>
      <c r="F639" s="307">
        <v>0.33</v>
      </c>
      <c r="G639" s="307">
        <v>0</v>
      </c>
      <c r="H639" s="142">
        <f t="shared" si="128"/>
        <v>0.33</v>
      </c>
      <c r="I639" s="91" t="str">
        <f t="shared" si="129"/>
        <v>N.M.</v>
      </c>
      <c r="J639" s="157"/>
      <c r="K639" s="307">
        <v>4.0999999999999996</v>
      </c>
      <c r="L639" s="307">
        <v>0</v>
      </c>
      <c r="M639" s="142"/>
      <c r="N639" s="91"/>
      <c r="O639" s="258"/>
      <c r="P639" s="157"/>
      <c r="Q639" s="307">
        <v>-8.74</v>
      </c>
      <c r="R639" s="307">
        <v>0</v>
      </c>
      <c r="S639" s="142"/>
      <c r="T639" s="91"/>
      <c r="U639" s="157"/>
      <c r="V639" s="307">
        <v>4.0999999999999996</v>
      </c>
      <c r="W639" s="307">
        <v>0</v>
      </c>
      <c r="X639" s="142"/>
      <c r="Y639" s="91"/>
      <c r="Z639" s="132"/>
    </row>
    <row r="640" spans="1:26" collapsed="1" x14ac:dyDescent="0.25">
      <c r="A640" s="38" t="s">
        <v>1122</v>
      </c>
      <c r="B640" s="84" t="s">
        <v>1230</v>
      </c>
      <c r="C640" s="77" t="s">
        <v>1229</v>
      </c>
      <c r="D640" s="38"/>
      <c r="E640" s="40"/>
      <c r="F640" s="100">
        <v>0.33</v>
      </c>
      <c r="G640" s="100">
        <v>0</v>
      </c>
      <c r="H640" s="98">
        <f t="shared" si="128"/>
        <v>0.33</v>
      </c>
      <c r="I640" s="117" t="str">
        <f t="shared" si="129"/>
        <v>N.M.</v>
      </c>
      <c r="J640" s="159"/>
      <c r="K640" s="100">
        <v>4.0999999999999996</v>
      </c>
      <c r="L640" s="100">
        <v>0</v>
      </c>
      <c r="M640" s="98"/>
      <c r="N640" s="117"/>
      <c r="O640" s="246"/>
      <c r="P640" s="159"/>
      <c r="Q640" s="100">
        <v>-8.74</v>
      </c>
      <c r="R640" s="100">
        <v>0</v>
      </c>
      <c r="S640" s="98"/>
      <c r="T640" s="117"/>
      <c r="U640" s="159"/>
      <c r="V640" s="100">
        <v>4.0999999999999996</v>
      </c>
      <c r="W640" s="100">
        <v>0</v>
      </c>
      <c r="X640" s="98"/>
      <c r="Y640" s="117"/>
    </row>
    <row r="641" spans="1:26" s="108" customFormat="1" x14ac:dyDescent="0.25">
      <c r="A641" s="103"/>
      <c r="B641" s="104" t="s">
        <v>503</v>
      </c>
      <c r="C641" s="105" t="s">
        <v>337</v>
      </c>
      <c r="D641" s="103"/>
      <c r="E641" s="107"/>
      <c r="F641" s="302"/>
      <c r="G641" s="302"/>
      <c r="H641" s="303">
        <f t="shared" si="128"/>
        <v>0</v>
      </c>
      <c r="I641" s="119">
        <f t="shared" si="129"/>
        <v>0</v>
      </c>
      <c r="J641" s="166"/>
      <c r="K641" s="302"/>
      <c r="L641" s="302"/>
      <c r="M641" s="303">
        <f t="shared" ref="M641:M683" si="130">+K641-L641</f>
        <v>0</v>
      </c>
      <c r="N641" s="119">
        <f t="shared" ref="N641:N683" si="131">IF(L641&lt;0,IF(M641=0,0,IF(OR(L641=0,K641=0),"N.M.",IF(ABS(M641/L641)&gt;=10,"N.M.",M641/(-L641)))),IF(M641=0,0,IF(OR(L641=0,K641=0),"N.M.",IF(ABS(M641/L641)&gt;=10,"N.M.",M641/L641))))</f>
        <v>0</v>
      </c>
      <c r="O641" s="247"/>
      <c r="P641" s="166"/>
      <c r="Q641" s="302"/>
      <c r="R641" s="302"/>
      <c r="S641" s="303">
        <f t="shared" ref="S641:S683" si="132">+Q641-R641</f>
        <v>0</v>
      </c>
      <c r="T641" s="119">
        <f t="shared" ref="T641:T683" si="133">IF(R641&lt;0,IF(S641=0,0,IF(OR(R641=0,Q641=0),"N.M.",IF(ABS(S641/R641)&gt;=10,"N.M.",S641/(-R641)))),IF(S641=0,0,IF(OR(R641=0,Q641=0),"N.M.",IF(ABS(S641/R641)&gt;=10,"N.M.",S641/R641))))</f>
        <v>0</v>
      </c>
      <c r="U641" s="166"/>
      <c r="V641" s="302"/>
      <c r="W641" s="302"/>
      <c r="X641" s="303">
        <f t="shared" ref="X641:X683" si="134">+V641-W641</f>
        <v>0</v>
      </c>
      <c r="Y641" s="119">
        <f t="shared" ref="Y641:Y683" si="135">IF(W641&lt;0,IF(X641=0,0,IF(OR(W641=0,V641=0),"N.M.",IF(ABS(X641/W641)&gt;=10,"N.M.",X641/(-W641)))),IF(X641=0,0,IF(OR(W641=0,V641=0),"N.M.",IF(ABS(X641/W641)&gt;=10,"N.M.",X641/W641))))</f>
        <v>0</v>
      </c>
      <c r="Z641" s="132"/>
    </row>
    <row r="642" spans="1:26" s="108" customFormat="1" x14ac:dyDescent="0.25">
      <c r="A642" s="103"/>
      <c r="B642" s="104" t="s">
        <v>504</v>
      </c>
      <c r="C642" s="105" t="s">
        <v>295</v>
      </c>
      <c r="D642" s="103"/>
      <c r="E642" s="107"/>
      <c r="F642" s="302"/>
      <c r="G642" s="302"/>
      <c r="H642" s="303">
        <f t="shared" si="128"/>
        <v>0</v>
      </c>
      <c r="I642" s="119">
        <f t="shared" si="129"/>
        <v>0</v>
      </c>
      <c r="J642" s="166"/>
      <c r="K642" s="302"/>
      <c r="L642" s="302"/>
      <c r="M642" s="303">
        <f t="shared" si="130"/>
        <v>0</v>
      </c>
      <c r="N642" s="119">
        <f t="shared" si="131"/>
        <v>0</v>
      </c>
      <c r="O642" s="247"/>
      <c r="P642" s="166"/>
      <c r="Q642" s="302"/>
      <c r="R642" s="302"/>
      <c r="S642" s="303">
        <f t="shared" si="132"/>
        <v>0</v>
      </c>
      <c r="T642" s="119">
        <f t="shared" si="133"/>
        <v>0</v>
      </c>
      <c r="U642" s="166"/>
      <c r="V642" s="302"/>
      <c r="W642" s="302"/>
      <c r="X642" s="303">
        <f t="shared" si="134"/>
        <v>0</v>
      </c>
      <c r="Y642" s="119">
        <f t="shared" si="135"/>
        <v>0</v>
      </c>
      <c r="Z642" s="132"/>
    </row>
    <row r="643" spans="1:26" s="68" customFormat="1" hidden="1" outlineLevel="1" x14ac:dyDescent="0.25">
      <c r="A643" s="63" t="s">
        <v>1417</v>
      </c>
      <c r="B643" s="64" t="s">
        <v>1876</v>
      </c>
      <c r="C643" s="65" t="s">
        <v>2250</v>
      </c>
      <c r="D643" s="66"/>
      <c r="E643" s="67"/>
      <c r="F643" s="307">
        <v>-153811.89000000001</v>
      </c>
      <c r="G643" s="307">
        <v>353198.19</v>
      </c>
      <c r="H643" s="142">
        <f t="shared" si="128"/>
        <v>-507010.08</v>
      </c>
      <c r="I643" s="91">
        <f t="shared" si="129"/>
        <v>-1.4354832339316348</v>
      </c>
      <c r="J643" s="157"/>
      <c r="K643" s="307">
        <v>807294.13</v>
      </c>
      <c r="L643" s="307">
        <v>787016.49</v>
      </c>
      <c r="M643" s="142">
        <f t="shared" si="130"/>
        <v>20277.640000000014</v>
      </c>
      <c r="N643" s="91">
        <f t="shared" si="131"/>
        <v>2.5765203471149651E-2</v>
      </c>
      <c r="O643" s="258"/>
      <c r="P643" s="157"/>
      <c r="Q643" s="307">
        <v>239191.28</v>
      </c>
      <c r="R643" s="307">
        <v>569983.28</v>
      </c>
      <c r="S643" s="142">
        <f t="shared" si="132"/>
        <v>-330792</v>
      </c>
      <c r="T643" s="91">
        <f t="shared" si="133"/>
        <v>-0.58035386581866044</v>
      </c>
      <c r="U643" s="157"/>
      <c r="V643" s="307">
        <v>1213208.72</v>
      </c>
      <c r="W643" s="307">
        <v>1100203.92</v>
      </c>
      <c r="X643" s="142">
        <f t="shared" si="134"/>
        <v>113004.80000000005</v>
      </c>
      <c r="Y643" s="91">
        <f t="shared" si="135"/>
        <v>0.10271259531596656</v>
      </c>
      <c r="Z643" s="132"/>
    </row>
    <row r="644" spans="1:26" collapsed="1" x14ac:dyDescent="0.25">
      <c r="A644" s="38" t="s">
        <v>680</v>
      </c>
      <c r="B644" s="83" t="s">
        <v>505</v>
      </c>
      <c r="C644" s="88" t="s">
        <v>336</v>
      </c>
      <c r="D644" s="38"/>
      <c r="E644" s="48"/>
      <c r="F644" s="100">
        <v>-153811.89000000001</v>
      </c>
      <c r="G644" s="100">
        <v>353198.19</v>
      </c>
      <c r="H644" s="98">
        <f t="shared" si="128"/>
        <v>-507010.08</v>
      </c>
      <c r="I644" s="117">
        <f t="shared" si="129"/>
        <v>-1.4354832339316348</v>
      </c>
      <c r="J644" s="159"/>
      <c r="K644" s="100">
        <v>807294.13</v>
      </c>
      <c r="L644" s="100">
        <v>787016.49</v>
      </c>
      <c r="M644" s="98">
        <f t="shared" si="130"/>
        <v>20277.640000000014</v>
      </c>
      <c r="N644" s="117">
        <f t="shared" si="131"/>
        <v>2.5765203471149651E-2</v>
      </c>
      <c r="O644" s="246"/>
      <c r="P644" s="159"/>
      <c r="Q644" s="100">
        <v>239191.28</v>
      </c>
      <c r="R644" s="100">
        <v>569983.28</v>
      </c>
      <c r="S644" s="98">
        <f t="shared" si="132"/>
        <v>-330792</v>
      </c>
      <c r="T644" s="117">
        <f t="shared" si="133"/>
        <v>-0.58035386581866044</v>
      </c>
      <c r="U644" s="159"/>
      <c r="V644" s="100">
        <v>1213208.72</v>
      </c>
      <c r="W644" s="100">
        <v>1100203.92</v>
      </c>
      <c r="X644" s="98">
        <f t="shared" si="134"/>
        <v>113004.80000000005</v>
      </c>
      <c r="Y644" s="117">
        <f t="shared" si="135"/>
        <v>0.10271259531596656</v>
      </c>
    </row>
    <row r="645" spans="1:26" s="68" customFormat="1" hidden="1" outlineLevel="1" x14ac:dyDescent="0.25">
      <c r="A645" s="63" t="s">
        <v>1418</v>
      </c>
      <c r="B645" s="64" t="s">
        <v>1877</v>
      </c>
      <c r="C645" s="65" t="s">
        <v>2330</v>
      </c>
      <c r="D645" s="66"/>
      <c r="E645" s="67"/>
      <c r="F645" s="307">
        <v>0</v>
      </c>
      <c r="G645" s="307">
        <v>0</v>
      </c>
      <c r="H645" s="142">
        <f t="shared" si="128"/>
        <v>0</v>
      </c>
      <c r="I645" s="91">
        <f t="shared" si="129"/>
        <v>0</v>
      </c>
      <c r="J645" s="157"/>
      <c r="K645" s="307">
        <v>2414.25</v>
      </c>
      <c r="L645" s="307">
        <v>0</v>
      </c>
      <c r="M645" s="142">
        <f t="shared" si="130"/>
        <v>2414.25</v>
      </c>
      <c r="N645" s="91" t="str">
        <f t="shared" si="131"/>
        <v>N.M.</v>
      </c>
      <c r="O645" s="258"/>
      <c r="P645" s="157"/>
      <c r="Q645" s="307">
        <v>1687.97</v>
      </c>
      <c r="R645" s="307">
        <v>-17.05</v>
      </c>
      <c r="S645" s="142">
        <f t="shared" si="132"/>
        <v>1705.02</v>
      </c>
      <c r="T645" s="91" t="str">
        <f t="shared" si="133"/>
        <v>N.M.</v>
      </c>
      <c r="U645" s="157"/>
      <c r="V645" s="307">
        <v>3462.3199999999997</v>
      </c>
      <c r="W645" s="307">
        <v>687.29</v>
      </c>
      <c r="X645" s="142">
        <f t="shared" si="134"/>
        <v>2775.0299999999997</v>
      </c>
      <c r="Y645" s="91">
        <f t="shared" si="135"/>
        <v>4.0376405883979105</v>
      </c>
      <c r="Z645" s="132"/>
    </row>
    <row r="646" spans="1:26" collapsed="1" x14ac:dyDescent="0.25">
      <c r="A646" s="38" t="s">
        <v>681</v>
      </c>
      <c r="B646" s="83" t="s">
        <v>506</v>
      </c>
      <c r="C646" s="88" t="s">
        <v>335</v>
      </c>
      <c r="D646" s="38"/>
      <c r="E646" s="48"/>
      <c r="F646" s="100">
        <v>0</v>
      </c>
      <c r="G646" s="100">
        <v>0</v>
      </c>
      <c r="H646" s="98">
        <f t="shared" si="128"/>
        <v>0</v>
      </c>
      <c r="I646" s="117">
        <f t="shared" si="129"/>
        <v>0</v>
      </c>
      <c r="J646" s="159"/>
      <c r="K646" s="100">
        <v>2414.25</v>
      </c>
      <c r="L646" s="100">
        <v>0</v>
      </c>
      <c r="M646" s="98">
        <f t="shared" si="130"/>
        <v>2414.25</v>
      </c>
      <c r="N646" s="117" t="str">
        <f t="shared" si="131"/>
        <v>N.M.</v>
      </c>
      <c r="O646" s="246"/>
      <c r="P646" s="159"/>
      <c r="Q646" s="100">
        <v>1687.97</v>
      </c>
      <c r="R646" s="100">
        <v>-17.05</v>
      </c>
      <c r="S646" s="98">
        <f t="shared" si="132"/>
        <v>1705.02</v>
      </c>
      <c r="T646" s="117" t="str">
        <f t="shared" si="133"/>
        <v>N.M.</v>
      </c>
      <c r="U646" s="159"/>
      <c r="V646" s="100">
        <v>3462.3199999999997</v>
      </c>
      <c r="W646" s="100">
        <v>687.29</v>
      </c>
      <c r="X646" s="98">
        <f t="shared" si="134"/>
        <v>2775.0299999999997</v>
      </c>
      <c r="Y646" s="117">
        <f t="shared" si="135"/>
        <v>4.0376405883979105</v>
      </c>
    </row>
    <row r="647" spans="1:26" s="68" customFormat="1" hidden="1" outlineLevel="1" x14ac:dyDescent="0.25">
      <c r="A647" s="63" t="s">
        <v>1419</v>
      </c>
      <c r="B647" s="64" t="s">
        <v>1878</v>
      </c>
      <c r="C647" s="65" t="s">
        <v>2331</v>
      </c>
      <c r="D647" s="66"/>
      <c r="E647" s="67"/>
      <c r="F647" s="307">
        <v>27294.53</v>
      </c>
      <c r="G647" s="307">
        <v>118584.33</v>
      </c>
      <c r="H647" s="142">
        <f t="shared" si="128"/>
        <v>-91289.8</v>
      </c>
      <c r="I647" s="91">
        <f t="shared" si="129"/>
        <v>-0.76983021281142294</v>
      </c>
      <c r="J647" s="157"/>
      <c r="K647" s="307">
        <v>193954.02</v>
      </c>
      <c r="L647" s="307">
        <v>292762.73</v>
      </c>
      <c r="M647" s="142">
        <f t="shared" si="130"/>
        <v>-98808.709999999992</v>
      </c>
      <c r="N647" s="91">
        <f t="shared" si="131"/>
        <v>-0.3375044016019389</v>
      </c>
      <c r="O647" s="258"/>
      <c r="P647" s="157"/>
      <c r="Q647" s="307">
        <v>80662.05</v>
      </c>
      <c r="R647" s="307">
        <v>183329.52</v>
      </c>
      <c r="S647" s="142">
        <f t="shared" si="132"/>
        <v>-102667.46999999999</v>
      </c>
      <c r="T647" s="91">
        <f t="shared" si="133"/>
        <v>-0.56001603015160895</v>
      </c>
      <c r="U647" s="157"/>
      <c r="V647" s="307">
        <v>288619.84999999998</v>
      </c>
      <c r="W647" s="307">
        <v>463444.3</v>
      </c>
      <c r="X647" s="142">
        <f t="shared" si="134"/>
        <v>-174824.45</v>
      </c>
      <c r="Y647" s="91">
        <f t="shared" si="135"/>
        <v>-0.3772286119389105</v>
      </c>
      <c r="Z647" s="132"/>
    </row>
    <row r="648" spans="1:26" collapsed="1" x14ac:dyDescent="0.25">
      <c r="A648" s="38" t="s">
        <v>682</v>
      </c>
      <c r="B648" s="83" t="s">
        <v>507</v>
      </c>
      <c r="C648" s="88" t="s">
        <v>334</v>
      </c>
      <c r="D648" s="38"/>
      <c r="E648" s="48"/>
      <c r="F648" s="100">
        <v>27294.53</v>
      </c>
      <c r="G648" s="100">
        <v>118584.33</v>
      </c>
      <c r="H648" s="98">
        <f t="shared" si="128"/>
        <v>-91289.8</v>
      </c>
      <c r="I648" s="117">
        <f t="shared" si="129"/>
        <v>-0.76983021281142294</v>
      </c>
      <c r="J648" s="159"/>
      <c r="K648" s="100">
        <v>193954.02</v>
      </c>
      <c r="L648" s="100">
        <v>292762.73</v>
      </c>
      <c r="M648" s="98">
        <f t="shared" si="130"/>
        <v>-98808.709999999992</v>
      </c>
      <c r="N648" s="117">
        <f t="shared" si="131"/>
        <v>-0.3375044016019389</v>
      </c>
      <c r="O648" s="246"/>
      <c r="P648" s="159"/>
      <c r="Q648" s="100">
        <v>80662.05</v>
      </c>
      <c r="R648" s="100">
        <v>183329.52</v>
      </c>
      <c r="S648" s="98">
        <f t="shared" si="132"/>
        <v>-102667.46999999999</v>
      </c>
      <c r="T648" s="117">
        <f t="shared" si="133"/>
        <v>-0.56001603015160895</v>
      </c>
      <c r="U648" s="159"/>
      <c r="V648" s="100">
        <v>288619.84999999998</v>
      </c>
      <c r="W648" s="100">
        <v>463444.3</v>
      </c>
      <c r="X648" s="98">
        <f t="shared" si="134"/>
        <v>-174824.45</v>
      </c>
      <c r="Y648" s="117">
        <f t="shared" si="135"/>
        <v>-0.3772286119389105</v>
      </c>
    </row>
    <row r="649" spans="1:26" s="68" customFormat="1" hidden="1" outlineLevel="1" x14ac:dyDescent="0.25">
      <c r="A649" s="63" t="s">
        <v>1420</v>
      </c>
      <c r="B649" s="64" t="s">
        <v>1879</v>
      </c>
      <c r="C649" s="65" t="s">
        <v>2312</v>
      </c>
      <c r="D649" s="66"/>
      <c r="E649" s="67"/>
      <c r="F649" s="307">
        <v>54720.32</v>
      </c>
      <c r="G649" s="307">
        <v>21857.38</v>
      </c>
      <c r="H649" s="142">
        <f t="shared" si="128"/>
        <v>32862.94</v>
      </c>
      <c r="I649" s="91">
        <f t="shared" si="129"/>
        <v>1.5035168899474687</v>
      </c>
      <c r="J649" s="157"/>
      <c r="K649" s="307">
        <v>720583.18</v>
      </c>
      <c r="L649" s="307">
        <v>172472.29</v>
      </c>
      <c r="M649" s="142">
        <f t="shared" si="130"/>
        <v>548110.89</v>
      </c>
      <c r="N649" s="91">
        <f t="shared" si="131"/>
        <v>3.1779649357006856</v>
      </c>
      <c r="O649" s="258"/>
      <c r="P649" s="157"/>
      <c r="Q649" s="307">
        <v>255585.14</v>
      </c>
      <c r="R649" s="307">
        <v>63244.590000000004</v>
      </c>
      <c r="S649" s="142">
        <f t="shared" si="132"/>
        <v>192340.55000000002</v>
      </c>
      <c r="T649" s="91">
        <f t="shared" si="133"/>
        <v>3.0412174385192472</v>
      </c>
      <c r="U649" s="157"/>
      <c r="V649" s="307">
        <v>830058.77</v>
      </c>
      <c r="W649" s="307">
        <v>446370.55000000005</v>
      </c>
      <c r="X649" s="142">
        <f t="shared" si="134"/>
        <v>383688.22</v>
      </c>
      <c r="Y649" s="91">
        <f t="shared" si="135"/>
        <v>0.85957332982653079</v>
      </c>
      <c r="Z649" s="132"/>
    </row>
    <row r="650" spans="1:26" collapsed="1" x14ac:dyDescent="0.25">
      <c r="A650" s="38" t="s">
        <v>683</v>
      </c>
      <c r="B650" s="83" t="s">
        <v>508</v>
      </c>
      <c r="C650" s="88" t="s">
        <v>333</v>
      </c>
      <c r="D650" s="38"/>
      <c r="E650" s="48"/>
      <c r="F650" s="100">
        <v>54720.32</v>
      </c>
      <c r="G650" s="100">
        <v>21857.38</v>
      </c>
      <c r="H650" s="98">
        <f t="shared" si="128"/>
        <v>32862.94</v>
      </c>
      <c r="I650" s="117">
        <f t="shared" si="129"/>
        <v>1.5035168899474687</v>
      </c>
      <c r="J650" s="159"/>
      <c r="K650" s="100">
        <v>720583.18</v>
      </c>
      <c r="L650" s="100">
        <v>172472.29</v>
      </c>
      <c r="M650" s="98">
        <f t="shared" si="130"/>
        <v>548110.89</v>
      </c>
      <c r="N650" s="117">
        <f t="shared" si="131"/>
        <v>3.1779649357006856</v>
      </c>
      <c r="O650" s="246"/>
      <c r="P650" s="159"/>
      <c r="Q650" s="100">
        <v>255585.14</v>
      </c>
      <c r="R650" s="100">
        <v>63244.590000000004</v>
      </c>
      <c r="S650" s="98">
        <f t="shared" si="132"/>
        <v>192340.55000000002</v>
      </c>
      <c r="T650" s="117">
        <f t="shared" si="133"/>
        <v>3.0412174385192472</v>
      </c>
      <c r="U650" s="159"/>
      <c r="V650" s="100">
        <v>830058.77</v>
      </c>
      <c r="W650" s="100">
        <v>446370.55000000005</v>
      </c>
      <c r="X650" s="98">
        <f t="shared" si="134"/>
        <v>383688.22</v>
      </c>
      <c r="Y650" s="117">
        <f t="shared" si="135"/>
        <v>0.85957332982653079</v>
      </c>
    </row>
    <row r="651" spans="1:26" s="68" customFormat="1" hidden="1" outlineLevel="1" x14ac:dyDescent="0.25">
      <c r="A651" s="63" t="s">
        <v>1421</v>
      </c>
      <c r="B651" s="64" t="s">
        <v>1880</v>
      </c>
      <c r="C651" s="65" t="s">
        <v>2313</v>
      </c>
      <c r="D651" s="66"/>
      <c r="E651" s="67"/>
      <c r="F651" s="307">
        <v>39755.31</v>
      </c>
      <c r="G651" s="307">
        <v>25421.71</v>
      </c>
      <c r="H651" s="142">
        <f t="shared" si="128"/>
        <v>14333.599999999999</v>
      </c>
      <c r="I651" s="91">
        <f t="shared" si="129"/>
        <v>0.56383303876883184</v>
      </c>
      <c r="J651" s="157"/>
      <c r="K651" s="307">
        <v>249631.03</v>
      </c>
      <c r="L651" s="307">
        <v>198195.56</v>
      </c>
      <c r="M651" s="142">
        <f t="shared" si="130"/>
        <v>51435.47</v>
      </c>
      <c r="N651" s="91">
        <f t="shared" si="131"/>
        <v>0.25951878033998343</v>
      </c>
      <c r="O651" s="258"/>
      <c r="P651" s="157"/>
      <c r="Q651" s="307">
        <v>111337.87</v>
      </c>
      <c r="R651" s="307">
        <v>92214.85</v>
      </c>
      <c r="S651" s="142">
        <f t="shared" si="132"/>
        <v>19123.01999999999</v>
      </c>
      <c r="T651" s="91">
        <f t="shared" si="133"/>
        <v>0.20737462567037726</v>
      </c>
      <c r="U651" s="157"/>
      <c r="V651" s="307">
        <v>378178.58</v>
      </c>
      <c r="W651" s="307">
        <v>397928.76</v>
      </c>
      <c r="X651" s="142">
        <f t="shared" si="134"/>
        <v>-19750.179999999993</v>
      </c>
      <c r="Y651" s="91">
        <f t="shared" si="135"/>
        <v>-4.9632451798658613E-2</v>
      </c>
      <c r="Z651" s="132"/>
    </row>
    <row r="652" spans="1:26" collapsed="1" x14ac:dyDescent="0.25">
      <c r="A652" s="38" t="s">
        <v>684</v>
      </c>
      <c r="B652" s="83" t="s">
        <v>509</v>
      </c>
      <c r="C652" s="88" t="s">
        <v>332</v>
      </c>
      <c r="D652" s="38"/>
      <c r="E652" s="48"/>
      <c r="F652" s="100">
        <v>39755.31</v>
      </c>
      <c r="G652" s="100">
        <v>25421.71</v>
      </c>
      <c r="H652" s="98">
        <f t="shared" si="128"/>
        <v>14333.599999999999</v>
      </c>
      <c r="I652" s="117">
        <f t="shared" si="129"/>
        <v>0.56383303876883184</v>
      </c>
      <c r="J652" s="159"/>
      <c r="K652" s="100">
        <v>249631.03</v>
      </c>
      <c r="L652" s="100">
        <v>198195.56</v>
      </c>
      <c r="M652" s="98">
        <f t="shared" si="130"/>
        <v>51435.47</v>
      </c>
      <c r="N652" s="117">
        <f t="shared" si="131"/>
        <v>0.25951878033998343</v>
      </c>
      <c r="O652" s="246"/>
      <c r="P652" s="159"/>
      <c r="Q652" s="100">
        <v>111337.87</v>
      </c>
      <c r="R652" s="100">
        <v>92214.85</v>
      </c>
      <c r="S652" s="98">
        <f t="shared" si="132"/>
        <v>19123.01999999999</v>
      </c>
      <c r="T652" s="117">
        <f t="shared" si="133"/>
        <v>0.20737462567037726</v>
      </c>
      <c r="U652" s="159"/>
      <c r="V652" s="100">
        <v>378178.58</v>
      </c>
      <c r="W652" s="100">
        <v>397928.76</v>
      </c>
      <c r="X652" s="98">
        <f t="shared" si="134"/>
        <v>-19750.179999999993</v>
      </c>
      <c r="Y652" s="117">
        <f t="shared" si="135"/>
        <v>-4.9632451798658613E-2</v>
      </c>
    </row>
    <row r="653" spans="1:26" s="108" customFormat="1" x14ac:dyDescent="0.25">
      <c r="A653" s="103"/>
      <c r="B653" s="104" t="s">
        <v>1241</v>
      </c>
      <c r="C653" s="114" t="s">
        <v>1242</v>
      </c>
      <c r="D653" s="103"/>
      <c r="E653" s="111"/>
      <c r="F653" s="302"/>
      <c r="G653" s="302"/>
      <c r="H653" s="303">
        <f t="shared" si="128"/>
        <v>0</v>
      </c>
      <c r="I653" s="119">
        <f t="shared" si="129"/>
        <v>0</v>
      </c>
      <c r="J653" s="166"/>
      <c r="K653" s="302"/>
      <c r="L653" s="302"/>
      <c r="M653" s="303">
        <f t="shared" si="130"/>
        <v>0</v>
      </c>
      <c r="N653" s="119">
        <f t="shared" si="131"/>
        <v>0</v>
      </c>
      <c r="O653" s="247"/>
      <c r="P653" s="166"/>
      <c r="Q653" s="302"/>
      <c r="R653" s="302"/>
      <c r="S653" s="303">
        <f t="shared" si="132"/>
        <v>0</v>
      </c>
      <c r="T653" s="119">
        <f t="shared" si="133"/>
        <v>0</v>
      </c>
      <c r="U653" s="166"/>
      <c r="V653" s="302"/>
      <c r="W653" s="302"/>
      <c r="X653" s="303">
        <f t="shared" si="134"/>
        <v>0</v>
      </c>
      <c r="Y653" s="119">
        <f t="shared" si="135"/>
        <v>0</v>
      </c>
      <c r="Z653" s="132"/>
    </row>
    <row r="654" spans="1:26" s="68" customFormat="1" hidden="1" outlineLevel="1" x14ac:dyDescent="0.25">
      <c r="A654" s="63" t="s">
        <v>1422</v>
      </c>
      <c r="B654" s="64" t="s">
        <v>1881</v>
      </c>
      <c r="C654" s="65" t="s">
        <v>2332</v>
      </c>
      <c r="D654" s="66"/>
      <c r="E654" s="67"/>
      <c r="F654" s="307">
        <v>2344.91</v>
      </c>
      <c r="G654" s="307">
        <v>5644.26</v>
      </c>
      <c r="H654" s="142">
        <f t="shared" ref="H654:H683" si="136">+F654-G654</f>
        <v>-3299.3500000000004</v>
      </c>
      <c r="I654" s="91">
        <f t="shared" si="129"/>
        <v>-0.58454961323539312</v>
      </c>
      <c r="J654" s="157"/>
      <c r="K654" s="307">
        <v>12826.24</v>
      </c>
      <c r="L654" s="307">
        <v>21980.87</v>
      </c>
      <c r="M654" s="142">
        <f t="shared" si="130"/>
        <v>-9154.6299999999992</v>
      </c>
      <c r="N654" s="91">
        <f t="shared" si="131"/>
        <v>-0.41648169521952494</v>
      </c>
      <c r="O654" s="258"/>
      <c r="P654" s="157"/>
      <c r="Q654" s="307">
        <v>8907.02</v>
      </c>
      <c r="R654" s="307">
        <v>9623.82</v>
      </c>
      <c r="S654" s="142">
        <f t="shared" si="132"/>
        <v>-716.79999999999927</v>
      </c>
      <c r="T654" s="91">
        <f t="shared" si="133"/>
        <v>-7.4481858555126679E-2</v>
      </c>
      <c r="U654" s="157"/>
      <c r="V654" s="307">
        <v>31091.4</v>
      </c>
      <c r="W654" s="307">
        <v>45466.479999999996</v>
      </c>
      <c r="X654" s="142">
        <f t="shared" si="134"/>
        <v>-14375.079999999994</v>
      </c>
      <c r="Y654" s="91">
        <f t="shared" si="135"/>
        <v>-0.31616874673385748</v>
      </c>
      <c r="Z654" s="132"/>
    </row>
    <row r="655" spans="1:26" collapsed="1" x14ac:dyDescent="0.25">
      <c r="A655" s="38" t="s">
        <v>685</v>
      </c>
      <c r="B655" s="83" t="s">
        <v>510</v>
      </c>
      <c r="C655" s="88" t="s">
        <v>331</v>
      </c>
      <c r="D655" s="38"/>
      <c r="E655" s="48"/>
      <c r="F655" s="100">
        <v>2344.91</v>
      </c>
      <c r="G655" s="100">
        <v>5644.26</v>
      </c>
      <c r="H655" s="98">
        <f t="shared" si="136"/>
        <v>-3299.3500000000004</v>
      </c>
      <c r="I655" s="117">
        <f t="shared" si="129"/>
        <v>-0.58454961323539312</v>
      </c>
      <c r="J655" s="159"/>
      <c r="K655" s="100">
        <v>12826.24</v>
      </c>
      <c r="L655" s="100">
        <v>21980.87</v>
      </c>
      <c r="M655" s="98">
        <f t="shared" si="130"/>
        <v>-9154.6299999999992</v>
      </c>
      <c r="N655" s="117">
        <f t="shared" si="131"/>
        <v>-0.41648169521952494</v>
      </c>
      <c r="O655" s="246"/>
      <c r="P655" s="159"/>
      <c r="Q655" s="100">
        <v>8907.02</v>
      </c>
      <c r="R655" s="100">
        <v>9623.82</v>
      </c>
      <c r="S655" s="98">
        <f t="shared" si="132"/>
        <v>-716.79999999999927</v>
      </c>
      <c r="T655" s="117">
        <f t="shared" si="133"/>
        <v>-7.4481858555126679E-2</v>
      </c>
      <c r="U655" s="159"/>
      <c r="V655" s="100">
        <v>31091.4</v>
      </c>
      <c r="W655" s="100">
        <v>45466.479999999996</v>
      </c>
      <c r="X655" s="98">
        <f t="shared" si="134"/>
        <v>-14375.079999999994</v>
      </c>
      <c r="Y655" s="117">
        <f t="shared" si="135"/>
        <v>-0.31616874673385748</v>
      </c>
    </row>
    <row r="656" spans="1:26" s="68" customFormat="1" hidden="1" outlineLevel="1" x14ac:dyDescent="0.25">
      <c r="A656" s="63" t="s">
        <v>1423</v>
      </c>
      <c r="B656" s="64" t="s">
        <v>1882</v>
      </c>
      <c r="C656" s="65" t="s">
        <v>2333</v>
      </c>
      <c r="D656" s="66"/>
      <c r="E656" s="67"/>
      <c r="F656" s="307">
        <v>226862.45</v>
      </c>
      <c r="G656" s="307">
        <v>113072.32000000001</v>
      </c>
      <c r="H656" s="142">
        <f t="shared" si="136"/>
        <v>113790.13</v>
      </c>
      <c r="I656" s="91">
        <f t="shared" si="129"/>
        <v>1.0063482380126276</v>
      </c>
      <c r="J656" s="157"/>
      <c r="K656" s="307">
        <v>844506.84</v>
      </c>
      <c r="L656" s="307">
        <v>860080.54</v>
      </c>
      <c r="M656" s="142">
        <f t="shared" si="130"/>
        <v>-15573.70000000007</v>
      </c>
      <c r="N656" s="91">
        <f t="shared" si="131"/>
        <v>-1.8107257722631498E-2</v>
      </c>
      <c r="O656" s="258"/>
      <c r="P656" s="157"/>
      <c r="Q656" s="307">
        <v>454416.54000000004</v>
      </c>
      <c r="R656" s="307">
        <v>358081.46</v>
      </c>
      <c r="S656" s="142">
        <f t="shared" si="132"/>
        <v>96335.080000000016</v>
      </c>
      <c r="T656" s="91">
        <f t="shared" si="133"/>
        <v>0.26903118636748191</v>
      </c>
      <c r="U656" s="157"/>
      <c r="V656" s="307">
        <v>1337861.06</v>
      </c>
      <c r="W656" s="307">
        <v>1368519.48</v>
      </c>
      <c r="X656" s="142">
        <f t="shared" si="134"/>
        <v>-30658.419999999925</v>
      </c>
      <c r="Y656" s="91">
        <f t="shared" si="135"/>
        <v>-2.2402618631340146E-2</v>
      </c>
      <c r="Z656" s="132"/>
    </row>
    <row r="657" spans="1:26" collapsed="1" x14ac:dyDescent="0.25">
      <c r="A657" s="38" t="s">
        <v>686</v>
      </c>
      <c r="B657" s="83" t="s">
        <v>511</v>
      </c>
      <c r="C657" s="88" t="s">
        <v>330</v>
      </c>
      <c r="D657" s="38"/>
      <c r="E657" s="48"/>
      <c r="F657" s="100">
        <v>226862.45</v>
      </c>
      <c r="G657" s="100">
        <v>113072.32000000001</v>
      </c>
      <c r="H657" s="98">
        <f t="shared" si="136"/>
        <v>113790.13</v>
      </c>
      <c r="I657" s="117">
        <f t="shared" si="129"/>
        <v>1.0063482380126276</v>
      </c>
      <c r="J657" s="159"/>
      <c r="K657" s="100">
        <v>844506.84</v>
      </c>
      <c r="L657" s="100">
        <v>860080.54</v>
      </c>
      <c r="M657" s="98">
        <f t="shared" si="130"/>
        <v>-15573.70000000007</v>
      </c>
      <c r="N657" s="117">
        <f t="shared" si="131"/>
        <v>-1.8107257722631498E-2</v>
      </c>
      <c r="O657" s="246"/>
      <c r="P657" s="159"/>
      <c r="Q657" s="100">
        <v>454416.54000000004</v>
      </c>
      <c r="R657" s="100">
        <v>358081.46</v>
      </c>
      <c r="S657" s="98">
        <f t="shared" si="132"/>
        <v>96335.080000000016</v>
      </c>
      <c r="T657" s="117">
        <f t="shared" si="133"/>
        <v>0.26903118636748191</v>
      </c>
      <c r="U657" s="159"/>
      <c r="V657" s="100">
        <v>1337861.06</v>
      </c>
      <c r="W657" s="100">
        <v>1368519.48</v>
      </c>
      <c r="X657" s="98">
        <f t="shared" si="134"/>
        <v>-30658.419999999925</v>
      </c>
      <c r="Y657" s="117">
        <f t="shared" si="135"/>
        <v>-2.2402618631340146E-2</v>
      </c>
    </row>
    <row r="658" spans="1:26" s="68" customFormat="1" hidden="1" outlineLevel="1" x14ac:dyDescent="0.25">
      <c r="A658" s="63" t="s">
        <v>1424</v>
      </c>
      <c r="B658" s="64" t="s">
        <v>1883</v>
      </c>
      <c r="C658" s="65" t="s">
        <v>2334</v>
      </c>
      <c r="D658" s="66"/>
      <c r="E658" s="67"/>
      <c r="F658" s="307">
        <v>22058.53</v>
      </c>
      <c r="G658" s="307">
        <v>13811.03</v>
      </c>
      <c r="H658" s="142">
        <f t="shared" si="136"/>
        <v>8247.4999999999982</v>
      </c>
      <c r="I658" s="91">
        <f t="shared" si="129"/>
        <v>0.59716762616546326</v>
      </c>
      <c r="J658" s="157"/>
      <c r="K658" s="307">
        <v>105402.73</v>
      </c>
      <c r="L658" s="307">
        <v>126662.27</v>
      </c>
      <c r="M658" s="142">
        <f t="shared" si="130"/>
        <v>-21259.540000000008</v>
      </c>
      <c r="N658" s="91">
        <f t="shared" si="131"/>
        <v>-0.16784429964819048</v>
      </c>
      <c r="O658" s="258"/>
      <c r="P658" s="157"/>
      <c r="Q658" s="307">
        <v>50626.130000000005</v>
      </c>
      <c r="R658" s="307">
        <v>49123.48</v>
      </c>
      <c r="S658" s="142">
        <f t="shared" si="132"/>
        <v>1502.6500000000015</v>
      </c>
      <c r="T658" s="91">
        <f t="shared" si="133"/>
        <v>3.0589241641675251E-2</v>
      </c>
      <c r="U658" s="157"/>
      <c r="V658" s="307">
        <v>170696.18</v>
      </c>
      <c r="W658" s="307">
        <v>218410.3</v>
      </c>
      <c r="X658" s="142">
        <f t="shared" si="134"/>
        <v>-47714.119999999995</v>
      </c>
      <c r="Y658" s="91">
        <f t="shared" si="135"/>
        <v>-0.21846094254712345</v>
      </c>
      <c r="Z658" s="132"/>
    </row>
    <row r="659" spans="1:26" collapsed="1" x14ac:dyDescent="0.25">
      <c r="A659" s="38" t="s">
        <v>687</v>
      </c>
      <c r="B659" s="83" t="s">
        <v>512</v>
      </c>
      <c r="C659" s="88" t="s">
        <v>329</v>
      </c>
      <c r="D659" s="38"/>
      <c r="E659" s="48"/>
      <c r="F659" s="100">
        <v>22058.53</v>
      </c>
      <c r="G659" s="100">
        <v>13811.03</v>
      </c>
      <c r="H659" s="98">
        <f t="shared" si="136"/>
        <v>8247.4999999999982</v>
      </c>
      <c r="I659" s="117">
        <f t="shared" si="129"/>
        <v>0.59716762616546326</v>
      </c>
      <c r="J659" s="159"/>
      <c r="K659" s="100">
        <v>105402.73</v>
      </c>
      <c r="L659" s="100">
        <v>126662.27</v>
      </c>
      <c r="M659" s="98">
        <f t="shared" si="130"/>
        <v>-21259.540000000008</v>
      </c>
      <c r="N659" s="117">
        <f t="shared" si="131"/>
        <v>-0.16784429964819048</v>
      </c>
      <c r="O659" s="246"/>
      <c r="P659" s="159"/>
      <c r="Q659" s="100">
        <v>50626.130000000005</v>
      </c>
      <c r="R659" s="100">
        <v>49123.48</v>
      </c>
      <c r="S659" s="98">
        <f t="shared" si="132"/>
        <v>1502.6500000000015</v>
      </c>
      <c r="T659" s="117">
        <f t="shared" si="133"/>
        <v>3.0589241641675251E-2</v>
      </c>
      <c r="U659" s="159"/>
      <c r="V659" s="100">
        <v>170696.18</v>
      </c>
      <c r="W659" s="100">
        <v>218410.3</v>
      </c>
      <c r="X659" s="98">
        <f t="shared" si="134"/>
        <v>-47714.119999999995</v>
      </c>
      <c r="Y659" s="117">
        <f t="shared" si="135"/>
        <v>-0.21846094254712345</v>
      </c>
    </row>
    <row r="660" spans="1:26" s="68" customFormat="1" hidden="1" outlineLevel="1" x14ac:dyDescent="0.25">
      <c r="A660" s="63" t="s">
        <v>1425</v>
      </c>
      <c r="B660" s="64" t="s">
        <v>1884</v>
      </c>
      <c r="C660" s="65" t="s">
        <v>2335</v>
      </c>
      <c r="D660" s="66"/>
      <c r="E660" s="67"/>
      <c r="F660" s="307">
        <v>-137904.32000000001</v>
      </c>
      <c r="G660" s="307">
        <v>279766.21000000002</v>
      </c>
      <c r="H660" s="142">
        <f t="shared" si="136"/>
        <v>-417670.53</v>
      </c>
      <c r="I660" s="91">
        <f t="shared" si="129"/>
        <v>-1.492927005016081</v>
      </c>
      <c r="J660" s="157"/>
      <c r="K660" s="307">
        <v>1800495.0390000001</v>
      </c>
      <c r="L660" s="307">
        <v>4474071.88</v>
      </c>
      <c r="M660" s="142">
        <f t="shared" si="130"/>
        <v>-2673576.841</v>
      </c>
      <c r="N660" s="91">
        <f t="shared" si="131"/>
        <v>-0.59757127572121171</v>
      </c>
      <c r="O660" s="258"/>
      <c r="P660" s="157"/>
      <c r="Q660" s="307">
        <v>873666.54</v>
      </c>
      <c r="R660" s="307">
        <v>3100457.84</v>
      </c>
      <c r="S660" s="142">
        <f t="shared" si="132"/>
        <v>-2226791.2999999998</v>
      </c>
      <c r="T660" s="91">
        <f t="shared" si="133"/>
        <v>-0.71821370098036874</v>
      </c>
      <c r="U660" s="157"/>
      <c r="V660" s="307">
        <v>3612246.449</v>
      </c>
      <c r="W660" s="307">
        <v>5668998.2630000003</v>
      </c>
      <c r="X660" s="142">
        <f t="shared" si="134"/>
        <v>-2056751.8140000002</v>
      </c>
      <c r="Y660" s="91">
        <f t="shared" si="135"/>
        <v>-0.3628069225958061</v>
      </c>
      <c r="Z660" s="132"/>
    </row>
    <row r="661" spans="1:26" collapsed="1" x14ac:dyDescent="0.25">
      <c r="A661" s="38" t="s">
        <v>688</v>
      </c>
      <c r="B661" s="83" t="s">
        <v>513</v>
      </c>
      <c r="C661" s="88" t="s">
        <v>328</v>
      </c>
      <c r="D661" s="38"/>
      <c r="E661" s="48"/>
      <c r="F661" s="100">
        <v>-137904.32000000001</v>
      </c>
      <c r="G661" s="100">
        <v>279766.21000000002</v>
      </c>
      <c r="H661" s="98">
        <f t="shared" si="136"/>
        <v>-417670.53</v>
      </c>
      <c r="I661" s="117">
        <f t="shared" si="129"/>
        <v>-1.492927005016081</v>
      </c>
      <c r="J661" s="159"/>
      <c r="K661" s="100">
        <v>1800495.0390000001</v>
      </c>
      <c r="L661" s="100">
        <v>4474071.88</v>
      </c>
      <c r="M661" s="98">
        <f t="shared" si="130"/>
        <v>-2673576.841</v>
      </c>
      <c r="N661" s="117">
        <f t="shared" si="131"/>
        <v>-0.59757127572121171</v>
      </c>
      <c r="O661" s="246"/>
      <c r="P661" s="159"/>
      <c r="Q661" s="100">
        <v>873666.54</v>
      </c>
      <c r="R661" s="100">
        <v>3100457.84</v>
      </c>
      <c r="S661" s="98">
        <f t="shared" si="132"/>
        <v>-2226791.2999999998</v>
      </c>
      <c r="T661" s="117">
        <f t="shared" si="133"/>
        <v>-0.71821370098036874</v>
      </c>
      <c r="U661" s="159"/>
      <c r="V661" s="100">
        <v>3612246.449</v>
      </c>
      <c r="W661" s="100">
        <v>5668998.2630000003</v>
      </c>
      <c r="X661" s="98">
        <f t="shared" si="134"/>
        <v>-2056751.8140000002</v>
      </c>
      <c r="Y661" s="117">
        <f t="shared" si="135"/>
        <v>-0.3628069225958061</v>
      </c>
    </row>
    <row r="662" spans="1:26" s="68" customFormat="1" hidden="1" outlineLevel="1" x14ac:dyDescent="0.25">
      <c r="A662" s="63" t="s">
        <v>1426</v>
      </c>
      <c r="B662" s="64" t="s">
        <v>1885</v>
      </c>
      <c r="C662" s="65" t="s">
        <v>2326</v>
      </c>
      <c r="D662" s="66"/>
      <c r="E662" s="67"/>
      <c r="F662" s="307">
        <v>77077.09</v>
      </c>
      <c r="G662" s="307">
        <v>73586.37</v>
      </c>
      <c r="H662" s="142">
        <f t="shared" si="136"/>
        <v>3490.7200000000012</v>
      </c>
      <c r="I662" s="91">
        <f t="shared" si="129"/>
        <v>4.7437045746379407E-2</v>
      </c>
      <c r="J662" s="157"/>
      <c r="K662" s="307">
        <v>631374.94000000006</v>
      </c>
      <c r="L662" s="307">
        <v>522573.57</v>
      </c>
      <c r="M662" s="142">
        <f t="shared" si="130"/>
        <v>108801.37000000005</v>
      </c>
      <c r="N662" s="91">
        <f t="shared" si="131"/>
        <v>0.20820297130603074</v>
      </c>
      <c r="O662" s="258"/>
      <c r="P662" s="157"/>
      <c r="Q662" s="307">
        <v>249781.72</v>
      </c>
      <c r="R662" s="307">
        <v>206711.95</v>
      </c>
      <c r="S662" s="142">
        <f t="shared" si="132"/>
        <v>43069.76999999999</v>
      </c>
      <c r="T662" s="91">
        <f t="shared" si="133"/>
        <v>0.20835645931451949</v>
      </c>
      <c r="U662" s="157"/>
      <c r="V662" s="307">
        <v>1093912.21</v>
      </c>
      <c r="W662" s="307">
        <v>833253.03</v>
      </c>
      <c r="X662" s="142">
        <f t="shared" si="134"/>
        <v>260659.17999999993</v>
      </c>
      <c r="Y662" s="91">
        <f t="shared" si="135"/>
        <v>0.31282116069832944</v>
      </c>
      <c r="Z662" s="132"/>
    </row>
    <row r="663" spans="1:26" s="68" customFormat="1" hidden="1" outlineLevel="1" x14ac:dyDescent="0.25">
      <c r="A663" s="63" t="s">
        <v>1427</v>
      </c>
      <c r="B663" s="64" t="s">
        <v>1886</v>
      </c>
      <c r="C663" s="65" t="s">
        <v>2262</v>
      </c>
      <c r="D663" s="66"/>
      <c r="E663" s="67"/>
      <c r="F663" s="307">
        <v>1031.414</v>
      </c>
      <c r="G663" s="307">
        <v>1448.34</v>
      </c>
      <c r="H663" s="142">
        <f t="shared" si="136"/>
        <v>-416.92599999999993</v>
      </c>
      <c r="I663" s="91">
        <f t="shared" si="129"/>
        <v>-0.28786472789538364</v>
      </c>
      <c r="J663" s="157"/>
      <c r="K663" s="307">
        <v>52613.648000000001</v>
      </c>
      <c r="L663" s="307">
        <v>56005.599999999999</v>
      </c>
      <c r="M663" s="142">
        <f t="shared" si="130"/>
        <v>-3391.9519999999975</v>
      </c>
      <c r="N663" s="91">
        <f t="shared" si="131"/>
        <v>-6.0564514977073679E-2</v>
      </c>
      <c r="O663" s="258"/>
      <c r="P663" s="157"/>
      <c r="Q663" s="307">
        <v>48487.991999999998</v>
      </c>
      <c r="R663" s="307">
        <v>4345.0200000000004</v>
      </c>
      <c r="S663" s="142">
        <f t="shared" si="132"/>
        <v>44142.971999999994</v>
      </c>
      <c r="T663" s="91" t="str">
        <f t="shared" si="133"/>
        <v>N.M.</v>
      </c>
      <c r="U663" s="157"/>
      <c r="V663" s="307">
        <v>59855.347999999998</v>
      </c>
      <c r="W663" s="307">
        <v>230514.68000000002</v>
      </c>
      <c r="X663" s="142">
        <f t="shared" si="134"/>
        <v>-170659.33200000002</v>
      </c>
      <c r="Y663" s="91">
        <f t="shared" si="135"/>
        <v>-0.74034040695369163</v>
      </c>
      <c r="Z663" s="132"/>
    </row>
    <row r="664" spans="1:26" collapsed="1" x14ac:dyDescent="0.25">
      <c r="A664" s="38" t="s">
        <v>689</v>
      </c>
      <c r="B664" s="83" t="s">
        <v>514</v>
      </c>
      <c r="C664" s="88" t="s">
        <v>327</v>
      </c>
      <c r="D664" s="38"/>
      <c r="E664" s="48"/>
      <c r="F664" s="100">
        <v>78108.504000000001</v>
      </c>
      <c r="G664" s="100">
        <v>75034.709999999992</v>
      </c>
      <c r="H664" s="98">
        <f t="shared" si="136"/>
        <v>3073.794000000009</v>
      </c>
      <c r="I664" s="117">
        <f t="shared" si="129"/>
        <v>4.0964961415856864E-2</v>
      </c>
      <c r="J664" s="159"/>
      <c r="K664" s="100">
        <v>683988.58800000011</v>
      </c>
      <c r="L664" s="100">
        <v>578579.17000000004</v>
      </c>
      <c r="M664" s="98">
        <f t="shared" si="130"/>
        <v>105409.41800000006</v>
      </c>
      <c r="N664" s="117">
        <f t="shared" si="131"/>
        <v>0.18218667982810383</v>
      </c>
      <c r="O664" s="246"/>
      <c r="P664" s="159"/>
      <c r="Q664" s="100">
        <v>298269.712</v>
      </c>
      <c r="R664" s="100">
        <v>211056.97</v>
      </c>
      <c r="S664" s="98">
        <f t="shared" si="132"/>
        <v>87212.741999999998</v>
      </c>
      <c r="T664" s="117">
        <f t="shared" si="133"/>
        <v>0.41321896168603195</v>
      </c>
      <c r="U664" s="159"/>
      <c r="V664" s="100">
        <v>1153767.5580000002</v>
      </c>
      <c r="W664" s="100">
        <v>1063767.7100000002</v>
      </c>
      <c r="X664" s="98">
        <f t="shared" si="134"/>
        <v>89999.847999999998</v>
      </c>
      <c r="Y664" s="117">
        <f t="shared" si="135"/>
        <v>8.4604794029704083E-2</v>
      </c>
    </row>
    <row r="665" spans="1:26" s="68" customFormat="1" hidden="1" outlineLevel="1" x14ac:dyDescent="0.25">
      <c r="A665" s="63" t="s">
        <v>1417</v>
      </c>
      <c r="B665" s="64" t="s">
        <v>1876</v>
      </c>
      <c r="C665" s="65" t="s">
        <v>2250</v>
      </c>
      <c r="D665" s="66"/>
      <c r="E665" s="67"/>
      <c r="F665" s="307">
        <v>-153811.89000000001</v>
      </c>
      <c r="G665" s="307">
        <v>353198.19</v>
      </c>
      <c r="H665" s="142">
        <f t="shared" si="136"/>
        <v>-507010.08</v>
      </c>
      <c r="I665" s="91">
        <f t="shared" si="129"/>
        <v>-1.4354832339316348</v>
      </c>
      <c r="J665" s="157"/>
      <c r="K665" s="307">
        <v>807294.13</v>
      </c>
      <c r="L665" s="307">
        <v>787016.49</v>
      </c>
      <c r="M665" s="142">
        <f t="shared" si="130"/>
        <v>20277.640000000014</v>
      </c>
      <c r="N665" s="91">
        <f t="shared" si="131"/>
        <v>2.5765203471149651E-2</v>
      </c>
      <c r="O665" s="258"/>
      <c r="P665" s="157"/>
      <c r="Q665" s="307">
        <v>239191.28</v>
      </c>
      <c r="R665" s="307">
        <v>569983.28</v>
      </c>
      <c r="S665" s="142">
        <f t="shared" si="132"/>
        <v>-330792</v>
      </c>
      <c r="T665" s="91">
        <f t="shared" si="133"/>
        <v>-0.58035386581866044</v>
      </c>
      <c r="U665" s="157"/>
      <c r="V665" s="307">
        <v>1213208.72</v>
      </c>
      <c r="W665" s="307">
        <v>1100203.92</v>
      </c>
      <c r="X665" s="142">
        <f t="shared" si="134"/>
        <v>113004.80000000005</v>
      </c>
      <c r="Y665" s="91">
        <f t="shared" si="135"/>
        <v>0.10271259531596656</v>
      </c>
      <c r="Z665" s="132"/>
    </row>
    <row r="666" spans="1:26" s="68" customFormat="1" hidden="1" outlineLevel="1" x14ac:dyDescent="0.25">
      <c r="A666" s="63" t="s">
        <v>1418</v>
      </c>
      <c r="B666" s="64" t="s">
        <v>1877</v>
      </c>
      <c r="C666" s="65" t="s">
        <v>2330</v>
      </c>
      <c r="D666" s="66"/>
      <c r="E666" s="67"/>
      <c r="F666" s="307">
        <v>0</v>
      </c>
      <c r="G666" s="307">
        <v>0</v>
      </c>
      <c r="H666" s="142">
        <f t="shared" si="136"/>
        <v>0</v>
      </c>
      <c r="I666" s="91">
        <f t="shared" si="129"/>
        <v>0</v>
      </c>
      <c r="J666" s="157"/>
      <c r="K666" s="307">
        <v>2414.25</v>
      </c>
      <c r="L666" s="307">
        <v>0</v>
      </c>
      <c r="M666" s="142">
        <f t="shared" si="130"/>
        <v>2414.25</v>
      </c>
      <c r="N666" s="91" t="str">
        <f t="shared" si="131"/>
        <v>N.M.</v>
      </c>
      <c r="O666" s="258"/>
      <c r="P666" s="157"/>
      <c r="Q666" s="307">
        <v>1687.97</v>
      </c>
      <c r="R666" s="307">
        <v>-17.05</v>
      </c>
      <c r="S666" s="142">
        <f t="shared" si="132"/>
        <v>1705.02</v>
      </c>
      <c r="T666" s="91" t="str">
        <f t="shared" si="133"/>
        <v>N.M.</v>
      </c>
      <c r="U666" s="157"/>
      <c r="V666" s="307">
        <v>3462.3199999999997</v>
      </c>
      <c r="W666" s="307">
        <v>687.29</v>
      </c>
      <c r="X666" s="142">
        <f t="shared" si="134"/>
        <v>2775.0299999999997</v>
      </c>
      <c r="Y666" s="91">
        <f t="shared" si="135"/>
        <v>4.0376405883979105</v>
      </c>
      <c r="Z666" s="132"/>
    </row>
    <row r="667" spans="1:26" s="68" customFormat="1" hidden="1" outlineLevel="1" x14ac:dyDescent="0.25">
      <c r="A667" s="63" t="s">
        <v>1419</v>
      </c>
      <c r="B667" s="64" t="s">
        <v>1878</v>
      </c>
      <c r="C667" s="65" t="s">
        <v>2331</v>
      </c>
      <c r="D667" s="66"/>
      <c r="E667" s="67"/>
      <c r="F667" s="307">
        <v>27294.53</v>
      </c>
      <c r="G667" s="307">
        <v>118584.33</v>
      </c>
      <c r="H667" s="142">
        <f t="shared" si="136"/>
        <v>-91289.8</v>
      </c>
      <c r="I667" s="91">
        <f t="shared" si="129"/>
        <v>-0.76983021281142294</v>
      </c>
      <c r="J667" s="157"/>
      <c r="K667" s="307">
        <v>193954.02</v>
      </c>
      <c r="L667" s="307">
        <v>292762.73</v>
      </c>
      <c r="M667" s="142">
        <f t="shared" si="130"/>
        <v>-98808.709999999992</v>
      </c>
      <c r="N667" s="91">
        <f t="shared" si="131"/>
        <v>-0.3375044016019389</v>
      </c>
      <c r="O667" s="258"/>
      <c r="P667" s="157"/>
      <c r="Q667" s="307">
        <v>80662.05</v>
      </c>
      <c r="R667" s="307">
        <v>183329.52</v>
      </c>
      <c r="S667" s="142">
        <f t="shared" si="132"/>
        <v>-102667.46999999999</v>
      </c>
      <c r="T667" s="91">
        <f t="shared" si="133"/>
        <v>-0.56001603015160895</v>
      </c>
      <c r="U667" s="157"/>
      <c r="V667" s="307">
        <v>288619.84999999998</v>
      </c>
      <c r="W667" s="307">
        <v>463444.3</v>
      </c>
      <c r="X667" s="142">
        <f t="shared" si="134"/>
        <v>-174824.45</v>
      </c>
      <c r="Y667" s="91">
        <f t="shared" si="135"/>
        <v>-0.3772286119389105</v>
      </c>
      <c r="Z667" s="132"/>
    </row>
    <row r="668" spans="1:26" s="68" customFormat="1" hidden="1" outlineLevel="1" x14ac:dyDescent="0.25">
      <c r="A668" s="63" t="s">
        <v>1420</v>
      </c>
      <c r="B668" s="64" t="s">
        <v>1879</v>
      </c>
      <c r="C668" s="65" t="s">
        <v>2312</v>
      </c>
      <c r="D668" s="66"/>
      <c r="E668" s="67"/>
      <c r="F668" s="307">
        <v>54720.32</v>
      </c>
      <c r="G668" s="307">
        <v>21857.38</v>
      </c>
      <c r="H668" s="142">
        <f t="shared" si="136"/>
        <v>32862.94</v>
      </c>
      <c r="I668" s="91">
        <f t="shared" si="129"/>
        <v>1.5035168899474687</v>
      </c>
      <c r="J668" s="157"/>
      <c r="K668" s="307">
        <v>720583.18</v>
      </c>
      <c r="L668" s="307">
        <v>172472.29</v>
      </c>
      <c r="M668" s="142">
        <f t="shared" si="130"/>
        <v>548110.89</v>
      </c>
      <c r="N668" s="91">
        <f t="shared" si="131"/>
        <v>3.1779649357006856</v>
      </c>
      <c r="O668" s="258"/>
      <c r="P668" s="157"/>
      <c r="Q668" s="307">
        <v>255585.14</v>
      </c>
      <c r="R668" s="307">
        <v>63244.590000000004</v>
      </c>
      <c r="S668" s="142">
        <f t="shared" si="132"/>
        <v>192340.55000000002</v>
      </c>
      <c r="T668" s="91">
        <f t="shared" si="133"/>
        <v>3.0412174385192472</v>
      </c>
      <c r="U668" s="157"/>
      <c r="V668" s="307">
        <v>830058.77</v>
      </c>
      <c r="W668" s="307">
        <v>446370.55000000005</v>
      </c>
      <c r="X668" s="142">
        <f t="shared" si="134"/>
        <v>383688.22</v>
      </c>
      <c r="Y668" s="91">
        <f t="shared" si="135"/>
        <v>0.85957332982653079</v>
      </c>
      <c r="Z668" s="132"/>
    </row>
    <row r="669" spans="1:26" s="68" customFormat="1" hidden="1" outlineLevel="1" x14ac:dyDescent="0.25">
      <c r="A669" s="63" t="s">
        <v>1421</v>
      </c>
      <c r="B669" s="64" t="s">
        <v>1880</v>
      </c>
      <c r="C669" s="65" t="s">
        <v>2313</v>
      </c>
      <c r="D669" s="66"/>
      <c r="E669" s="67"/>
      <c r="F669" s="307">
        <v>39755.31</v>
      </c>
      <c r="G669" s="307">
        <v>25421.71</v>
      </c>
      <c r="H669" s="142">
        <f t="shared" si="136"/>
        <v>14333.599999999999</v>
      </c>
      <c r="I669" s="91">
        <f t="shared" si="129"/>
        <v>0.56383303876883184</v>
      </c>
      <c r="J669" s="157"/>
      <c r="K669" s="307">
        <v>249631.03</v>
      </c>
      <c r="L669" s="307">
        <v>198195.56</v>
      </c>
      <c r="M669" s="142">
        <f t="shared" si="130"/>
        <v>51435.47</v>
      </c>
      <c r="N669" s="91">
        <f t="shared" si="131"/>
        <v>0.25951878033998343</v>
      </c>
      <c r="O669" s="258"/>
      <c r="P669" s="157"/>
      <c r="Q669" s="307">
        <v>111337.87</v>
      </c>
      <c r="R669" s="307">
        <v>92214.85</v>
      </c>
      <c r="S669" s="142">
        <f t="shared" si="132"/>
        <v>19123.01999999999</v>
      </c>
      <c r="T669" s="91">
        <f t="shared" si="133"/>
        <v>0.20737462567037726</v>
      </c>
      <c r="U669" s="157"/>
      <c r="V669" s="307">
        <v>378178.58</v>
      </c>
      <c r="W669" s="307">
        <v>397928.76</v>
      </c>
      <c r="X669" s="142">
        <f t="shared" si="134"/>
        <v>-19750.179999999993</v>
      </c>
      <c r="Y669" s="91">
        <f t="shared" si="135"/>
        <v>-4.9632451798658613E-2</v>
      </c>
      <c r="Z669" s="132"/>
    </row>
    <row r="670" spans="1:26" s="68" customFormat="1" hidden="1" outlineLevel="1" x14ac:dyDescent="0.25">
      <c r="A670" s="63" t="s">
        <v>1422</v>
      </c>
      <c r="B670" s="64" t="s">
        <v>1881</v>
      </c>
      <c r="C670" s="65" t="s">
        <v>2332</v>
      </c>
      <c r="D670" s="66"/>
      <c r="E670" s="67"/>
      <c r="F670" s="307">
        <v>2344.91</v>
      </c>
      <c r="G670" s="307">
        <v>5644.26</v>
      </c>
      <c r="H670" s="142">
        <f t="shared" si="136"/>
        <v>-3299.3500000000004</v>
      </c>
      <c r="I670" s="91">
        <f t="shared" si="129"/>
        <v>-0.58454961323539312</v>
      </c>
      <c r="J670" s="157"/>
      <c r="K670" s="307">
        <v>12826.24</v>
      </c>
      <c r="L670" s="307">
        <v>21980.87</v>
      </c>
      <c r="M670" s="142">
        <f t="shared" si="130"/>
        <v>-9154.6299999999992</v>
      </c>
      <c r="N670" s="91">
        <f t="shared" si="131"/>
        <v>-0.41648169521952494</v>
      </c>
      <c r="O670" s="258"/>
      <c r="P670" s="157"/>
      <c r="Q670" s="307">
        <v>8907.02</v>
      </c>
      <c r="R670" s="307">
        <v>9623.82</v>
      </c>
      <c r="S670" s="142">
        <f t="shared" si="132"/>
        <v>-716.79999999999927</v>
      </c>
      <c r="T670" s="91">
        <f t="shared" si="133"/>
        <v>-7.4481858555126679E-2</v>
      </c>
      <c r="U670" s="157"/>
      <c r="V670" s="307">
        <v>31091.4</v>
      </c>
      <c r="W670" s="307">
        <v>45466.479999999996</v>
      </c>
      <c r="X670" s="142">
        <f t="shared" si="134"/>
        <v>-14375.079999999994</v>
      </c>
      <c r="Y670" s="91">
        <f t="shared" si="135"/>
        <v>-0.31616874673385748</v>
      </c>
      <c r="Z670" s="132"/>
    </row>
    <row r="671" spans="1:26" s="68" customFormat="1" hidden="1" outlineLevel="1" x14ac:dyDescent="0.25">
      <c r="A671" s="63" t="s">
        <v>1423</v>
      </c>
      <c r="B671" s="64" t="s">
        <v>1882</v>
      </c>
      <c r="C671" s="65" t="s">
        <v>2333</v>
      </c>
      <c r="D671" s="66"/>
      <c r="E671" s="67"/>
      <c r="F671" s="307">
        <v>226862.45</v>
      </c>
      <c r="G671" s="307">
        <v>113072.32000000001</v>
      </c>
      <c r="H671" s="142">
        <f t="shared" si="136"/>
        <v>113790.13</v>
      </c>
      <c r="I671" s="91">
        <f t="shared" si="129"/>
        <v>1.0063482380126276</v>
      </c>
      <c r="J671" s="157"/>
      <c r="K671" s="307">
        <v>844506.84</v>
      </c>
      <c r="L671" s="307">
        <v>860080.54</v>
      </c>
      <c r="M671" s="142">
        <f t="shared" si="130"/>
        <v>-15573.70000000007</v>
      </c>
      <c r="N671" s="91">
        <f t="shared" si="131"/>
        <v>-1.8107257722631498E-2</v>
      </c>
      <c r="O671" s="258"/>
      <c r="P671" s="157"/>
      <c r="Q671" s="307">
        <v>454416.54000000004</v>
      </c>
      <c r="R671" s="307">
        <v>358081.46</v>
      </c>
      <c r="S671" s="142">
        <f t="shared" si="132"/>
        <v>96335.080000000016</v>
      </c>
      <c r="T671" s="91">
        <f t="shared" si="133"/>
        <v>0.26903118636748191</v>
      </c>
      <c r="U671" s="157"/>
      <c r="V671" s="307">
        <v>1337861.06</v>
      </c>
      <c r="W671" s="307">
        <v>1368519.48</v>
      </c>
      <c r="X671" s="142">
        <f t="shared" si="134"/>
        <v>-30658.419999999925</v>
      </c>
      <c r="Y671" s="91">
        <f t="shared" si="135"/>
        <v>-2.2402618631340146E-2</v>
      </c>
      <c r="Z671" s="132"/>
    </row>
    <row r="672" spans="1:26" s="68" customFormat="1" hidden="1" outlineLevel="1" x14ac:dyDescent="0.25">
      <c r="A672" s="63" t="s">
        <v>1424</v>
      </c>
      <c r="B672" s="64" t="s">
        <v>1883</v>
      </c>
      <c r="C672" s="65" t="s">
        <v>2334</v>
      </c>
      <c r="D672" s="66"/>
      <c r="E672" s="67"/>
      <c r="F672" s="307">
        <v>22058.53</v>
      </c>
      <c r="G672" s="307">
        <v>13811.03</v>
      </c>
      <c r="H672" s="142">
        <f t="shared" si="136"/>
        <v>8247.4999999999982</v>
      </c>
      <c r="I672" s="91">
        <f t="shared" si="129"/>
        <v>0.59716762616546326</v>
      </c>
      <c r="J672" s="157"/>
      <c r="K672" s="307">
        <v>105402.73</v>
      </c>
      <c r="L672" s="307">
        <v>126662.27</v>
      </c>
      <c r="M672" s="142">
        <f t="shared" si="130"/>
        <v>-21259.540000000008</v>
      </c>
      <c r="N672" s="91">
        <f t="shared" si="131"/>
        <v>-0.16784429964819048</v>
      </c>
      <c r="O672" s="258"/>
      <c r="P672" s="157"/>
      <c r="Q672" s="307">
        <v>50626.130000000005</v>
      </c>
      <c r="R672" s="307">
        <v>49123.48</v>
      </c>
      <c r="S672" s="142">
        <f t="shared" si="132"/>
        <v>1502.6500000000015</v>
      </c>
      <c r="T672" s="91">
        <f t="shared" si="133"/>
        <v>3.0589241641675251E-2</v>
      </c>
      <c r="U672" s="157"/>
      <c r="V672" s="307">
        <v>170696.18</v>
      </c>
      <c r="W672" s="307">
        <v>218410.3</v>
      </c>
      <c r="X672" s="142">
        <f t="shared" si="134"/>
        <v>-47714.119999999995</v>
      </c>
      <c r="Y672" s="91">
        <f t="shared" si="135"/>
        <v>-0.21846094254712345</v>
      </c>
      <c r="Z672" s="132"/>
    </row>
    <row r="673" spans="1:26" s="68" customFormat="1" hidden="1" outlineLevel="1" x14ac:dyDescent="0.25">
      <c r="A673" s="63" t="s">
        <v>1425</v>
      </c>
      <c r="B673" s="64" t="s">
        <v>1884</v>
      </c>
      <c r="C673" s="65" t="s">
        <v>2335</v>
      </c>
      <c r="D673" s="66"/>
      <c r="E673" s="67"/>
      <c r="F673" s="307">
        <v>-137904.32000000001</v>
      </c>
      <c r="G673" s="307">
        <v>279766.21000000002</v>
      </c>
      <c r="H673" s="142">
        <f t="shared" si="136"/>
        <v>-417670.53</v>
      </c>
      <c r="I673" s="91">
        <f t="shared" si="129"/>
        <v>-1.492927005016081</v>
      </c>
      <c r="J673" s="157"/>
      <c r="K673" s="307">
        <v>1800495.0390000001</v>
      </c>
      <c r="L673" s="307">
        <v>4474071.88</v>
      </c>
      <c r="M673" s="142">
        <f t="shared" si="130"/>
        <v>-2673576.841</v>
      </c>
      <c r="N673" s="91">
        <f t="shared" si="131"/>
        <v>-0.59757127572121171</v>
      </c>
      <c r="O673" s="258"/>
      <c r="P673" s="157"/>
      <c r="Q673" s="307">
        <v>873666.54</v>
      </c>
      <c r="R673" s="307">
        <v>3100457.84</v>
      </c>
      <c r="S673" s="142">
        <f t="shared" si="132"/>
        <v>-2226791.2999999998</v>
      </c>
      <c r="T673" s="91">
        <f t="shared" si="133"/>
        <v>-0.71821370098036874</v>
      </c>
      <c r="U673" s="157"/>
      <c r="V673" s="307">
        <v>3612246.449</v>
      </c>
      <c r="W673" s="307">
        <v>5668998.2630000003</v>
      </c>
      <c r="X673" s="142">
        <f t="shared" si="134"/>
        <v>-2056751.8140000002</v>
      </c>
      <c r="Y673" s="91">
        <f t="shared" si="135"/>
        <v>-0.3628069225958061</v>
      </c>
      <c r="Z673" s="132"/>
    </row>
    <row r="674" spans="1:26" s="68" customFormat="1" hidden="1" outlineLevel="1" x14ac:dyDescent="0.25">
      <c r="A674" s="63" t="s">
        <v>1426</v>
      </c>
      <c r="B674" s="64" t="s">
        <v>1885</v>
      </c>
      <c r="C674" s="65" t="s">
        <v>2326</v>
      </c>
      <c r="D674" s="66"/>
      <c r="E674" s="67"/>
      <c r="F674" s="307">
        <v>77077.09</v>
      </c>
      <c r="G674" s="307">
        <v>73586.37</v>
      </c>
      <c r="H674" s="142">
        <f t="shared" si="136"/>
        <v>3490.7200000000012</v>
      </c>
      <c r="I674" s="91">
        <f t="shared" si="129"/>
        <v>4.7437045746379407E-2</v>
      </c>
      <c r="J674" s="157"/>
      <c r="K674" s="307">
        <v>631374.94000000006</v>
      </c>
      <c r="L674" s="307">
        <v>522573.57</v>
      </c>
      <c r="M674" s="142">
        <f t="shared" si="130"/>
        <v>108801.37000000005</v>
      </c>
      <c r="N674" s="91">
        <f t="shared" si="131"/>
        <v>0.20820297130603074</v>
      </c>
      <c r="O674" s="258"/>
      <c r="P674" s="157"/>
      <c r="Q674" s="307">
        <v>249781.72</v>
      </c>
      <c r="R674" s="307">
        <v>206711.95</v>
      </c>
      <c r="S674" s="142">
        <f t="shared" si="132"/>
        <v>43069.76999999999</v>
      </c>
      <c r="T674" s="91">
        <f t="shared" si="133"/>
        <v>0.20835645931451949</v>
      </c>
      <c r="U674" s="157"/>
      <c r="V674" s="307">
        <v>1093912.21</v>
      </c>
      <c r="W674" s="307">
        <v>833253.03</v>
      </c>
      <c r="X674" s="142">
        <f t="shared" si="134"/>
        <v>260659.17999999993</v>
      </c>
      <c r="Y674" s="91">
        <f t="shared" si="135"/>
        <v>0.31282116069832944</v>
      </c>
      <c r="Z674" s="132"/>
    </row>
    <row r="675" spans="1:26" s="68" customFormat="1" hidden="1" outlineLevel="1" x14ac:dyDescent="0.25">
      <c r="A675" s="63" t="s">
        <v>1427</v>
      </c>
      <c r="B675" s="64" t="s">
        <v>1886</v>
      </c>
      <c r="C675" s="65" t="s">
        <v>2262</v>
      </c>
      <c r="D675" s="66"/>
      <c r="E675" s="67"/>
      <c r="F675" s="307">
        <v>1031.414</v>
      </c>
      <c r="G675" s="307">
        <v>1448.34</v>
      </c>
      <c r="H675" s="142">
        <f t="shared" si="136"/>
        <v>-416.92599999999993</v>
      </c>
      <c r="I675" s="91">
        <f t="shared" si="129"/>
        <v>-0.28786472789538364</v>
      </c>
      <c r="J675" s="157"/>
      <c r="K675" s="307">
        <v>52613.648000000001</v>
      </c>
      <c r="L675" s="307">
        <v>56005.599999999999</v>
      </c>
      <c r="M675" s="142">
        <f t="shared" si="130"/>
        <v>-3391.9519999999975</v>
      </c>
      <c r="N675" s="91">
        <f t="shared" si="131"/>
        <v>-6.0564514977073679E-2</v>
      </c>
      <c r="O675" s="258"/>
      <c r="P675" s="157"/>
      <c r="Q675" s="307">
        <v>48487.991999999998</v>
      </c>
      <c r="R675" s="307">
        <v>4345.0200000000004</v>
      </c>
      <c r="S675" s="142">
        <f t="shared" si="132"/>
        <v>44142.971999999994</v>
      </c>
      <c r="T675" s="91" t="str">
        <f t="shared" si="133"/>
        <v>N.M.</v>
      </c>
      <c r="U675" s="157"/>
      <c r="V675" s="307">
        <v>59855.347999999998</v>
      </c>
      <c r="W675" s="307">
        <v>230514.68000000002</v>
      </c>
      <c r="X675" s="142">
        <f t="shared" si="134"/>
        <v>-170659.33200000002</v>
      </c>
      <c r="Y675" s="91">
        <f t="shared" si="135"/>
        <v>-0.74034040695369163</v>
      </c>
      <c r="Z675" s="132"/>
    </row>
    <row r="676" spans="1:26" collapsed="1" x14ac:dyDescent="0.25">
      <c r="A676" s="38" t="s">
        <v>690</v>
      </c>
      <c r="B676" s="83" t="s">
        <v>515</v>
      </c>
      <c r="C676" s="89" t="s">
        <v>326</v>
      </c>
      <c r="D676" s="38" t="s">
        <v>276</v>
      </c>
      <c r="E676" s="48"/>
      <c r="F676" s="100">
        <v>159428.34399999998</v>
      </c>
      <c r="G676" s="100">
        <v>1006390.1399999999</v>
      </c>
      <c r="H676" s="98">
        <f t="shared" si="136"/>
        <v>-846961.79599999986</v>
      </c>
      <c r="I676" s="117">
        <f t="shared" si="129"/>
        <v>-0.84158395669496522</v>
      </c>
      <c r="J676" s="159"/>
      <c r="K676" s="100">
        <v>5421096.0470000003</v>
      </c>
      <c r="L676" s="100">
        <v>7511821.8000000007</v>
      </c>
      <c r="M676" s="98">
        <f t="shared" si="130"/>
        <v>-2090725.7530000005</v>
      </c>
      <c r="N676" s="117">
        <f t="shared" si="131"/>
        <v>-0.2783247271653862</v>
      </c>
      <c r="O676" s="246"/>
      <c r="P676" s="159"/>
      <c r="Q676" s="100">
        <v>2374350.2520000003</v>
      </c>
      <c r="R676" s="100">
        <v>4637098.76</v>
      </c>
      <c r="S676" s="98">
        <f t="shared" si="132"/>
        <v>-2262748.5079999994</v>
      </c>
      <c r="T676" s="117">
        <f t="shared" si="133"/>
        <v>-0.48796642580025612</v>
      </c>
      <c r="U676" s="159"/>
      <c r="V676" s="100">
        <v>9019190.8870000001</v>
      </c>
      <c r="W676" s="100">
        <v>10773797.052999998</v>
      </c>
      <c r="X676" s="98">
        <f t="shared" si="134"/>
        <v>-1754606.1659999974</v>
      </c>
      <c r="Y676" s="117">
        <f t="shared" si="135"/>
        <v>-0.16285866137708821</v>
      </c>
    </row>
    <row r="677" spans="1:26" s="108" customFormat="1" x14ac:dyDescent="0.25">
      <c r="A677" s="103"/>
      <c r="B677" s="104" t="s">
        <v>516</v>
      </c>
      <c r="C677" s="105" t="s">
        <v>281</v>
      </c>
      <c r="D677" s="103"/>
      <c r="E677" s="109" t="s">
        <v>19</v>
      </c>
      <c r="F677" s="302"/>
      <c r="G677" s="302"/>
      <c r="H677" s="303">
        <f t="shared" si="136"/>
        <v>0</v>
      </c>
      <c r="I677" s="119">
        <f t="shared" si="129"/>
        <v>0</v>
      </c>
      <c r="J677" s="166"/>
      <c r="K677" s="302"/>
      <c r="L677" s="302"/>
      <c r="M677" s="303">
        <f t="shared" si="130"/>
        <v>0</v>
      </c>
      <c r="N677" s="119">
        <f t="shared" si="131"/>
        <v>0</v>
      </c>
      <c r="O677" s="247"/>
      <c r="P677" s="166"/>
      <c r="Q677" s="302"/>
      <c r="R677" s="302"/>
      <c r="S677" s="303">
        <f t="shared" si="132"/>
        <v>0</v>
      </c>
      <c r="T677" s="119">
        <f t="shared" si="133"/>
        <v>0</v>
      </c>
      <c r="U677" s="166"/>
      <c r="V677" s="302"/>
      <c r="W677" s="302"/>
      <c r="X677" s="303">
        <f t="shared" si="134"/>
        <v>0</v>
      </c>
      <c r="Y677" s="119">
        <f t="shared" si="135"/>
        <v>0</v>
      </c>
      <c r="Z677" s="132"/>
    </row>
    <row r="678" spans="1:26" s="68" customFormat="1" hidden="1" outlineLevel="1" x14ac:dyDescent="0.25">
      <c r="A678" s="63" t="s">
        <v>1568</v>
      </c>
      <c r="B678" s="64" t="s">
        <v>2027</v>
      </c>
      <c r="C678" s="65" t="s">
        <v>2452</v>
      </c>
      <c r="D678" s="66"/>
      <c r="E678" s="67"/>
      <c r="F678" s="307">
        <v>6922.79</v>
      </c>
      <c r="G678" s="307">
        <v>709.15</v>
      </c>
      <c r="H678" s="142">
        <f t="shared" si="136"/>
        <v>6213.64</v>
      </c>
      <c r="I678" s="91">
        <f t="shared" si="129"/>
        <v>8.7620954664034407</v>
      </c>
      <c r="J678" s="157"/>
      <c r="K678" s="307">
        <v>68151.14</v>
      </c>
      <c r="L678" s="307">
        <v>9940.91</v>
      </c>
      <c r="M678" s="142">
        <f t="shared" si="130"/>
        <v>58210.229999999996</v>
      </c>
      <c r="N678" s="91">
        <f t="shared" si="131"/>
        <v>5.8556238815158768</v>
      </c>
      <c r="O678" s="258"/>
      <c r="P678" s="157"/>
      <c r="Q678" s="307">
        <v>34707.770000000004</v>
      </c>
      <c r="R678" s="307">
        <v>4032.29</v>
      </c>
      <c r="S678" s="142">
        <f t="shared" si="132"/>
        <v>30675.480000000003</v>
      </c>
      <c r="T678" s="91">
        <f t="shared" si="133"/>
        <v>7.6074587889263929</v>
      </c>
      <c r="U678" s="157"/>
      <c r="V678" s="307">
        <v>73803.75</v>
      </c>
      <c r="W678" s="307">
        <v>18343.47</v>
      </c>
      <c r="X678" s="142">
        <f t="shared" si="134"/>
        <v>55460.28</v>
      </c>
      <c r="Y678" s="91">
        <f t="shared" si="135"/>
        <v>3.0234344973988017</v>
      </c>
      <c r="Z678" s="132"/>
    </row>
    <row r="679" spans="1:26" collapsed="1" x14ac:dyDescent="0.25">
      <c r="A679" s="38" t="s">
        <v>691</v>
      </c>
      <c r="B679" s="83" t="s">
        <v>517</v>
      </c>
      <c r="C679" s="88" t="s">
        <v>325</v>
      </c>
      <c r="D679" s="38"/>
      <c r="E679" s="48"/>
      <c r="F679" s="100">
        <v>6922.79</v>
      </c>
      <c r="G679" s="100">
        <v>709.15</v>
      </c>
      <c r="H679" s="98">
        <f t="shared" si="136"/>
        <v>6213.64</v>
      </c>
      <c r="I679" s="117">
        <f t="shared" si="129"/>
        <v>8.7620954664034407</v>
      </c>
      <c r="J679" s="159"/>
      <c r="K679" s="100">
        <v>68151.14</v>
      </c>
      <c r="L679" s="100">
        <v>9940.91</v>
      </c>
      <c r="M679" s="98">
        <f t="shared" si="130"/>
        <v>58210.229999999996</v>
      </c>
      <c r="N679" s="117">
        <f t="shared" si="131"/>
        <v>5.8556238815158768</v>
      </c>
      <c r="O679" s="246"/>
      <c r="P679" s="159"/>
      <c r="Q679" s="100">
        <v>34707.770000000004</v>
      </c>
      <c r="R679" s="100">
        <v>4032.29</v>
      </c>
      <c r="S679" s="98">
        <f t="shared" si="132"/>
        <v>30675.480000000003</v>
      </c>
      <c r="T679" s="117">
        <f t="shared" si="133"/>
        <v>7.6074587889263929</v>
      </c>
      <c r="U679" s="159"/>
      <c r="V679" s="100">
        <v>73803.75</v>
      </c>
      <c r="W679" s="100">
        <v>18343.47</v>
      </c>
      <c r="X679" s="98">
        <f t="shared" si="134"/>
        <v>55460.28</v>
      </c>
      <c r="Y679" s="117">
        <f t="shared" si="135"/>
        <v>3.0234344973988017</v>
      </c>
    </row>
    <row r="680" spans="1:26" s="68" customFormat="1" hidden="1" outlineLevel="1" x14ac:dyDescent="0.25">
      <c r="A680" s="63" t="s">
        <v>1569</v>
      </c>
      <c r="B680" s="64" t="s">
        <v>2028</v>
      </c>
      <c r="C680" s="65" t="s">
        <v>2453</v>
      </c>
      <c r="D680" s="66"/>
      <c r="E680" s="67"/>
      <c r="F680" s="307">
        <v>16</v>
      </c>
      <c r="G680" s="307">
        <v>-26.86</v>
      </c>
      <c r="H680" s="142">
        <f t="shared" si="136"/>
        <v>42.86</v>
      </c>
      <c r="I680" s="91">
        <f t="shared" si="129"/>
        <v>1.5956813104988832</v>
      </c>
      <c r="J680" s="157"/>
      <c r="K680" s="307">
        <v>8220.380000000001</v>
      </c>
      <c r="L680" s="307">
        <v>8092.17</v>
      </c>
      <c r="M680" s="142">
        <f t="shared" si="130"/>
        <v>128.21000000000095</v>
      </c>
      <c r="N680" s="91">
        <f t="shared" si="131"/>
        <v>1.5843710648688912E-2</v>
      </c>
      <c r="O680" s="258"/>
      <c r="P680" s="157"/>
      <c r="Q680" s="307">
        <v>516.72</v>
      </c>
      <c r="R680" s="307">
        <v>5457.21</v>
      </c>
      <c r="S680" s="142">
        <f t="shared" si="132"/>
        <v>-4940.49</v>
      </c>
      <c r="T680" s="91">
        <f t="shared" si="133"/>
        <v>-0.90531425398692733</v>
      </c>
      <c r="U680" s="157"/>
      <c r="V680" s="307">
        <v>10446.670000000002</v>
      </c>
      <c r="W680" s="307">
        <v>11333.67</v>
      </c>
      <c r="X680" s="142">
        <f t="shared" si="134"/>
        <v>-886.99999999999818</v>
      </c>
      <c r="Y680" s="91">
        <f t="shared" si="135"/>
        <v>-7.826238102926926E-2</v>
      </c>
      <c r="Z680" s="132"/>
    </row>
    <row r="681" spans="1:26" collapsed="1" x14ac:dyDescent="0.25">
      <c r="A681" s="38" t="s">
        <v>692</v>
      </c>
      <c r="B681" s="83" t="s">
        <v>518</v>
      </c>
      <c r="C681" s="88" t="s">
        <v>324</v>
      </c>
      <c r="D681" s="38"/>
      <c r="E681" s="48"/>
      <c r="F681" s="100">
        <v>16</v>
      </c>
      <c r="G681" s="100">
        <v>-26.86</v>
      </c>
      <c r="H681" s="98">
        <f t="shared" si="136"/>
        <v>42.86</v>
      </c>
      <c r="I681" s="117">
        <f t="shared" si="129"/>
        <v>1.5956813104988832</v>
      </c>
      <c r="J681" s="159"/>
      <c r="K681" s="100">
        <v>8220.380000000001</v>
      </c>
      <c r="L681" s="100">
        <v>8092.17</v>
      </c>
      <c r="M681" s="98">
        <f t="shared" si="130"/>
        <v>128.21000000000095</v>
      </c>
      <c r="N681" s="117">
        <f t="shared" si="131"/>
        <v>1.5843710648688912E-2</v>
      </c>
      <c r="O681" s="246"/>
      <c r="P681" s="159"/>
      <c r="Q681" s="100">
        <v>516.72</v>
      </c>
      <c r="R681" s="100">
        <v>5457.21</v>
      </c>
      <c r="S681" s="98">
        <f t="shared" si="132"/>
        <v>-4940.49</v>
      </c>
      <c r="T681" s="117">
        <f t="shared" si="133"/>
        <v>-0.90531425398692733</v>
      </c>
      <c r="U681" s="159"/>
      <c r="V681" s="100">
        <v>10446.670000000002</v>
      </c>
      <c r="W681" s="100">
        <v>11333.67</v>
      </c>
      <c r="X681" s="98">
        <f t="shared" si="134"/>
        <v>-886.99999999999818</v>
      </c>
      <c r="Y681" s="117">
        <f t="shared" si="135"/>
        <v>-7.826238102926926E-2</v>
      </c>
    </row>
    <row r="682" spans="1:26" s="68" customFormat="1" hidden="1" outlineLevel="1" x14ac:dyDescent="0.25">
      <c r="A682" s="63" t="s">
        <v>1570</v>
      </c>
      <c r="B682" s="64" t="s">
        <v>2029</v>
      </c>
      <c r="C682" s="65" t="s">
        <v>2466</v>
      </c>
      <c r="D682" s="66"/>
      <c r="E682" s="67"/>
      <c r="F682" s="307">
        <v>15063.37</v>
      </c>
      <c r="G682" s="307">
        <v>117524.75</v>
      </c>
      <c r="H682" s="142">
        <f t="shared" si="136"/>
        <v>-102461.38</v>
      </c>
      <c r="I682" s="91">
        <f t="shared" si="129"/>
        <v>-0.87182810429292557</v>
      </c>
      <c r="J682" s="157"/>
      <c r="K682" s="307">
        <v>204440.86000000002</v>
      </c>
      <c r="L682" s="307">
        <v>737972.72</v>
      </c>
      <c r="M682" s="142">
        <f t="shared" si="130"/>
        <v>-533531.86</v>
      </c>
      <c r="N682" s="91">
        <f t="shared" si="131"/>
        <v>-0.72296962413461574</v>
      </c>
      <c r="O682" s="258"/>
      <c r="P682" s="157"/>
      <c r="Q682" s="307">
        <v>40721.730000000003</v>
      </c>
      <c r="R682" s="307">
        <v>314959.60000000003</v>
      </c>
      <c r="S682" s="142">
        <f t="shared" si="132"/>
        <v>-274237.87000000005</v>
      </c>
      <c r="T682" s="91">
        <f t="shared" si="133"/>
        <v>-0.87070808446543624</v>
      </c>
      <c r="U682" s="157"/>
      <c r="V682" s="307">
        <v>354538.76</v>
      </c>
      <c r="W682" s="307">
        <v>1053028.19</v>
      </c>
      <c r="X682" s="142">
        <f t="shared" si="134"/>
        <v>-698489.42999999993</v>
      </c>
      <c r="Y682" s="91">
        <f t="shared" si="135"/>
        <v>-0.66331503432970773</v>
      </c>
      <c r="Z682" s="132"/>
    </row>
    <row r="683" spans="1:26" collapsed="1" x14ac:dyDescent="0.25">
      <c r="A683" s="38" t="s">
        <v>693</v>
      </c>
      <c r="B683" s="83" t="s">
        <v>519</v>
      </c>
      <c r="C683" s="88" t="s">
        <v>323</v>
      </c>
      <c r="D683" s="38"/>
      <c r="E683" s="48"/>
      <c r="F683" s="100">
        <v>15063.37</v>
      </c>
      <c r="G683" s="100">
        <v>117524.75</v>
      </c>
      <c r="H683" s="98">
        <f t="shared" si="136"/>
        <v>-102461.38</v>
      </c>
      <c r="I683" s="117">
        <f t="shared" si="129"/>
        <v>-0.87182810429292557</v>
      </c>
      <c r="J683" s="159"/>
      <c r="K683" s="100">
        <v>204440.86000000002</v>
      </c>
      <c r="L683" s="100">
        <v>737972.72</v>
      </c>
      <c r="M683" s="98">
        <f t="shared" si="130"/>
        <v>-533531.86</v>
      </c>
      <c r="N683" s="117">
        <f t="shared" si="131"/>
        <v>-0.72296962413461574</v>
      </c>
      <c r="O683" s="246"/>
      <c r="P683" s="159"/>
      <c r="Q683" s="100">
        <v>40721.730000000003</v>
      </c>
      <c r="R683" s="100">
        <v>314959.60000000003</v>
      </c>
      <c r="S683" s="98">
        <f t="shared" si="132"/>
        <v>-274237.87000000005</v>
      </c>
      <c r="T683" s="117">
        <f t="shared" si="133"/>
        <v>-0.87070808446543624</v>
      </c>
      <c r="U683" s="159"/>
      <c r="V683" s="100">
        <v>354538.76</v>
      </c>
      <c r="W683" s="100">
        <v>1053028.19</v>
      </c>
      <c r="X683" s="98">
        <f t="shared" si="134"/>
        <v>-698489.42999999993</v>
      </c>
      <c r="Y683" s="117">
        <f t="shared" si="135"/>
        <v>-0.66331503432970773</v>
      </c>
    </row>
    <row r="684" spans="1:26" x14ac:dyDescent="0.25">
      <c r="A684" s="38" t="s">
        <v>1116</v>
      </c>
      <c r="B684" s="84" t="s">
        <v>1231</v>
      </c>
      <c r="C684" s="88" t="s">
        <v>996</v>
      </c>
      <c r="D684" s="38"/>
      <c r="E684" s="48"/>
      <c r="F684" s="100">
        <v>0</v>
      </c>
      <c r="G684" s="100">
        <v>0</v>
      </c>
      <c r="H684" s="98"/>
      <c r="I684" s="117">
        <f t="shared" si="129"/>
        <v>0</v>
      </c>
      <c r="J684" s="159"/>
      <c r="K684" s="100">
        <v>0</v>
      </c>
      <c r="L684" s="100">
        <v>0</v>
      </c>
      <c r="M684" s="98"/>
      <c r="N684" s="117"/>
      <c r="O684" s="246"/>
      <c r="P684" s="159"/>
      <c r="Q684" s="100">
        <v>0</v>
      </c>
      <c r="R684" s="100">
        <v>0</v>
      </c>
      <c r="S684" s="98"/>
      <c r="T684" s="117"/>
      <c r="U684" s="159"/>
      <c r="V684" s="100">
        <v>0</v>
      </c>
      <c r="W684" s="100">
        <v>0</v>
      </c>
      <c r="X684" s="98"/>
      <c r="Y684" s="117"/>
    </row>
    <row r="685" spans="1:26" s="68" customFormat="1" hidden="1" outlineLevel="1" x14ac:dyDescent="0.25">
      <c r="A685" s="63" t="s">
        <v>1571</v>
      </c>
      <c r="B685" s="64" t="s">
        <v>2030</v>
      </c>
      <c r="C685" s="65" t="s">
        <v>2459</v>
      </c>
      <c r="D685" s="66"/>
      <c r="E685" s="67"/>
      <c r="F685" s="307">
        <v>16731.57</v>
      </c>
      <c r="G685" s="307">
        <v>0</v>
      </c>
      <c r="H685" s="142"/>
      <c r="I685" s="91">
        <f t="shared" si="129"/>
        <v>0</v>
      </c>
      <c r="J685" s="157"/>
      <c r="K685" s="307">
        <v>73966.720000000001</v>
      </c>
      <c r="L685" s="307">
        <v>0</v>
      </c>
      <c r="M685" s="142"/>
      <c r="N685" s="91"/>
      <c r="O685" s="258"/>
      <c r="P685" s="157"/>
      <c r="Q685" s="307">
        <v>39210.99</v>
      </c>
      <c r="R685" s="307">
        <v>0</v>
      </c>
      <c r="S685" s="142"/>
      <c r="T685" s="91"/>
      <c r="U685" s="157"/>
      <c r="V685" s="307">
        <v>73966.720000000001</v>
      </c>
      <c r="W685" s="307">
        <v>0</v>
      </c>
      <c r="X685" s="142"/>
      <c r="Y685" s="91"/>
      <c r="Z685" s="132"/>
    </row>
    <row r="686" spans="1:26" collapsed="1" x14ac:dyDescent="0.25">
      <c r="A686" s="38" t="s">
        <v>1117</v>
      </c>
      <c r="B686" s="84" t="s">
        <v>1232</v>
      </c>
      <c r="C686" s="88" t="s">
        <v>997</v>
      </c>
      <c r="D686" s="38"/>
      <c r="E686" s="48"/>
      <c r="F686" s="100">
        <v>16731.57</v>
      </c>
      <c r="G686" s="100">
        <v>0</v>
      </c>
      <c r="H686" s="98"/>
      <c r="I686" s="117">
        <f t="shared" ref="I686:I749" si="137">IF(G686&lt;0,IF(H686=0,0,IF(OR(G686=0,F686=0),"N.M.",IF(ABS(H686/G686)&gt;=10,"N.M.",H686/(-G686)))),IF(H686=0,0,IF(OR(G686=0,F686=0),"N.M.",IF(ABS(H686/G686)&gt;=10,"N.M.",H686/G686))))</f>
        <v>0</v>
      </c>
      <c r="J686" s="159"/>
      <c r="K686" s="100">
        <v>73966.720000000001</v>
      </c>
      <c r="L686" s="100">
        <v>0</v>
      </c>
      <c r="M686" s="98"/>
      <c r="N686" s="117"/>
      <c r="O686" s="246"/>
      <c r="P686" s="159"/>
      <c r="Q686" s="100">
        <v>39210.99</v>
      </c>
      <c r="R686" s="100">
        <v>0</v>
      </c>
      <c r="S686" s="98"/>
      <c r="T686" s="117"/>
      <c r="U686" s="159"/>
      <c r="V686" s="100">
        <v>73966.720000000001</v>
      </c>
      <c r="W686" s="100">
        <v>0</v>
      </c>
      <c r="X686" s="98"/>
      <c r="Y686" s="117"/>
    </row>
    <row r="687" spans="1:26" s="68" customFormat="1" hidden="1" outlineLevel="1" x14ac:dyDescent="0.25">
      <c r="A687" s="63" t="s">
        <v>1572</v>
      </c>
      <c r="B687" s="64" t="s">
        <v>2031</v>
      </c>
      <c r="C687" s="65" t="s">
        <v>2460</v>
      </c>
      <c r="D687" s="66"/>
      <c r="E687" s="67"/>
      <c r="F687" s="307">
        <v>146855.53</v>
      </c>
      <c r="G687" s="307">
        <v>0</v>
      </c>
      <c r="H687" s="142"/>
      <c r="I687" s="91">
        <f t="shared" si="137"/>
        <v>0</v>
      </c>
      <c r="J687" s="157"/>
      <c r="K687" s="307">
        <v>617270.78</v>
      </c>
      <c r="L687" s="307">
        <v>0</v>
      </c>
      <c r="M687" s="142"/>
      <c r="N687" s="91"/>
      <c r="O687" s="258"/>
      <c r="P687" s="157"/>
      <c r="Q687" s="307">
        <v>341991.09</v>
      </c>
      <c r="R687" s="307">
        <v>0</v>
      </c>
      <c r="S687" s="142"/>
      <c r="T687" s="91"/>
      <c r="U687" s="157"/>
      <c r="V687" s="307">
        <v>617270.78</v>
      </c>
      <c r="W687" s="307">
        <v>0</v>
      </c>
      <c r="X687" s="142"/>
      <c r="Y687" s="91"/>
      <c r="Z687" s="132"/>
    </row>
    <row r="688" spans="1:26" collapsed="1" x14ac:dyDescent="0.25">
      <c r="A688" s="38" t="s">
        <v>1118</v>
      </c>
      <c r="B688" s="84" t="s">
        <v>1233</v>
      </c>
      <c r="C688" s="88" t="s">
        <v>998</v>
      </c>
      <c r="D688" s="38"/>
      <c r="E688" s="48"/>
      <c r="F688" s="100">
        <v>146855.53</v>
      </c>
      <c r="G688" s="100">
        <v>0</v>
      </c>
      <c r="H688" s="98"/>
      <c r="I688" s="117">
        <f t="shared" si="137"/>
        <v>0</v>
      </c>
      <c r="J688" s="159"/>
      <c r="K688" s="100">
        <v>617270.78</v>
      </c>
      <c r="L688" s="100">
        <v>0</v>
      </c>
      <c r="M688" s="98"/>
      <c r="N688" s="117"/>
      <c r="O688" s="246"/>
      <c r="P688" s="159"/>
      <c r="Q688" s="100">
        <v>341991.09</v>
      </c>
      <c r="R688" s="100">
        <v>0</v>
      </c>
      <c r="S688" s="98"/>
      <c r="T688" s="117"/>
      <c r="U688" s="159"/>
      <c r="V688" s="100">
        <v>617270.78</v>
      </c>
      <c r="W688" s="100">
        <v>0</v>
      </c>
      <c r="X688" s="98"/>
      <c r="Y688" s="117"/>
    </row>
    <row r="689" spans="1:26" s="68" customFormat="1" hidden="1" outlineLevel="1" x14ac:dyDescent="0.25">
      <c r="A689" s="63" t="s">
        <v>1573</v>
      </c>
      <c r="B689" s="64" t="s">
        <v>2032</v>
      </c>
      <c r="C689" s="65" t="s">
        <v>2467</v>
      </c>
      <c r="D689" s="66"/>
      <c r="E689" s="67"/>
      <c r="F689" s="307">
        <v>2548741.64</v>
      </c>
      <c r="G689" s="307">
        <v>2038838.98</v>
      </c>
      <c r="H689" s="142">
        <f t="shared" ref="H689:H752" si="138">+F689-G689</f>
        <v>509902.66000000015</v>
      </c>
      <c r="I689" s="91">
        <f t="shared" si="137"/>
        <v>0.25009462002732563</v>
      </c>
      <c r="J689" s="157"/>
      <c r="K689" s="307">
        <v>20994746.138</v>
      </c>
      <c r="L689" s="307">
        <v>19610950</v>
      </c>
      <c r="M689" s="142">
        <f t="shared" ref="M689:M752" si="139">+K689-L689</f>
        <v>1383796.1380000003</v>
      </c>
      <c r="N689" s="91">
        <f t="shared" ref="N689:N752" si="140">IF(L689&lt;0,IF(M689=0,0,IF(OR(L689=0,K689=0),"N.M.",IF(ABS(M689/L689)&gt;=10,"N.M.",M689/(-L689)))),IF(M689=0,0,IF(OR(L689=0,K689=0),"N.M.",IF(ABS(M689/L689)&gt;=10,"N.M.",M689/L689))))</f>
        <v>7.0562422422167217E-2</v>
      </c>
      <c r="O689" s="258"/>
      <c r="P689" s="157"/>
      <c r="Q689" s="307">
        <v>8778743.3200000003</v>
      </c>
      <c r="R689" s="307">
        <v>8018234.7400000002</v>
      </c>
      <c r="S689" s="142">
        <f t="shared" ref="S689:S752" si="141">+Q689-R689</f>
        <v>760508.58000000007</v>
      </c>
      <c r="T689" s="91">
        <f t="shared" ref="T689:T752" si="142">IF(R689&lt;0,IF(S689=0,0,IF(OR(R689=0,Q689=0),"N.M.",IF(ABS(S689/R689)&gt;=10,"N.M.",S689/(-R689)))),IF(S689=0,0,IF(OR(R689=0,Q689=0),"N.M.",IF(ABS(S689/R689)&gt;=10,"N.M.",S689/R689))))</f>
        <v>9.4847382829303412E-2</v>
      </c>
      <c r="U689" s="157"/>
      <c r="V689" s="307">
        <v>32235171.557999998</v>
      </c>
      <c r="W689" s="307">
        <v>29850606.697000001</v>
      </c>
      <c r="X689" s="142">
        <f t="shared" ref="X689:X752" si="143">+V689-W689</f>
        <v>2384564.8609999977</v>
      </c>
      <c r="Y689" s="91">
        <f t="shared" ref="Y689:Y752" si="144">IF(W689&lt;0,IF(X689=0,0,IF(OR(W689=0,V689=0),"N.M.",IF(ABS(X689/W689)&gt;=10,"N.M.",X689/(-W689)))),IF(X689=0,0,IF(OR(W689=0,V689=0),"N.M.",IF(ABS(X689/W689)&gt;=10,"N.M.",X689/W689))))</f>
        <v>7.9883296349874441E-2</v>
      </c>
      <c r="Z689" s="132"/>
    </row>
    <row r="690" spans="1:26" s="68" customFormat="1" hidden="1" outlineLevel="1" x14ac:dyDescent="0.25">
      <c r="A690" s="63" t="s">
        <v>1574</v>
      </c>
      <c r="B690" s="64" t="s">
        <v>2033</v>
      </c>
      <c r="C690" s="65" t="s">
        <v>2472</v>
      </c>
      <c r="D690" s="66"/>
      <c r="E690" s="67"/>
      <c r="F690" s="307">
        <v>26970.45</v>
      </c>
      <c r="G690" s="307">
        <v>24848.9</v>
      </c>
      <c r="H690" s="142">
        <f t="shared" si="138"/>
        <v>2121.5499999999993</v>
      </c>
      <c r="I690" s="91">
        <f t="shared" si="137"/>
        <v>8.5378024781781053E-2</v>
      </c>
      <c r="J690" s="157"/>
      <c r="K690" s="307">
        <v>207610.5</v>
      </c>
      <c r="L690" s="307">
        <v>241914.5</v>
      </c>
      <c r="M690" s="142">
        <f t="shared" si="139"/>
        <v>-34304</v>
      </c>
      <c r="N690" s="91">
        <f t="shared" si="140"/>
        <v>-0.1418021656411666</v>
      </c>
      <c r="O690" s="258"/>
      <c r="P690" s="157"/>
      <c r="Q690" s="307">
        <v>84622.92</v>
      </c>
      <c r="R690" s="307">
        <v>100996.21</v>
      </c>
      <c r="S690" s="142">
        <f t="shared" si="141"/>
        <v>-16373.290000000008</v>
      </c>
      <c r="T690" s="91">
        <f t="shared" si="142"/>
        <v>-0.16211786561099675</v>
      </c>
      <c r="U690" s="157"/>
      <c r="V690" s="307">
        <v>395806.42000000004</v>
      </c>
      <c r="W690" s="307">
        <v>341332.49</v>
      </c>
      <c r="X690" s="142">
        <f t="shared" si="143"/>
        <v>54473.930000000051</v>
      </c>
      <c r="Y690" s="91">
        <f t="shared" si="144"/>
        <v>0.15959198610129394</v>
      </c>
      <c r="Z690" s="132"/>
    </row>
    <row r="691" spans="1:26" collapsed="1" x14ac:dyDescent="0.25">
      <c r="A691" s="38" t="s">
        <v>694</v>
      </c>
      <c r="B691" s="83" t="s">
        <v>520</v>
      </c>
      <c r="C691" s="88" t="s">
        <v>322</v>
      </c>
      <c r="D691" s="38"/>
      <c r="E691" s="48"/>
      <c r="F691" s="100">
        <v>2575712.0900000003</v>
      </c>
      <c r="G691" s="100">
        <v>2063687.88</v>
      </c>
      <c r="H691" s="98">
        <f t="shared" si="138"/>
        <v>512024.21000000043</v>
      </c>
      <c r="I691" s="117">
        <f t="shared" si="137"/>
        <v>0.24811126477129888</v>
      </c>
      <c r="J691" s="159"/>
      <c r="K691" s="100">
        <v>21202356.638</v>
      </c>
      <c r="L691" s="100">
        <v>19852864.5</v>
      </c>
      <c r="M691" s="98">
        <f t="shared" si="139"/>
        <v>1349492.1380000003</v>
      </c>
      <c r="N691" s="117">
        <f t="shared" si="140"/>
        <v>6.7974681336287784E-2</v>
      </c>
      <c r="O691" s="246"/>
      <c r="P691" s="159"/>
      <c r="Q691" s="100">
        <v>8863366.2400000002</v>
      </c>
      <c r="R691" s="100">
        <v>8119230.9500000002</v>
      </c>
      <c r="S691" s="98">
        <f t="shared" si="141"/>
        <v>744135.29</v>
      </c>
      <c r="T691" s="117">
        <f t="shared" si="142"/>
        <v>9.1650957409950259E-2</v>
      </c>
      <c r="U691" s="159"/>
      <c r="V691" s="100">
        <v>32630977.978</v>
      </c>
      <c r="W691" s="100">
        <v>30191939.186999999</v>
      </c>
      <c r="X691" s="98">
        <f t="shared" si="143"/>
        <v>2439038.7910000011</v>
      </c>
      <c r="Y691" s="117">
        <f t="shared" si="144"/>
        <v>8.0784436398513904E-2</v>
      </c>
    </row>
    <row r="692" spans="1:26" s="68" customFormat="1" hidden="1" outlineLevel="1" x14ac:dyDescent="0.25">
      <c r="A692" s="63" t="s">
        <v>1575</v>
      </c>
      <c r="B692" s="64" t="s">
        <v>2034</v>
      </c>
      <c r="C692" s="65" t="s">
        <v>2468</v>
      </c>
      <c r="D692" s="66"/>
      <c r="E692" s="67"/>
      <c r="F692" s="307">
        <v>7752.18</v>
      </c>
      <c r="G692" s="307">
        <v>19540.82</v>
      </c>
      <c r="H692" s="142">
        <f t="shared" si="138"/>
        <v>-11788.64</v>
      </c>
      <c r="I692" s="91">
        <f t="shared" si="137"/>
        <v>-0.60328276909566736</v>
      </c>
      <c r="J692" s="157"/>
      <c r="K692" s="307">
        <v>35769.72</v>
      </c>
      <c r="L692" s="307">
        <v>31222.760000000002</v>
      </c>
      <c r="M692" s="142">
        <f t="shared" si="139"/>
        <v>4546.9599999999991</v>
      </c>
      <c r="N692" s="91">
        <f t="shared" si="140"/>
        <v>0.14562966246417675</v>
      </c>
      <c r="O692" s="258"/>
      <c r="P692" s="157"/>
      <c r="Q692" s="307">
        <v>15804.99</v>
      </c>
      <c r="R692" s="307">
        <v>21260.77</v>
      </c>
      <c r="S692" s="142">
        <f t="shared" si="141"/>
        <v>-5455.7800000000007</v>
      </c>
      <c r="T692" s="91">
        <f t="shared" si="142"/>
        <v>-0.25661253096665831</v>
      </c>
      <c r="U692" s="157"/>
      <c r="V692" s="307">
        <v>28722.720000000001</v>
      </c>
      <c r="W692" s="307">
        <v>33021.26</v>
      </c>
      <c r="X692" s="142">
        <f t="shared" si="143"/>
        <v>-4298.5400000000009</v>
      </c>
      <c r="Y692" s="91">
        <f t="shared" si="144"/>
        <v>-0.13017492367038691</v>
      </c>
      <c r="Z692" s="132"/>
    </row>
    <row r="693" spans="1:26" collapsed="1" x14ac:dyDescent="0.25">
      <c r="A693" s="38" t="s">
        <v>695</v>
      </c>
      <c r="B693" s="83" t="s">
        <v>521</v>
      </c>
      <c r="C693" s="88" t="s">
        <v>321</v>
      </c>
      <c r="D693" s="38"/>
      <c r="E693" s="48"/>
      <c r="F693" s="100">
        <v>7752.18</v>
      </c>
      <c r="G693" s="100">
        <v>19540.82</v>
      </c>
      <c r="H693" s="98">
        <f t="shared" si="138"/>
        <v>-11788.64</v>
      </c>
      <c r="I693" s="117">
        <f t="shared" si="137"/>
        <v>-0.60328276909566736</v>
      </c>
      <c r="J693" s="159"/>
      <c r="K693" s="100">
        <v>35769.72</v>
      </c>
      <c r="L693" s="100">
        <v>31222.760000000002</v>
      </c>
      <c r="M693" s="98">
        <f t="shared" si="139"/>
        <v>4546.9599999999991</v>
      </c>
      <c r="N693" s="117">
        <f t="shared" si="140"/>
        <v>0.14562966246417675</v>
      </c>
      <c r="O693" s="246"/>
      <c r="P693" s="159"/>
      <c r="Q693" s="100">
        <v>15804.99</v>
      </c>
      <c r="R693" s="100">
        <v>21260.77</v>
      </c>
      <c r="S693" s="98">
        <f t="shared" si="141"/>
        <v>-5455.7800000000007</v>
      </c>
      <c r="T693" s="117">
        <f t="shared" si="142"/>
        <v>-0.25661253096665831</v>
      </c>
      <c r="U693" s="159"/>
      <c r="V693" s="100">
        <v>28722.720000000001</v>
      </c>
      <c r="W693" s="100">
        <v>33021.26</v>
      </c>
      <c r="X693" s="98">
        <f t="shared" si="143"/>
        <v>-4298.5400000000009</v>
      </c>
      <c r="Y693" s="117">
        <f t="shared" si="144"/>
        <v>-0.13017492367038691</v>
      </c>
    </row>
    <row r="694" spans="1:26" s="68" customFormat="1" hidden="1" outlineLevel="1" x14ac:dyDescent="0.25">
      <c r="A694" s="63" t="s">
        <v>1576</v>
      </c>
      <c r="B694" s="64" t="s">
        <v>2035</v>
      </c>
      <c r="C694" s="65" t="s">
        <v>2473</v>
      </c>
      <c r="D694" s="66"/>
      <c r="E694" s="67"/>
      <c r="F694" s="307">
        <v>413.05</v>
      </c>
      <c r="G694" s="307">
        <v>1997.66</v>
      </c>
      <c r="H694" s="142">
        <f t="shared" si="138"/>
        <v>-1584.6100000000001</v>
      </c>
      <c r="I694" s="91">
        <f t="shared" si="137"/>
        <v>-0.79323308270676696</v>
      </c>
      <c r="J694" s="157"/>
      <c r="K694" s="307">
        <v>2197.0700000000002</v>
      </c>
      <c r="L694" s="307">
        <v>13096.86</v>
      </c>
      <c r="M694" s="142">
        <f t="shared" si="139"/>
        <v>-10899.79</v>
      </c>
      <c r="N694" s="91">
        <f t="shared" si="140"/>
        <v>-0.83224452273292993</v>
      </c>
      <c r="O694" s="258"/>
      <c r="P694" s="157"/>
      <c r="Q694" s="307">
        <v>662.54</v>
      </c>
      <c r="R694" s="307">
        <v>4130.12</v>
      </c>
      <c r="S694" s="142">
        <f t="shared" si="141"/>
        <v>-3467.58</v>
      </c>
      <c r="T694" s="91">
        <f t="shared" si="142"/>
        <v>-0.83958335351030966</v>
      </c>
      <c r="U694" s="157"/>
      <c r="V694" s="307">
        <v>5834.7000000000007</v>
      </c>
      <c r="W694" s="307">
        <v>22977.980000000003</v>
      </c>
      <c r="X694" s="142">
        <f t="shared" si="143"/>
        <v>-17143.280000000002</v>
      </c>
      <c r="Y694" s="91">
        <f t="shared" si="144"/>
        <v>-0.74607428503288797</v>
      </c>
      <c r="Z694" s="132"/>
    </row>
    <row r="695" spans="1:26" collapsed="1" x14ac:dyDescent="0.25">
      <c r="A695" s="38" t="s">
        <v>696</v>
      </c>
      <c r="B695" s="83" t="s">
        <v>522</v>
      </c>
      <c r="C695" s="88" t="s">
        <v>320</v>
      </c>
      <c r="D695" s="38"/>
      <c r="E695" s="48"/>
      <c r="F695" s="100">
        <v>413.05</v>
      </c>
      <c r="G695" s="100">
        <v>1997.66</v>
      </c>
      <c r="H695" s="98">
        <f t="shared" si="138"/>
        <v>-1584.6100000000001</v>
      </c>
      <c r="I695" s="117">
        <f t="shared" si="137"/>
        <v>-0.79323308270676696</v>
      </c>
      <c r="J695" s="159"/>
      <c r="K695" s="100">
        <v>2197.0700000000002</v>
      </c>
      <c r="L695" s="100">
        <v>13096.86</v>
      </c>
      <c r="M695" s="98">
        <f t="shared" si="139"/>
        <v>-10899.79</v>
      </c>
      <c r="N695" s="117">
        <f t="shared" si="140"/>
        <v>-0.83224452273292993</v>
      </c>
      <c r="O695" s="246"/>
      <c r="P695" s="159"/>
      <c r="Q695" s="100">
        <v>662.54</v>
      </c>
      <c r="R695" s="100">
        <v>4130.12</v>
      </c>
      <c r="S695" s="98">
        <f t="shared" si="141"/>
        <v>-3467.58</v>
      </c>
      <c r="T695" s="117">
        <f t="shared" si="142"/>
        <v>-0.83958335351030966</v>
      </c>
      <c r="U695" s="159"/>
      <c r="V695" s="100">
        <v>5834.7000000000007</v>
      </c>
      <c r="W695" s="100">
        <v>22977.980000000003</v>
      </c>
      <c r="X695" s="98">
        <f t="shared" si="143"/>
        <v>-17143.280000000002</v>
      </c>
      <c r="Y695" s="117">
        <f t="shared" si="144"/>
        <v>-0.74607428503288797</v>
      </c>
    </row>
    <row r="696" spans="1:26" s="68" customFormat="1" hidden="1" outlineLevel="1" x14ac:dyDescent="0.25">
      <c r="A696" s="63" t="s">
        <v>1577</v>
      </c>
      <c r="B696" s="64" t="s">
        <v>2036</v>
      </c>
      <c r="C696" s="65" t="s">
        <v>2474</v>
      </c>
      <c r="D696" s="66"/>
      <c r="E696" s="67"/>
      <c r="F696" s="307">
        <v>721.55000000000007</v>
      </c>
      <c r="G696" s="307">
        <v>1475.95</v>
      </c>
      <c r="H696" s="142">
        <f t="shared" si="138"/>
        <v>-754.4</v>
      </c>
      <c r="I696" s="91">
        <f t="shared" si="137"/>
        <v>-0.5111284257596802</v>
      </c>
      <c r="J696" s="157"/>
      <c r="K696" s="307">
        <v>4832.68</v>
      </c>
      <c r="L696" s="307">
        <v>7010.22</v>
      </c>
      <c r="M696" s="142">
        <f t="shared" si="139"/>
        <v>-2177.54</v>
      </c>
      <c r="N696" s="91">
        <f t="shared" si="140"/>
        <v>-0.31062363235390617</v>
      </c>
      <c r="O696" s="258"/>
      <c r="P696" s="157"/>
      <c r="Q696" s="307">
        <v>2866.78</v>
      </c>
      <c r="R696" s="307">
        <v>1638.52</v>
      </c>
      <c r="S696" s="142">
        <f t="shared" si="141"/>
        <v>1228.2600000000002</v>
      </c>
      <c r="T696" s="91">
        <f t="shared" si="142"/>
        <v>0.74961550667675725</v>
      </c>
      <c r="U696" s="157"/>
      <c r="V696" s="307">
        <v>7672.32</v>
      </c>
      <c r="W696" s="307">
        <v>23021.41</v>
      </c>
      <c r="X696" s="142">
        <f t="shared" si="143"/>
        <v>-15349.09</v>
      </c>
      <c r="Y696" s="91">
        <f t="shared" si="144"/>
        <v>-0.66673109944178055</v>
      </c>
      <c r="Z696" s="132"/>
    </row>
    <row r="697" spans="1:26" collapsed="1" x14ac:dyDescent="0.25">
      <c r="A697" s="38" t="s">
        <v>697</v>
      </c>
      <c r="B697" s="83" t="s">
        <v>523</v>
      </c>
      <c r="C697" s="88" t="s">
        <v>319</v>
      </c>
      <c r="D697" s="38"/>
      <c r="E697" s="48"/>
      <c r="F697" s="100">
        <v>721.55000000000007</v>
      </c>
      <c r="G697" s="100">
        <v>1475.95</v>
      </c>
      <c r="H697" s="98">
        <f t="shared" si="138"/>
        <v>-754.4</v>
      </c>
      <c r="I697" s="117">
        <f t="shared" si="137"/>
        <v>-0.5111284257596802</v>
      </c>
      <c r="J697" s="159"/>
      <c r="K697" s="100">
        <v>4832.68</v>
      </c>
      <c r="L697" s="100">
        <v>7010.22</v>
      </c>
      <c r="M697" s="98">
        <f t="shared" si="139"/>
        <v>-2177.54</v>
      </c>
      <c r="N697" s="117">
        <f t="shared" si="140"/>
        <v>-0.31062363235390617</v>
      </c>
      <c r="O697" s="246"/>
      <c r="P697" s="159"/>
      <c r="Q697" s="100">
        <v>2866.78</v>
      </c>
      <c r="R697" s="100">
        <v>1638.52</v>
      </c>
      <c r="S697" s="98">
        <f t="shared" si="141"/>
        <v>1228.2600000000002</v>
      </c>
      <c r="T697" s="117">
        <f t="shared" si="142"/>
        <v>0.74961550667675725</v>
      </c>
      <c r="U697" s="159"/>
      <c r="V697" s="100">
        <v>7672.32</v>
      </c>
      <c r="W697" s="100">
        <v>23021.41</v>
      </c>
      <c r="X697" s="98">
        <f t="shared" si="143"/>
        <v>-15349.09</v>
      </c>
      <c r="Y697" s="117">
        <f t="shared" si="144"/>
        <v>-0.66673109944178055</v>
      </c>
    </row>
    <row r="698" spans="1:26" s="68" customFormat="1" hidden="1" outlineLevel="1" x14ac:dyDescent="0.25">
      <c r="A698" s="63" t="s">
        <v>1578</v>
      </c>
      <c r="B698" s="64" t="s">
        <v>2037</v>
      </c>
      <c r="C698" s="65" t="s">
        <v>2475</v>
      </c>
      <c r="D698" s="66"/>
      <c r="E698" s="67"/>
      <c r="F698" s="307">
        <v>2018.8700000000001</v>
      </c>
      <c r="G698" s="307">
        <v>4127.41</v>
      </c>
      <c r="H698" s="142">
        <f t="shared" si="138"/>
        <v>-2108.54</v>
      </c>
      <c r="I698" s="91">
        <f t="shared" si="137"/>
        <v>-0.51086274443294943</v>
      </c>
      <c r="J698" s="157"/>
      <c r="K698" s="307">
        <v>22711.05</v>
      </c>
      <c r="L698" s="307">
        <v>21118.510000000002</v>
      </c>
      <c r="M698" s="142">
        <f t="shared" si="139"/>
        <v>1592.5399999999972</v>
      </c>
      <c r="N698" s="91">
        <f t="shared" si="140"/>
        <v>7.5409676156130201E-2</v>
      </c>
      <c r="O698" s="258"/>
      <c r="P698" s="157"/>
      <c r="Q698" s="307">
        <v>9091.5</v>
      </c>
      <c r="R698" s="307">
        <v>9108.2800000000007</v>
      </c>
      <c r="S698" s="142">
        <f t="shared" si="141"/>
        <v>-16.780000000000655</v>
      </c>
      <c r="T698" s="91">
        <f t="shared" si="142"/>
        <v>-1.8422797718120935E-3</v>
      </c>
      <c r="U698" s="157"/>
      <c r="V698" s="307">
        <v>39235.43</v>
      </c>
      <c r="W698" s="307">
        <v>34175.82</v>
      </c>
      <c r="X698" s="142">
        <f t="shared" si="143"/>
        <v>5059.6100000000006</v>
      </c>
      <c r="Y698" s="91">
        <f t="shared" si="144"/>
        <v>0.14804648432722317</v>
      </c>
      <c r="Z698" s="132"/>
    </row>
    <row r="699" spans="1:26" collapsed="1" x14ac:dyDescent="0.25">
      <c r="A699" s="38" t="s">
        <v>698</v>
      </c>
      <c r="B699" s="83" t="s">
        <v>524</v>
      </c>
      <c r="C699" s="88" t="s">
        <v>318</v>
      </c>
      <c r="D699" s="38"/>
      <c r="E699" s="48"/>
      <c r="F699" s="100">
        <v>2018.8700000000001</v>
      </c>
      <c r="G699" s="100">
        <v>4127.41</v>
      </c>
      <c r="H699" s="98">
        <f t="shared" si="138"/>
        <v>-2108.54</v>
      </c>
      <c r="I699" s="117">
        <f t="shared" si="137"/>
        <v>-0.51086274443294943</v>
      </c>
      <c r="J699" s="159"/>
      <c r="K699" s="100">
        <v>22711.05</v>
      </c>
      <c r="L699" s="100">
        <v>21118.510000000002</v>
      </c>
      <c r="M699" s="98">
        <f t="shared" si="139"/>
        <v>1592.5399999999972</v>
      </c>
      <c r="N699" s="117">
        <f t="shared" si="140"/>
        <v>7.5409676156130201E-2</v>
      </c>
      <c r="O699" s="246"/>
      <c r="P699" s="159"/>
      <c r="Q699" s="100">
        <v>9091.5</v>
      </c>
      <c r="R699" s="100">
        <v>9108.2800000000007</v>
      </c>
      <c r="S699" s="98">
        <f t="shared" si="141"/>
        <v>-16.780000000000655</v>
      </c>
      <c r="T699" s="117">
        <f t="shared" si="142"/>
        <v>-1.8422797718120935E-3</v>
      </c>
      <c r="U699" s="159"/>
      <c r="V699" s="100">
        <v>39235.43</v>
      </c>
      <c r="W699" s="100">
        <v>34175.82</v>
      </c>
      <c r="X699" s="98">
        <f t="shared" si="143"/>
        <v>5059.6100000000006</v>
      </c>
      <c r="Y699" s="117">
        <f t="shared" si="144"/>
        <v>0.14804648432722317</v>
      </c>
    </row>
    <row r="700" spans="1:26" s="68" customFormat="1" hidden="1" outlineLevel="1" x14ac:dyDescent="0.25">
      <c r="A700" s="63" t="s">
        <v>1579</v>
      </c>
      <c r="B700" s="64" t="s">
        <v>2038</v>
      </c>
      <c r="C700" s="65" t="s">
        <v>2476</v>
      </c>
      <c r="D700" s="66"/>
      <c r="E700" s="67"/>
      <c r="F700" s="307">
        <v>742.48</v>
      </c>
      <c r="G700" s="307">
        <v>6765.95</v>
      </c>
      <c r="H700" s="142">
        <f t="shared" si="138"/>
        <v>-6023.4699999999993</v>
      </c>
      <c r="I700" s="91">
        <f t="shared" si="137"/>
        <v>-0.89026226915658546</v>
      </c>
      <c r="J700" s="157"/>
      <c r="K700" s="307">
        <v>12869.67</v>
      </c>
      <c r="L700" s="307">
        <v>19964.650000000001</v>
      </c>
      <c r="M700" s="142">
        <f t="shared" si="139"/>
        <v>-7094.9800000000014</v>
      </c>
      <c r="N700" s="91">
        <f t="shared" si="140"/>
        <v>-0.35537712907564123</v>
      </c>
      <c r="O700" s="258"/>
      <c r="P700" s="157"/>
      <c r="Q700" s="307">
        <v>6823.75</v>
      </c>
      <c r="R700" s="307">
        <v>11288.460000000001</v>
      </c>
      <c r="S700" s="142">
        <f t="shared" si="141"/>
        <v>-4464.7100000000009</v>
      </c>
      <c r="T700" s="91">
        <f t="shared" si="142"/>
        <v>-0.39551099087032249</v>
      </c>
      <c r="U700" s="157"/>
      <c r="V700" s="307">
        <v>19951.32</v>
      </c>
      <c r="W700" s="307">
        <v>27505.840000000004</v>
      </c>
      <c r="X700" s="142">
        <f t="shared" si="143"/>
        <v>-7554.5200000000041</v>
      </c>
      <c r="Y700" s="91">
        <f t="shared" si="144"/>
        <v>-0.27465149219220364</v>
      </c>
      <c r="Z700" s="132"/>
    </row>
    <row r="701" spans="1:26" collapsed="1" x14ac:dyDescent="0.25">
      <c r="A701" s="38" t="s">
        <v>699</v>
      </c>
      <c r="B701" s="83" t="s">
        <v>525</v>
      </c>
      <c r="C701" s="88" t="s">
        <v>317</v>
      </c>
      <c r="D701" s="38"/>
      <c r="E701" s="48"/>
      <c r="F701" s="100">
        <v>742.48</v>
      </c>
      <c r="G701" s="100">
        <v>6765.95</v>
      </c>
      <c r="H701" s="98">
        <f t="shared" si="138"/>
        <v>-6023.4699999999993</v>
      </c>
      <c r="I701" s="117">
        <f t="shared" si="137"/>
        <v>-0.89026226915658546</v>
      </c>
      <c r="J701" s="159"/>
      <c r="K701" s="100">
        <v>12869.67</v>
      </c>
      <c r="L701" s="100">
        <v>19964.650000000001</v>
      </c>
      <c r="M701" s="98">
        <f t="shared" si="139"/>
        <v>-7094.9800000000014</v>
      </c>
      <c r="N701" s="117">
        <f t="shared" si="140"/>
        <v>-0.35537712907564123</v>
      </c>
      <c r="O701" s="246"/>
      <c r="P701" s="159"/>
      <c r="Q701" s="100">
        <v>6823.75</v>
      </c>
      <c r="R701" s="100">
        <v>11288.460000000001</v>
      </c>
      <c r="S701" s="98">
        <f t="shared" si="141"/>
        <v>-4464.7100000000009</v>
      </c>
      <c r="T701" s="117">
        <f t="shared" si="142"/>
        <v>-0.39551099087032249</v>
      </c>
      <c r="U701" s="159"/>
      <c r="V701" s="100">
        <v>19951.32</v>
      </c>
      <c r="W701" s="100">
        <v>27505.840000000004</v>
      </c>
      <c r="X701" s="98">
        <f t="shared" si="143"/>
        <v>-7554.5200000000041</v>
      </c>
      <c r="Y701" s="117">
        <f t="shared" si="144"/>
        <v>-0.27465149219220364</v>
      </c>
    </row>
    <row r="702" spans="1:26" s="68" customFormat="1" hidden="1" outlineLevel="1" x14ac:dyDescent="0.25">
      <c r="A702" s="63" t="s">
        <v>1568</v>
      </c>
      <c r="B702" s="64" t="s">
        <v>2027</v>
      </c>
      <c r="C702" s="65" t="s">
        <v>2452</v>
      </c>
      <c r="D702" s="66"/>
      <c r="E702" s="67"/>
      <c r="F702" s="307">
        <v>6922.79</v>
      </c>
      <c r="G702" s="307">
        <v>709.15</v>
      </c>
      <c r="H702" s="142">
        <f t="shared" si="138"/>
        <v>6213.64</v>
      </c>
      <c r="I702" s="91">
        <f t="shared" si="137"/>
        <v>8.7620954664034407</v>
      </c>
      <c r="J702" s="157"/>
      <c r="K702" s="307">
        <v>68151.14</v>
      </c>
      <c r="L702" s="307">
        <v>9940.91</v>
      </c>
      <c r="M702" s="142">
        <f t="shared" si="139"/>
        <v>58210.229999999996</v>
      </c>
      <c r="N702" s="91">
        <f t="shared" si="140"/>
        <v>5.8556238815158768</v>
      </c>
      <c r="O702" s="258"/>
      <c r="P702" s="157"/>
      <c r="Q702" s="307">
        <v>34707.770000000004</v>
      </c>
      <c r="R702" s="307">
        <v>4032.29</v>
      </c>
      <c r="S702" s="142">
        <f t="shared" si="141"/>
        <v>30675.480000000003</v>
      </c>
      <c r="T702" s="91">
        <f t="shared" si="142"/>
        <v>7.6074587889263929</v>
      </c>
      <c r="U702" s="157"/>
      <c r="V702" s="307">
        <v>73803.75</v>
      </c>
      <c r="W702" s="307">
        <v>18343.47</v>
      </c>
      <c r="X702" s="142">
        <f t="shared" si="143"/>
        <v>55460.28</v>
      </c>
      <c r="Y702" s="91">
        <f t="shared" si="144"/>
        <v>3.0234344973988017</v>
      </c>
      <c r="Z702" s="132"/>
    </row>
    <row r="703" spans="1:26" s="68" customFormat="1" hidden="1" outlineLevel="1" x14ac:dyDescent="0.25">
      <c r="A703" s="63" t="s">
        <v>1569</v>
      </c>
      <c r="B703" s="64" t="s">
        <v>2028</v>
      </c>
      <c r="C703" s="65" t="s">
        <v>2453</v>
      </c>
      <c r="D703" s="66"/>
      <c r="E703" s="67"/>
      <c r="F703" s="307">
        <v>16</v>
      </c>
      <c r="G703" s="307">
        <v>-26.86</v>
      </c>
      <c r="H703" s="142">
        <f t="shared" si="138"/>
        <v>42.86</v>
      </c>
      <c r="I703" s="91">
        <f t="shared" si="137"/>
        <v>1.5956813104988832</v>
      </c>
      <c r="J703" s="157"/>
      <c r="K703" s="307">
        <v>8220.380000000001</v>
      </c>
      <c r="L703" s="307">
        <v>8092.17</v>
      </c>
      <c r="M703" s="142">
        <f t="shared" si="139"/>
        <v>128.21000000000095</v>
      </c>
      <c r="N703" s="91">
        <f t="shared" si="140"/>
        <v>1.5843710648688912E-2</v>
      </c>
      <c r="O703" s="258"/>
      <c r="P703" s="157"/>
      <c r="Q703" s="307">
        <v>516.72</v>
      </c>
      <c r="R703" s="307">
        <v>5457.21</v>
      </c>
      <c r="S703" s="142">
        <f t="shared" si="141"/>
        <v>-4940.49</v>
      </c>
      <c r="T703" s="91">
        <f t="shared" si="142"/>
        <v>-0.90531425398692733</v>
      </c>
      <c r="U703" s="157"/>
      <c r="V703" s="307">
        <v>10446.670000000002</v>
      </c>
      <c r="W703" s="307">
        <v>11333.67</v>
      </c>
      <c r="X703" s="142">
        <f t="shared" si="143"/>
        <v>-886.99999999999818</v>
      </c>
      <c r="Y703" s="91">
        <f t="shared" si="144"/>
        <v>-7.826238102926926E-2</v>
      </c>
      <c r="Z703" s="132"/>
    </row>
    <row r="704" spans="1:26" s="68" customFormat="1" hidden="1" outlineLevel="1" x14ac:dyDescent="0.25">
      <c r="A704" s="63" t="s">
        <v>1570</v>
      </c>
      <c r="B704" s="64" t="s">
        <v>2029</v>
      </c>
      <c r="C704" s="65" t="s">
        <v>2466</v>
      </c>
      <c r="D704" s="66"/>
      <c r="E704" s="67"/>
      <c r="F704" s="307">
        <v>15063.37</v>
      </c>
      <c r="G704" s="307">
        <v>117524.75</v>
      </c>
      <c r="H704" s="142">
        <f t="shared" si="138"/>
        <v>-102461.38</v>
      </c>
      <c r="I704" s="91">
        <f t="shared" si="137"/>
        <v>-0.87182810429292557</v>
      </c>
      <c r="J704" s="157"/>
      <c r="K704" s="307">
        <v>204440.86000000002</v>
      </c>
      <c r="L704" s="307">
        <v>737972.72</v>
      </c>
      <c r="M704" s="142">
        <f t="shared" si="139"/>
        <v>-533531.86</v>
      </c>
      <c r="N704" s="91">
        <f t="shared" si="140"/>
        <v>-0.72296962413461574</v>
      </c>
      <c r="O704" s="258"/>
      <c r="P704" s="157"/>
      <c r="Q704" s="307">
        <v>40721.730000000003</v>
      </c>
      <c r="R704" s="307">
        <v>314959.60000000003</v>
      </c>
      <c r="S704" s="142">
        <f t="shared" si="141"/>
        <v>-274237.87000000005</v>
      </c>
      <c r="T704" s="91">
        <f t="shared" si="142"/>
        <v>-0.87070808446543624</v>
      </c>
      <c r="U704" s="157"/>
      <c r="V704" s="307">
        <v>354538.76</v>
      </c>
      <c r="W704" s="307">
        <v>1053028.19</v>
      </c>
      <c r="X704" s="142">
        <f t="shared" si="143"/>
        <v>-698489.42999999993</v>
      </c>
      <c r="Y704" s="91">
        <f t="shared" si="144"/>
        <v>-0.66331503432970773</v>
      </c>
      <c r="Z704" s="132"/>
    </row>
    <row r="705" spans="1:26" s="68" customFormat="1" hidden="1" outlineLevel="1" x14ac:dyDescent="0.25">
      <c r="A705" s="63" t="s">
        <v>1571</v>
      </c>
      <c r="B705" s="64" t="s">
        <v>2030</v>
      </c>
      <c r="C705" s="65" t="s">
        <v>2459</v>
      </c>
      <c r="D705" s="66"/>
      <c r="E705" s="67"/>
      <c r="F705" s="307">
        <v>16731.57</v>
      </c>
      <c r="G705" s="307">
        <v>0</v>
      </c>
      <c r="H705" s="142">
        <f t="shared" si="138"/>
        <v>16731.57</v>
      </c>
      <c r="I705" s="91" t="str">
        <f t="shared" si="137"/>
        <v>N.M.</v>
      </c>
      <c r="J705" s="157"/>
      <c r="K705" s="307">
        <v>73966.720000000001</v>
      </c>
      <c r="L705" s="307">
        <v>0</v>
      </c>
      <c r="M705" s="142">
        <f t="shared" si="139"/>
        <v>73966.720000000001</v>
      </c>
      <c r="N705" s="91" t="str">
        <f t="shared" si="140"/>
        <v>N.M.</v>
      </c>
      <c r="O705" s="258"/>
      <c r="P705" s="157"/>
      <c r="Q705" s="307">
        <v>39210.99</v>
      </c>
      <c r="R705" s="307">
        <v>0</v>
      </c>
      <c r="S705" s="142">
        <f t="shared" si="141"/>
        <v>39210.99</v>
      </c>
      <c r="T705" s="91" t="str">
        <f t="shared" si="142"/>
        <v>N.M.</v>
      </c>
      <c r="U705" s="157"/>
      <c r="V705" s="307">
        <v>73966.720000000001</v>
      </c>
      <c r="W705" s="307">
        <v>0</v>
      </c>
      <c r="X705" s="142">
        <f t="shared" si="143"/>
        <v>73966.720000000001</v>
      </c>
      <c r="Y705" s="91" t="str">
        <f t="shared" si="144"/>
        <v>N.M.</v>
      </c>
      <c r="Z705" s="132"/>
    </row>
    <row r="706" spans="1:26" s="68" customFormat="1" hidden="1" outlineLevel="1" x14ac:dyDescent="0.25">
      <c r="A706" s="63" t="s">
        <v>1572</v>
      </c>
      <c r="B706" s="64" t="s">
        <v>2031</v>
      </c>
      <c r="C706" s="65" t="s">
        <v>2460</v>
      </c>
      <c r="D706" s="66"/>
      <c r="E706" s="67"/>
      <c r="F706" s="307">
        <v>146855.53</v>
      </c>
      <c r="G706" s="307">
        <v>0</v>
      </c>
      <c r="H706" s="142">
        <f t="shared" si="138"/>
        <v>146855.53</v>
      </c>
      <c r="I706" s="91" t="str">
        <f t="shared" si="137"/>
        <v>N.M.</v>
      </c>
      <c r="J706" s="157"/>
      <c r="K706" s="307">
        <v>617270.78</v>
      </c>
      <c r="L706" s="307">
        <v>0</v>
      </c>
      <c r="M706" s="142">
        <f t="shared" si="139"/>
        <v>617270.78</v>
      </c>
      <c r="N706" s="91" t="str">
        <f t="shared" si="140"/>
        <v>N.M.</v>
      </c>
      <c r="O706" s="258"/>
      <c r="P706" s="157"/>
      <c r="Q706" s="307">
        <v>341991.09</v>
      </c>
      <c r="R706" s="307">
        <v>0</v>
      </c>
      <c r="S706" s="142">
        <f t="shared" si="141"/>
        <v>341991.09</v>
      </c>
      <c r="T706" s="91" t="str">
        <f t="shared" si="142"/>
        <v>N.M.</v>
      </c>
      <c r="U706" s="157"/>
      <c r="V706" s="307">
        <v>617270.78</v>
      </c>
      <c r="W706" s="307">
        <v>0</v>
      </c>
      <c r="X706" s="142">
        <f t="shared" si="143"/>
        <v>617270.78</v>
      </c>
      <c r="Y706" s="91" t="str">
        <f t="shared" si="144"/>
        <v>N.M.</v>
      </c>
      <c r="Z706" s="132"/>
    </row>
    <row r="707" spans="1:26" s="68" customFormat="1" hidden="1" outlineLevel="1" x14ac:dyDescent="0.25">
      <c r="A707" s="63" t="s">
        <v>1573</v>
      </c>
      <c r="B707" s="64" t="s">
        <v>2032</v>
      </c>
      <c r="C707" s="65" t="s">
        <v>2467</v>
      </c>
      <c r="D707" s="66"/>
      <c r="E707" s="67"/>
      <c r="F707" s="307">
        <v>2548741.64</v>
      </c>
      <c r="G707" s="307">
        <v>2038838.98</v>
      </c>
      <c r="H707" s="142">
        <f t="shared" si="138"/>
        <v>509902.66000000015</v>
      </c>
      <c r="I707" s="91">
        <f t="shared" si="137"/>
        <v>0.25009462002732563</v>
      </c>
      <c r="J707" s="157"/>
      <c r="K707" s="307">
        <v>20994746.138</v>
      </c>
      <c r="L707" s="307">
        <v>19610950</v>
      </c>
      <c r="M707" s="142">
        <f t="shared" si="139"/>
        <v>1383796.1380000003</v>
      </c>
      <c r="N707" s="91">
        <f t="shared" si="140"/>
        <v>7.0562422422167217E-2</v>
      </c>
      <c r="O707" s="258"/>
      <c r="P707" s="157"/>
      <c r="Q707" s="307">
        <v>8778743.3200000003</v>
      </c>
      <c r="R707" s="307">
        <v>8018234.7400000002</v>
      </c>
      <c r="S707" s="142">
        <f t="shared" si="141"/>
        <v>760508.58000000007</v>
      </c>
      <c r="T707" s="91">
        <f t="shared" si="142"/>
        <v>9.4847382829303412E-2</v>
      </c>
      <c r="U707" s="157"/>
      <c r="V707" s="307">
        <v>32235171.557999998</v>
      </c>
      <c r="W707" s="307">
        <v>29850606.697000001</v>
      </c>
      <c r="X707" s="142">
        <f t="shared" si="143"/>
        <v>2384564.8609999977</v>
      </c>
      <c r="Y707" s="91">
        <f t="shared" si="144"/>
        <v>7.9883296349874441E-2</v>
      </c>
      <c r="Z707" s="132"/>
    </row>
    <row r="708" spans="1:26" s="68" customFormat="1" hidden="1" outlineLevel="1" x14ac:dyDescent="0.25">
      <c r="A708" s="63" t="s">
        <v>1574</v>
      </c>
      <c r="B708" s="64" t="s">
        <v>2033</v>
      </c>
      <c r="C708" s="65" t="s">
        <v>2472</v>
      </c>
      <c r="D708" s="66"/>
      <c r="E708" s="67"/>
      <c r="F708" s="307">
        <v>26970.45</v>
      </c>
      <c r="G708" s="307">
        <v>24848.9</v>
      </c>
      <c r="H708" s="142">
        <f t="shared" si="138"/>
        <v>2121.5499999999993</v>
      </c>
      <c r="I708" s="91">
        <f t="shared" si="137"/>
        <v>8.5378024781781053E-2</v>
      </c>
      <c r="J708" s="157"/>
      <c r="K708" s="307">
        <v>207610.5</v>
      </c>
      <c r="L708" s="307">
        <v>241914.5</v>
      </c>
      <c r="M708" s="142">
        <f t="shared" si="139"/>
        <v>-34304</v>
      </c>
      <c r="N708" s="91">
        <f t="shared" si="140"/>
        <v>-0.1418021656411666</v>
      </c>
      <c r="O708" s="258"/>
      <c r="P708" s="157"/>
      <c r="Q708" s="307">
        <v>84622.92</v>
      </c>
      <c r="R708" s="307">
        <v>100996.21</v>
      </c>
      <c r="S708" s="142">
        <f t="shared" si="141"/>
        <v>-16373.290000000008</v>
      </c>
      <c r="T708" s="91">
        <f t="shared" si="142"/>
        <v>-0.16211786561099675</v>
      </c>
      <c r="U708" s="157"/>
      <c r="V708" s="307">
        <v>395806.42000000004</v>
      </c>
      <c r="W708" s="307">
        <v>341332.49</v>
      </c>
      <c r="X708" s="142">
        <f t="shared" si="143"/>
        <v>54473.930000000051</v>
      </c>
      <c r="Y708" s="91">
        <f t="shared" si="144"/>
        <v>0.15959198610129394</v>
      </c>
      <c r="Z708" s="132"/>
    </row>
    <row r="709" spans="1:26" s="68" customFormat="1" hidden="1" outlineLevel="1" x14ac:dyDescent="0.25">
      <c r="A709" s="63" t="s">
        <v>1575</v>
      </c>
      <c r="B709" s="64" t="s">
        <v>2034</v>
      </c>
      <c r="C709" s="65" t="s">
        <v>2468</v>
      </c>
      <c r="D709" s="66"/>
      <c r="E709" s="67"/>
      <c r="F709" s="307">
        <v>7752.18</v>
      </c>
      <c r="G709" s="307">
        <v>19540.82</v>
      </c>
      <c r="H709" s="142">
        <f t="shared" si="138"/>
        <v>-11788.64</v>
      </c>
      <c r="I709" s="91">
        <f t="shared" si="137"/>
        <v>-0.60328276909566736</v>
      </c>
      <c r="J709" s="157"/>
      <c r="K709" s="307">
        <v>35769.72</v>
      </c>
      <c r="L709" s="307">
        <v>31222.760000000002</v>
      </c>
      <c r="M709" s="142">
        <f t="shared" si="139"/>
        <v>4546.9599999999991</v>
      </c>
      <c r="N709" s="91">
        <f t="shared" si="140"/>
        <v>0.14562966246417675</v>
      </c>
      <c r="O709" s="258"/>
      <c r="P709" s="157"/>
      <c r="Q709" s="307">
        <v>15804.99</v>
      </c>
      <c r="R709" s="307">
        <v>21260.77</v>
      </c>
      <c r="S709" s="142">
        <f t="shared" si="141"/>
        <v>-5455.7800000000007</v>
      </c>
      <c r="T709" s="91">
        <f t="shared" si="142"/>
        <v>-0.25661253096665831</v>
      </c>
      <c r="U709" s="157"/>
      <c r="V709" s="307">
        <v>28722.720000000001</v>
      </c>
      <c r="W709" s="307">
        <v>33021.26</v>
      </c>
      <c r="X709" s="142">
        <f t="shared" si="143"/>
        <v>-4298.5400000000009</v>
      </c>
      <c r="Y709" s="91">
        <f t="shared" si="144"/>
        <v>-0.13017492367038691</v>
      </c>
      <c r="Z709" s="132"/>
    </row>
    <row r="710" spans="1:26" s="68" customFormat="1" hidden="1" outlineLevel="1" x14ac:dyDescent="0.25">
      <c r="A710" s="63" t="s">
        <v>1576</v>
      </c>
      <c r="B710" s="64" t="s">
        <v>2035</v>
      </c>
      <c r="C710" s="65" t="s">
        <v>2473</v>
      </c>
      <c r="D710" s="66"/>
      <c r="E710" s="67"/>
      <c r="F710" s="307">
        <v>413.05</v>
      </c>
      <c r="G710" s="307">
        <v>1997.66</v>
      </c>
      <c r="H710" s="142">
        <f t="shared" si="138"/>
        <v>-1584.6100000000001</v>
      </c>
      <c r="I710" s="91">
        <f t="shared" si="137"/>
        <v>-0.79323308270676696</v>
      </c>
      <c r="J710" s="157"/>
      <c r="K710" s="307">
        <v>2197.0700000000002</v>
      </c>
      <c r="L710" s="307">
        <v>13096.86</v>
      </c>
      <c r="M710" s="142">
        <f t="shared" si="139"/>
        <v>-10899.79</v>
      </c>
      <c r="N710" s="91">
        <f t="shared" si="140"/>
        <v>-0.83224452273292993</v>
      </c>
      <c r="O710" s="258"/>
      <c r="P710" s="157"/>
      <c r="Q710" s="307">
        <v>662.54</v>
      </c>
      <c r="R710" s="307">
        <v>4130.12</v>
      </c>
      <c r="S710" s="142">
        <f t="shared" si="141"/>
        <v>-3467.58</v>
      </c>
      <c r="T710" s="91">
        <f t="shared" si="142"/>
        <v>-0.83958335351030966</v>
      </c>
      <c r="U710" s="157"/>
      <c r="V710" s="307">
        <v>5834.7000000000007</v>
      </c>
      <c r="W710" s="307">
        <v>22977.980000000003</v>
      </c>
      <c r="X710" s="142">
        <f t="shared" si="143"/>
        <v>-17143.280000000002</v>
      </c>
      <c r="Y710" s="91">
        <f t="shared" si="144"/>
        <v>-0.74607428503288797</v>
      </c>
      <c r="Z710" s="132"/>
    </row>
    <row r="711" spans="1:26" s="68" customFormat="1" hidden="1" outlineLevel="1" x14ac:dyDescent="0.25">
      <c r="A711" s="63" t="s">
        <v>1577</v>
      </c>
      <c r="B711" s="64" t="s">
        <v>2036</v>
      </c>
      <c r="C711" s="65" t="s">
        <v>2474</v>
      </c>
      <c r="D711" s="66"/>
      <c r="E711" s="67"/>
      <c r="F711" s="307">
        <v>721.55000000000007</v>
      </c>
      <c r="G711" s="307">
        <v>1475.95</v>
      </c>
      <c r="H711" s="142">
        <f t="shared" si="138"/>
        <v>-754.4</v>
      </c>
      <c r="I711" s="91">
        <f t="shared" si="137"/>
        <v>-0.5111284257596802</v>
      </c>
      <c r="J711" s="157"/>
      <c r="K711" s="307">
        <v>4832.68</v>
      </c>
      <c r="L711" s="307">
        <v>7010.22</v>
      </c>
      <c r="M711" s="142">
        <f t="shared" si="139"/>
        <v>-2177.54</v>
      </c>
      <c r="N711" s="91">
        <f t="shared" si="140"/>
        <v>-0.31062363235390617</v>
      </c>
      <c r="O711" s="258"/>
      <c r="P711" s="157"/>
      <c r="Q711" s="307">
        <v>2866.78</v>
      </c>
      <c r="R711" s="307">
        <v>1638.52</v>
      </c>
      <c r="S711" s="142">
        <f t="shared" si="141"/>
        <v>1228.2600000000002</v>
      </c>
      <c r="T711" s="91">
        <f t="shared" si="142"/>
        <v>0.74961550667675725</v>
      </c>
      <c r="U711" s="157"/>
      <c r="V711" s="307">
        <v>7672.32</v>
      </c>
      <c r="W711" s="307">
        <v>23021.41</v>
      </c>
      <c r="X711" s="142">
        <f t="shared" si="143"/>
        <v>-15349.09</v>
      </c>
      <c r="Y711" s="91">
        <f t="shared" si="144"/>
        <v>-0.66673109944178055</v>
      </c>
      <c r="Z711" s="132"/>
    </row>
    <row r="712" spans="1:26" s="68" customFormat="1" hidden="1" outlineLevel="1" x14ac:dyDescent="0.25">
      <c r="A712" s="63" t="s">
        <v>1578</v>
      </c>
      <c r="B712" s="64" t="s">
        <v>2037</v>
      </c>
      <c r="C712" s="65" t="s">
        <v>2475</v>
      </c>
      <c r="D712" s="66"/>
      <c r="E712" s="67"/>
      <c r="F712" s="307">
        <v>2018.8700000000001</v>
      </c>
      <c r="G712" s="307">
        <v>4127.41</v>
      </c>
      <c r="H712" s="142">
        <f t="shared" si="138"/>
        <v>-2108.54</v>
      </c>
      <c r="I712" s="91">
        <f t="shared" si="137"/>
        <v>-0.51086274443294943</v>
      </c>
      <c r="J712" s="157"/>
      <c r="K712" s="307">
        <v>22711.05</v>
      </c>
      <c r="L712" s="307">
        <v>21118.510000000002</v>
      </c>
      <c r="M712" s="142">
        <f t="shared" si="139"/>
        <v>1592.5399999999972</v>
      </c>
      <c r="N712" s="91">
        <f t="shared" si="140"/>
        <v>7.5409676156130201E-2</v>
      </c>
      <c r="O712" s="258"/>
      <c r="P712" s="157"/>
      <c r="Q712" s="307">
        <v>9091.5</v>
      </c>
      <c r="R712" s="307">
        <v>9108.2800000000007</v>
      </c>
      <c r="S712" s="142">
        <f t="shared" si="141"/>
        <v>-16.780000000000655</v>
      </c>
      <c r="T712" s="91">
        <f t="shared" si="142"/>
        <v>-1.8422797718120935E-3</v>
      </c>
      <c r="U712" s="157"/>
      <c r="V712" s="307">
        <v>39235.43</v>
      </c>
      <c r="W712" s="307">
        <v>34175.82</v>
      </c>
      <c r="X712" s="142">
        <f t="shared" si="143"/>
        <v>5059.6100000000006</v>
      </c>
      <c r="Y712" s="91">
        <f t="shared" si="144"/>
        <v>0.14804648432722317</v>
      </c>
      <c r="Z712" s="132"/>
    </row>
    <row r="713" spans="1:26" s="68" customFormat="1" hidden="1" outlineLevel="1" x14ac:dyDescent="0.25">
      <c r="A713" s="63" t="s">
        <v>1579</v>
      </c>
      <c r="B713" s="64" t="s">
        <v>2038</v>
      </c>
      <c r="C713" s="65" t="s">
        <v>2476</v>
      </c>
      <c r="D713" s="66"/>
      <c r="E713" s="67"/>
      <c r="F713" s="307">
        <v>742.48</v>
      </c>
      <c r="G713" s="307">
        <v>6765.95</v>
      </c>
      <c r="H713" s="142">
        <f t="shared" si="138"/>
        <v>-6023.4699999999993</v>
      </c>
      <c r="I713" s="91">
        <f t="shared" si="137"/>
        <v>-0.89026226915658546</v>
      </c>
      <c r="J713" s="157"/>
      <c r="K713" s="307">
        <v>12869.67</v>
      </c>
      <c r="L713" s="307">
        <v>19964.650000000001</v>
      </c>
      <c r="M713" s="142">
        <f t="shared" si="139"/>
        <v>-7094.9800000000014</v>
      </c>
      <c r="N713" s="91">
        <f t="shared" si="140"/>
        <v>-0.35537712907564123</v>
      </c>
      <c r="O713" s="258"/>
      <c r="P713" s="157"/>
      <c r="Q713" s="307">
        <v>6823.75</v>
      </c>
      <c r="R713" s="307">
        <v>11288.460000000001</v>
      </c>
      <c r="S713" s="142">
        <f t="shared" si="141"/>
        <v>-4464.7100000000009</v>
      </c>
      <c r="T713" s="91">
        <f t="shared" si="142"/>
        <v>-0.39551099087032249</v>
      </c>
      <c r="U713" s="157"/>
      <c r="V713" s="307">
        <v>19951.32</v>
      </c>
      <c r="W713" s="307">
        <v>27505.840000000004</v>
      </c>
      <c r="X713" s="142">
        <f t="shared" si="143"/>
        <v>-7554.5200000000041</v>
      </c>
      <c r="Y713" s="91">
        <f t="shared" si="144"/>
        <v>-0.27465149219220364</v>
      </c>
      <c r="Z713" s="132"/>
    </row>
    <row r="714" spans="1:26" collapsed="1" x14ac:dyDescent="0.25">
      <c r="A714" s="38" t="s">
        <v>700</v>
      </c>
      <c r="B714" s="83" t="s">
        <v>526</v>
      </c>
      <c r="C714" s="89" t="s">
        <v>316</v>
      </c>
      <c r="D714" s="38" t="s">
        <v>275</v>
      </c>
      <c r="E714" s="48"/>
      <c r="F714" s="100">
        <v>2772949.4800000004</v>
      </c>
      <c r="G714" s="100">
        <v>2215802.7100000004</v>
      </c>
      <c r="H714" s="98">
        <f t="shared" si="138"/>
        <v>557146.77</v>
      </c>
      <c r="I714" s="117">
        <f t="shared" si="137"/>
        <v>0.25144240842633497</v>
      </c>
      <c r="J714" s="159"/>
      <c r="K714" s="100">
        <v>22252786.708000001</v>
      </c>
      <c r="L714" s="100">
        <v>20701283.300000001</v>
      </c>
      <c r="M714" s="98">
        <f t="shared" si="139"/>
        <v>1551503.4079999998</v>
      </c>
      <c r="N714" s="117">
        <f t="shared" si="140"/>
        <v>7.4947209094037168E-2</v>
      </c>
      <c r="O714" s="246"/>
      <c r="P714" s="159"/>
      <c r="Q714" s="100">
        <v>9355764.0999999996</v>
      </c>
      <c r="R714" s="100">
        <v>8491106.1999999993</v>
      </c>
      <c r="S714" s="98">
        <f t="shared" si="141"/>
        <v>864657.90000000037</v>
      </c>
      <c r="T714" s="117">
        <f t="shared" si="142"/>
        <v>0.10183100760181288</v>
      </c>
      <c r="U714" s="159"/>
      <c r="V714" s="100">
        <v>33862421.148000002</v>
      </c>
      <c r="W714" s="100">
        <v>31415346.827</v>
      </c>
      <c r="X714" s="98">
        <f t="shared" si="143"/>
        <v>2447074.3210000023</v>
      </c>
      <c r="Y714" s="117">
        <f t="shared" si="144"/>
        <v>7.7894232219548762E-2</v>
      </c>
    </row>
    <row r="715" spans="1:26" s="68" customFormat="1" hidden="1" outlineLevel="1" x14ac:dyDescent="0.25">
      <c r="A715" s="63" t="s">
        <v>1417</v>
      </c>
      <c r="B715" s="64" t="s">
        <v>1876</v>
      </c>
      <c r="C715" s="65" t="s">
        <v>2250</v>
      </c>
      <c r="D715" s="66"/>
      <c r="E715" s="67"/>
      <c r="F715" s="307">
        <v>-153811.89000000001</v>
      </c>
      <c r="G715" s="307">
        <v>353198.19</v>
      </c>
      <c r="H715" s="142">
        <f t="shared" si="138"/>
        <v>-507010.08</v>
      </c>
      <c r="I715" s="91">
        <f t="shared" si="137"/>
        <v>-1.4354832339316348</v>
      </c>
      <c r="J715" s="157"/>
      <c r="K715" s="307">
        <v>807294.13</v>
      </c>
      <c r="L715" s="307">
        <v>787016.49</v>
      </c>
      <c r="M715" s="142">
        <f t="shared" si="139"/>
        <v>20277.640000000014</v>
      </c>
      <c r="N715" s="91">
        <f t="shared" si="140"/>
        <v>2.5765203471149651E-2</v>
      </c>
      <c r="O715" s="258"/>
      <c r="P715" s="157"/>
      <c r="Q715" s="307">
        <v>239191.28</v>
      </c>
      <c r="R715" s="307">
        <v>569983.28</v>
      </c>
      <c r="S715" s="142">
        <f t="shared" si="141"/>
        <v>-330792</v>
      </c>
      <c r="T715" s="91">
        <f t="shared" si="142"/>
        <v>-0.58035386581866044</v>
      </c>
      <c r="U715" s="157"/>
      <c r="V715" s="307">
        <v>1213208.72</v>
      </c>
      <c r="W715" s="307">
        <v>1100203.92</v>
      </c>
      <c r="X715" s="142">
        <f t="shared" si="143"/>
        <v>113004.80000000005</v>
      </c>
      <c r="Y715" s="91">
        <f t="shared" si="144"/>
        <v>0.10271259531596656</v>
      </c>
      <c r="Z715" s="132"/>
    </row>
    <row r="716" spans="1:26" s="68" customFormat="1" hidden="1" outlineLevel="1" x14ac:dyDescent="0.25">
      <c r="A716" s="63" t="s">
        <v>1418</v>
      </c>
      <c r="B716" s="64" t="s">
        <v>1877</v>
      </c>
      <c r="C716" s="65" t="s">
        <v>2330</v>
      </c>
      <c r="D716" s="66"/>
      <c r="E716" s="67"/>
      <c r="F716" s="307">
        <v>0</v>
      </c>
      <c r="G716" s="307">
        <v>0</v>
      </c>
      <c r="H716" s="142">
        <f t="shared" si="138"/>
        <v>0</v>
      </c>
      <c r="I716" s="91">
        <f t="shared" si="137"/>
        <v>0</v>
      </c>
      <c r="J716" s="157"/>
      <c r="K716" s="307">
        <v>2414.25</v>
      </c>
      <c r="L716" s="307">
        <v>0</v>
      </c>
      <c r="M716" s="142">
        <f t="shared" si="139"/>
        <v>2414.25</v>
      </c>
      <c r="N716" s="91" t="str">
        <f t="shared" si="140"/>
        <v>N.M.</v>
      </c>
      <c r="O716" s="258"/>
      <c r="P716" s="157"/>
      <c r="Q716" s="307">
        <v>1687.97</v>
      </c>
      <c r="R716" s="307">
        <v>-17.05</v>
      </c>
      <c r="S716" s="142">
        <f t="shared" si="141"/>
        <v>1705.02</v>
      </c>
      <c r="T716" s="91" t="str">
        <f t="shared" si="142"/>
        <v>N.M.</v>
      </c>
      <c r="U716" s="157"/>
      <c r="V716" s="307">
        <v>3462.3199999999997</v>
      </c>
      <c r="W716" s="307">
        <v>687.29</v>
      </c>
      <c r="X716" s="142">
        <f t="shared" si="143"/>
        <v>2775.0299999999997</v>
      </c>
      <c r="Y716" s="91">
        <f t="shared" si="144"/>
        <v>4.0376405883979105</v>
      </c>
      <c r="Z716" s="132"/>
    </row>
    <row r="717" spans="1:26" s="68" customFormat="1" hidden="1" outlineLevel="1" x14ac:dyDescent="0.25">
      <c r="A717" s="63" t="s">
        <v>1419</v>
      </c>
      <c r="B717" s="64" t="s">
        <v>1878</v>
      </c>
      <c r="C717" s="65" t="s">
        <v>2331</v>
      </c>
      <c r="D717" s="66"/>
      <c r="E717" s="67"/>
      <c r="F717" s="307">
        <v>27294.53</v>
      </c>
      <c r="G717" s="307">
        <v>118584.33</v>
      </c>
      <c r="H717" s="142">
        <f t="shared" si="138"/>
        <v>-91289.8</v>
      </c>
      <c r="I717" s="91">
        <f t="shared" si="137"/>
        <v>-0.76983021281142294</v>
      </c>
      <c r="J717" s="157"/>
      <c r="K717" s="307">
        <v>193954.02</v>
      </c>
      <c r="L717" s="307">
        <v>292762.73</v>
      </c>
      <c r="M717" s="142">
        <f t="shared" si="139"/>
        <v>-98808.709999999992</v>
      </c>
      <c r="N717" s="91">
        <f t="shared" si="140"/>
        <v>-0.3375044016019389</v>
      </c>
      <c r="O717" s="258"/>
      <c r="P717" s="157"/>
      <c r="Q717" s="307">
        <v>80662.05</v>
      </c>
      <c r="R717" s="307">
        <v>183329.52</v>
      </c>
      <c r="S717" s="142">
        <f t="shared" si="141"/>
        <v>-102667.46999999999</v>
      </c>
      <c r="T717" s="91">
        <f t="shared" si="142"/>
        <v>-0.56001603015160895</v>
      </c>
      <c r="U717" s="157"/>
      <c r="V717" s="307">
        <v>288619.84999999998</v>
      </c>
      <c r="W717" s="307">
        <v>463444.3</v>
      </c>
      <c r="X717" s="142">
        <f t="shared" si="143"/>
        <v>-174824.45</v>
      </c>
      <c r="Y717" s="91">
        <f t="shared" si="144"/>
        <v>-0.3772286119389105</v>
      </c>
      <c r="Z717" s="132"/>
    </row>
    <row r="718" spans="1:26" s="68" customFormat="1" hidden="1" outlineLevel="1" x14ac:dyDescent="0.25">
      <c r="A718" s="63" t="s">
        <v>1420</v>
      </c>
      <c r="B718" s="64" t="s">
        <v>1879</v>
      </c>
      <c r="C718" s="65" t="s">
        <v>2312</v>
      </c>
      <c r="D718" s="66"/>
      <c r="E718" s="67"/>
      <c r="F718" s="307">
        <v>54720.32</v>
      </c>
      <c r="G718" s="307">
        <v>21857.38</v>
      </c>
      <c r="H718" s="142">
        <f t="shared" si="138"/>
        <v>32862.94</v>
      </c>
      <c r="I718" s="91">
        <f t="shared" si="137"/>
        <v>1.5035168899474687</v>
      </c>
      <c r="J718" s="157"/>
      <c r="K718" s="307">
        <v>720583.18</v>
      </c>
      <c r="L718" s="307">
        <v>172472.29</v>
      </c>
      <c r="M718" s="142">
        <f t="shared" si="139"/>
        <v>548110.89</v>
      </c>
      <c r="N718" s="91">
        <f t="shared" si="140"/>
        <v>3.1779649357006856</v>
      </c>
      <c r="O718" s="258"/>
      <c r="P718" s="157"/>
      <c r="Q718" s="307">
        <v>255585.14</v>
      </c>
      <c r="R718" s="307">
        <v>63244.590000000004</v>
      </c>
      <c r="S718" s="142">
        <f t="shared" si="141"/>
        <v>192340.55000000002</v>
      </c>
      <c r="T718" s="91">
        <f t="shared" si="142"/>
        <v>3.0412174385192472</v>
      </c>
      <c r="U718" s="157"/>
      <c r="V718" s="307">
        <v>830058.77</v>
      </c>
      <c r="W718" s="307">
        <v>446370.55000000005</v>
      </c>
      <c r="X718" s="142">
        <f t="shared" si="143"/>
        <v>383688.22</v>
      </c>
      <c r="Y718" s="91">
        <f t="shared" si="144"/>
        <v>0.85957332982653079</v>
      </c>
      <c r="Z718" s="132"/>
    </row>
    <row r="719" spans="1:26" s="68" customFormat="1" hidden="1" outlineLevel="1" x14ac:dyDescent="0.25">
      <c r="A719" s="63" t="s">
        <v>1421</v>
      </c>
      <c r="B719" s="64" t="s">
        <v>1880</v>
      </c>
      <c r="C719" s="65" t="s">
        <v>2313</v>
      </c>
      <c r="D719" s="66"/>
      <c r="E719" s="67"/>
      <c r="F719" s="307">
        <v>39755.31</v>
      </c>
      <c r="G719" s="307">
        <v>25421.71</v>
      </c>
      <c r="H719" s="142">
        <f t="shared" si="138"/>
        <v>14333.599999999999</v>
      </c>
      <c r="I719" s="91">
        <f t="shared" si="137"/>
        <v>0.56383303876883184</v>
      </c>
      <c r="J719" s="157"/>
      <c r="K719" s="307">
        <v>249631.03</v>
      </c>
      <c r="L719" s="307">
        <v>198195.56</v>
      </c>
      <c r="M719" s="142">
        <f t="shared" si="139"/>
        <v>51435.47</v>
      </c>
      <c r="N719" s="91">
        <f t="shared" si="140"/>
        <v>0.25951878033998343</v>
      </c>
      <c r="O719" s="258"/>
      <c r="P719" s="157"/>
      <c r="Q719" s="307">
        <v>111337.87</v>
      </c>
      <c r="R719" s="307">
        <v>92214.85</v>
      </c>
      <c r="S719" s="142">
        <f t="shared" si="141"/>
        <v>19123.01999999999</v>
      </c>
      <c r="T719" s="91">
        <f t="shared" si="142"/>
        <v>0.20737462567037726</v>
      </c>
      <c r="U719" s="157"/>
      <c r="V719" s="307">
        <v>378178.58</v>
      </c>
      <c r="W719" s="307">
        <v>397928.76</v>
      </c>
      <c r="X719" s="142">
        <f t="shared" si="143"/>
        <v>-19750.179999999993</v>
      </c>
      <c r="Y719" s="91">
        <f t="shared" si="144"/>
        <v>-4.9632451798658613E-2</v>
      </c>
      <c r="Z719" s="132"/>
    </row>
    <row r="720" spans="1:26" s="68" customFormat="1" hidden="1" outlineLevel="1" x14ac:dyDescent="0.25">
      <c r="A720" s="63" t="s">
        <v>1422</v>
      </c>
      <c r="B720" s="64" t="s">
        <v>1881</v>
      </c>
      <c r="C720" s="65" t="s">
        <v>2332</v>
      </c>
      <c r="D720" s="66"/>
      <c r="E720" s="67"/>
      <c r="F720" s="307">
        <v>2344.91</v>
      </c>
      <c r="G720" s="307">
        <v>5644.26</v>
      </c>
      <c r="H720" s="142">
        <f t="shared" si="138"/>
        <v>-3299.3500000000004</v>
      </c>
      <c r="I720" s="91">
        <f t="shared" si="137"/>
        <v>-0.58454961323539312</v>
      </c>
      <c r="J720" s="157"/>
      <c r="K720" s="307">
        <v>12826.24</v>
      </c>
      <c r="L720" s="307">
        <v>21980.87</v>
      </c>
      <c r="M720" s="142">
        <f t="shared" si="139"/>
        <v>-9154.6299999999992</v>
      </c>
      <c r="N720" s="91">
        <f t="shared" si="140"/>
        <v>-0.41648169521952494</v>
      </c>
      <c r="O720" s="258"/>
      <c r="P720" s="157"/>
      <c r="Q720" s="307">
        <v>8907.02</v>
      </c>
      <c r="R720" s="307">
        <v>9623.82</v>
      </c>
      <c r="S720" s="142">
        <f t="shared" si="141"/>
        <v>-716.79999999999927</v>
      </c>
      <c r="T720" s="91">
        <f t="shared" si="142"/>
        <v>-7.4481858555126679E-2</v>
      </c>
      <c r="U720" s="157"/>
      <c r="V720" s="307">
        <v>31091.4</v>
      </c>
      <c r="W720" s="307">
        <v>45466.479999999996</v>
      </c>
      <c r="X720" s="142">
        <f t="shared" si="143"/>
        <v>-14375.079999999994</v>
      </c>
      <c r="Y720" s="91">
        <f t="shared" si="144"/>
        <v>-0.31616874673385748</v>
      </c>
      <c r="Z720" s="132"/>
    </row>
    <row r="721" spans="1:26" s="68" customFormat="1" hidden="1" outlineLevel="1" x14ac:dyDescent="0.25">
      <c r="A721" s="63" t="s">
        <v>1423</v>
      </c>
      <c r="B721" s="64" t="s">
        <v>1882</v>
      </c>
      <c r="C721" s="65" t="s">
        <v>2333</v>
      </c>
      <c r="D721" s="66"/>
      <c r="E721" s="67"/>
      <c r="F721" s="307">
        <v>226862.45</v>
      </c>
      <c r="G721" s="307">
        <v>113072.32000000001</v>
      </c>
      <c r="H721" s="142">
        <f t="shared" si="138"/>
        <v>113790.13</v>
      </c>
      <c r="I721" s="91">
        <f t="shared" si="137"/>
        <v>1.0063482380126276</v>
      </c>
      <c r="J721" s="157"/>
      <c r="K721" s="307">
        <v>844506.84</v>
      </c>
      <c r="L721" s="307">
        <v>860080.54</v>
      </c>
      <c r="M721" s="142">
        <f t="shared" si="139"/>
        <v>-15573.70000000007</v>
      </c>
      <c r="N721" s="91">
        <f t="shared" si="140"/>
        <v>-1.8107257722631498E-2</v>
      </c>
      <c r="O721" s="258"/>
      <c r="P721" s="157"/>
      <c r="Q721" s="307">
        <v>454416.54000000004</v>
      </c>
      <c r="R721" s="307">
        <v>358081.46</v>
      </c>
      <c r="S721" s="142">
        <f t="shared" si="141"/>
        <v>96335.080000000016</v>
      </c>
      <c r="T721" s="91">
        <f t="shared" si="142"/>
        <v>0.26903118636748191</v>
      </c>
      <c r="U721" s="157"/>
      <c r="V721" s="307">
        <v>1337861.06</v>
      </c>
      <c r="W721" s="307">
        <v>1368519.48</v>
      </c>
      <c r="X721" s="142">
        <f t="shared" si="143"/>
        <v>-30658.419999999925</v>
      </c>
      <c r="Y721" s="91">
        <f t="shared" si="144"/>
        <v>-2.2402618631340146E-2</v>
      </c>
      <c r="Z721" s="132"/>
    </row>
    <row r="722" spans="1:26" s="68" customFormat="1" hidden="1" outlineLevel="1" x14ac:dyDescent="0.25">
      <c r="A722" s="63" t="s">
        <v>1424</v>
      </c>
      <c r="B722" s="64" t="s">
        <v>1883</v>
      </c>
      <c r="C722" s="65" t="s">
        <v>2334</v>
      </c>
      <c r="D722" s="66"/>
      <c r="E722" s="67"/>
      <c r="F722" s="307">
        <v>22058.53</v>
      </c>
      <c r="G722" s="307">
        <v>13811.03</v>
      </c>
      <c r="H722" s="142">
        <f t="shared" si="138"/>
        <v>8247.4999999999982</v>
      </c>
      <c r="I722" s="91">
        <f t="shared" si="137"/>
        <v>0.59716762616546326</v>
      </c>
      <c r="J722" s="157"/>
      <c r="K722" s="307">
        <v>105402.73</v>
      </c>
      <c r="L722" s="307">
        <v>126662.27</v>
      </c>
      <c r="M722" s="142">
        <f t="shared" si="139"/>
        <v>-21259.540000000008</v>
      </c>
      <c r="N722" s="91">
        <f t="shared" si="140"/>
        <v>-0.16784429964819048</v>
      </c>
      <c r="O722" s="258"/>
      <c r="P722" s="157"/>
      <c r="Q722" s="307">
        <v>50626.130000000005</v>
      </c>
      <c r="R722" s="307">
        <v>49123.48</v>
      </c>
      <c r="S722" s="142">
        <f t="shared" si="141"/>
        <v>1502.6500000000015</v>
      </c>
      <c r="T722" s="91">
        <f t="shared" si="142"/>
        <v>3.0589241641675251E-2</v>
      </c>
      <c r="U722" s="157"/>
      <c r="V722" s="307">
        <v>170696.18</v>
      </c>
      <c r="W722" s="307">
        <v>218410.3</v>
      </c>
      <c r="X722" s="142">
        <f t="shared" si="143"/>
        <v>-47714.119999999995</v>
      </c>
      <c r="Y722" s="91">
        <f t="shared" si="144"/>
        <v>-0.21846094254712345</v>
      </c>
      <c r="Z722" s="132"/>
    </row>
    <row r="723" spans="1:26" s="68" customFormat="1" hidden="1" outlineLevel="1" x14ac:dyDescent="0.25">
      <c r="A723" s="63" t="s">
        <v>1425</v>
      </c>
      <c r="B723" s="64" t="s">
        <v>1884</v>
      </c>
      <c r="C723" s="65" t="s">
        <v>2335</v>
      </c>
      <c r="D723" s="66"/>
      <c r="E723" s="67"/>
      <c r="F723" s="307">
        <v>-137904.32000000001</v>
      </c>
      <c r="G723" s="307">
        <v>279766.21000000002</v>
      </c>
      <c r="H723" s="142">
        <f t="shared" si="138"/>
        <v>-417670.53</v>
      </c>
      <c r="I723" s="91">
        <f t="shared" si="137"/>
        <v>-1.492927005016081</v>
      </c>
      <c r="J723" s="157"/>
      <c r="K723" s="307">
        <v>1800495.0390000001</v>
      </c>
      <c r="L723" s="307">
        <v>4474071.88</v>
      </c>
      <c r="M723" s="142">
        <f t="shared" si="139"/>
        <v>-2673576.841</v>
      </c>
      <c r="N723" s="91">
        <f t="shared" si="140"/>
        <v>-0.59757127572121171</v>
      </c>
      <c r="O723" s="258"/>
      <c r="P723" s="157"/>
      <c r="Q723" s="307">
        <v>873666.54</v>
      </c>
      <c r="R723" s="307">
        <v>3100457.84</v>
      </c>
      <c r="S723" s="142">
        <f t="shared" si="141"/>
        <v>-2226791.2999999998</v>
      </c>
      <c r="T723" s="91">
        <f t="shared" si="142"/>
        <v>-0.71821370098036874</v>
      </c>
      <c r="U723" s="157"/>
      <c r="V723" s="307">
        <v>3612246.449</v>
      </c>
      <c r="W723" s="307">
        <v>5668998.2630000003</v>
      </c>
      <c r="X723" s="142">
        <f t="shared" si="143"/>
        <v>-2056751.8140000002</v>
      </c>
      <c r="Y723" s="91">
        <f t="shared" si="144"/>
        <v>-0.3628069225958061</v>
      </c>
      <c r="Z723" s="132"/>
    </row>
    <row r="724" spans="1:26" s="68" customFormat="1" hidden="1" outlineLevel="1" x14ac:dyDescent="0.25">
      <c r="A724" s="63" t="s">
        <v>1426</v>
      </c>
      <c r="B724" s="64" t="s">
        <v>1885</v>
      </c>
      <c r="C724" s="65" t="s">
        <v>2326</v>
      </c>
      <c r="D724" s="66"/>
      <c r="E724" s="67"/>
      <c r="F724" s="307">
        <v>77077.09</v>
      </c>
      <c r="G724" s="307">
        <v>73586.37</v>
      </c>
      <c r="H724" s="142">
        <f t="shared" si="138"/>
        <v>3490.7200000000012</v>
      </c>
      <c r="I724" s="91">
        <f t="shared" si="137"/>
        <v>4.7437045746379407E-2</v>
      </c>
      <c r="J724" s="157"/>
      <c r="K724" s="307">
        <v>631374.94000000006</v>
      </c>
      <c r="L724" s="307">
        <v>522573.57</v>
      </c>
      <c r="M724" s="142">
        <f t="shared" si="139"/>
        <v>108801.37000000005</v>
      </c>
      <c r="N724" s="91">
        <f t="shared" si="140"/>
        <v>0.20820297130603074</v>
      </c>
      <c r="O724" s="258"/>
      <c r="P724" s="157"/>
      <c r="Q724" s="307">
        <v>249781.72</v>
      </c>
      <c r="R724" s="307">
        <v>206711.95</v>
      </c>
      <c r="S724" s="142">
        <f t="shared" si="141"/>
        <v>43069.76999999999</v>
      </c>
      <c r="T724" s="91">
        <f t="shared" si="142"/>
        <v>0.20835645931451949</v>
      </c>
      <c r="U724" s="157"/>
      <c r="V724" s="307">
        <v>1093912.21</v>
      </c>
      <c r="W724" s="307">
        <v>833253.03</v>
      </c>
      <c r="X724" s="142">
        <f t="shared" si="143"/>
        <v>260659.17999999993</v>
      </c>
      <c r="Y724" s="91">
        <f t="shared" si="144"/>
        <v>0.31282116069832944</v>
      </c>
      <c r="Z724" s="132"/>
    </row>
    <row r="725" spans="1:26" s="68" customFormat="1" hidden="1" outlineLevel="1" x14ac:dyDescent="0.25">
      <c r="A725" s="63" t="s">
        <v>1427</v>
      </c>
      <c r="B725" s="64" t="s">
        <v>1886</v>
      </c>
      <c r="C725" s="65" t="s">
        <v>2262</v>
      </c>
      <c r="D725" s="66"/>
      <c r="E725" s="67"/>
      <c r="F725" s="307">
        <v>1031.414</v>
      </c>
      <c r="G725" s="307">
        <v>1448.34</v>
      </c>
      <c r="H725" s="142">
        <f t="shared" si="138"/>
        <v>-416.92599999999993</v>
      </c>
      <c r="I725" s="91">
        <f t="shared" si="137"/>
        <v>-0.28786472789538364</v>
      </c>
      <c r="J725" s="157"/>
      <c r="K725" s="307">
        <v>52613.648000000001</v>
      </c>
      <c r="L725" s="307">
        <v>56005.599999999999</v>
      </c>
      <c r="M725" s="142">
        <f t="shared" si="139"/>
        <v>-3391.9519999999975</v>
      </c>
      <c r="N725" s="91">
        <f t="shared" si="140"/>
        <v>-6.0564514977073679E-2</v>
      </c>
      <c r="O725" s="258"/>
      <c r="P725" s="157"/>
      <c r="Q725" s="307">
        <v>48487.991999999998</v>
      </c>
      <c r="R725" s="307">
        <v>4345.0200000000004</v>
      </c>
      <c r="S725" s="142">
        <f t="shared" si="141"/>
        <v>44142.971999999994</v>
      </c>
      <c r="T725" s="91" t="str">
        <f t="shared" si="142"/>
        <v>N.M.</v>
      </c>
      <c r="U725" s="157"/>
      <c r="V725" s="307">
        <v>59855.347999999998</v>
      </c>
      <c r="W725" s="307">
        <v>230514.68000000002</v>
      </c>
      <c r="X725" s="142">
        <f t="shared" si="143"/>
        <v>-170659.33200000002</v>
      </c>
      <c r="Y725" s="91">
        <f t="shared" si="144"/>
        <v>-0.74034040695369163</v>
      </c>
      <c r="Z725" s="132"/>
    </row>
    <row r="726" spans="1:26" s="68" customFormat="1" hidden="1" outlineLevel="1" x14ac:dyDescent="0.25">
      <c r="A726" s="63" t="s">
        <v>1568</v>
      </c>
      <c r="B726" s="64" t="s">
        <v>2027</v>
      </c>
      <c r="C726" s="65" t="s">
        <v>2452</v>
      </c>
      <c r="D726" s="66"/>
      <c r="E726" s="67"/>
      <c r="F726" s="307">
        <v>6922.79</v>
      </c>
      <c r="G726" s="307">
        <v>709.15</v>
      </c>
      <c r="H726" s="142">
        <f t="shared" si="138"/>
        <v>6213.64</v>
      </c>
      <c r="I726" s="91">
        <f t="shared" si="137"/>
        <v>8.7620954664034407</v>
      </c>
      <c r="J726" s="157"/>
      <c r="K726" s="307">
        <v>68151.14</v>
      </c>
      <c r="L726" s="307">
        <v>9940.91</v>
      </c>
      <c r="M726" s="142">
        <f t="shared" si="139"/>
        <v>58210.229999999996</v>
      </c>
      <c r="N726" s="91">
        <f t="shared" si="140"/>
        <v>5.8556238815158768</v>
      </c>
      <c r="O726" s="258"/>
      <c r="P726" s="157"/>
      <c r="Q726" s="307">
        <v>34707.770000000004</v>
      </c>
      <c r="R726" s="307">
        <v>4032.29</v>
      </c>
      <c r="S726" s="142">
        <f t="shared" si="141"/>
        <v>30675.480000000003</v>
      </c>
      <c r="T726" s="91">
        <f t="shared" si="142"/>
        <v>7.6074587889263929</v>
      </c>
      <c r="U726" s="157"/>
      <c r="V726" s="307">
        <v>73803.75</v>
      </c>
      <c r="W726" s="307">
        <v>18343.47</v>
      </c>
      <c r="X726" s="142">
        <f t="shared" si="143"/>
        <v>55460.28</v>
      </c>
      <c r="Y726" s="91">
        <f t="shared" si="144"/>
        <v>3.0234344973988017</v>
      </c>
      <c r="Z726" s="132"/>
    </row>
    <row r="727" spans="1:26" s="68" customFormat="1" hidden="1" outlineLevel="1" x14ac:dyDescent="0.25">
      <c r="A727" s="63" t="s">
        <v>1569</v>
      </c>
      <c r="B727" s="64" t="s">
        <v>2028</v>
      </c>
      <c r="C727" s="65" t="s">
        <v>2453</v>
      </c>
      <c r="D727" s="66"/>
      <c r="E727" s="67"/>
      <c r="F727" s="307">
        <v>16</v>
      </c>
      <c r="G727" s="307">
        <v>-26.86</v>
      </c>
      <c r="H727" s="142">
        <f t="shared" si="138"/>
        <v>42.86</v>
      </c>
      <c r="I727" s="91">
        <f t="shared" si="137"/>
        <v>1.5956813104988832</v>
      </c>
      <c r="J727" s="157"/>
      <c r="K727" s="307">
        <v>8220.380000000001</v>
      </c>
      <c r="L727" s="307">
        <v>8092.17</v>
      </c>
      <c r="M727" s="142">
        <f t="shared" si="139"/>
        <v>128.21000000000095</v>
      </c>
      <c r="N727" s="91">
        <f t="shared" si="140"/>
        <v>1.5843710648688912E-2</v>
      </c>
      <c r="O727" s="258"/>
      <c r="P727" s="157"/>
      <c r="Q727" s="307">
        <v>516.72</v>
      </c>
      <c r="R727" s="307">
        <v>5457.21</v>
      </c>
      <c r="S727" s="142">
        <f t="shared" si="141"/>
        <v>-4940.49</v>
      </c>
      <c r="T727" s="91">
        <f t="shared" si="142"/>
        <v>-0.90531425398692733</v>
      </c>
      <c r="U727" s="157"/>
      <c r="V727" s="307">
        <v>10446.670000000002</v>
      </c>
      <c r="W727" s="307">
        <v>11333.67</v>
      </c>
      <c r="X727" s="142">
        <f t="shared" si="143"/>
        <v>-886.99999999999818</v>
      </c>
      <c r="Y727" s="91">
        <f t="shared" si="144"/>
        <v>-7.826238102926926E-2</v>
      </c>
      <c r="Z727" s="132"/>
    </row>
    <row r="728" spans="1:26" s="68" customFormat="1" hidden="1" outlineLevel="1" x14ac:dyDescent="0.25">
      <c r="A728" s="63" t="s">
        <v>1570</v>
      </c>
      <c r="B728" s="64" t="s">
        <v>2029</v>
      </c>
      <c r="C728" s="65" t="s">
        <v>2466</v>
      </c>
      <c r="D728" s="66"/>
      <c r="E728" s="67"/>
      <c r="F728" s="307">
        <v>15063.37</v>
      </c>
      <c r="G728" s="307">
        <v>117524.75</v>
      </c>
      <c r="H728" s="142">
        <f t="shared" si="138"/>
        <v>-102461.38</v>
      </c>
      <c r="I728" s="91">
        <f t="shared" si="137"/>
        <v>-0.87182810429292557</v>
      </c>
      <c r="J728" s="157"/>
      <c r="K728" s="307">
        <v>204440.86000000002</v>
      </c>
      <c r="L728" s="307">
        <v>737972.72</v>
      </c>
      <c r="M728" s="142">
        <f t="shared" si="139"/>
        <v>-533531.86</v>
      </c>
      <c r="N728" s="91">
        <f t="shared" si="140"/>
        <v>-0.72296962413461574</v>
      </c>
      <c r="O728" s="258"/>
      <c r="P728" s="157"/>
      <c r="Q728" s="307">
        <v>40721.730000000003</v>
      </c>
      <c r="R728" s="307">
        <v>314959.60000000003</v>
      </c>
      <c r="S728" s="142">
        <f t="shared" si="141"/>
        <v>-274237.87000000005</v>
      </c>
      <c r="T728" s="91">
        <f t="shared" si="142"/>
        <v>-0.87070808446543624</v>
      </c>
      <c r="U728" s="157"/>
      <c r="V728" s="307">
        <v>354538.76</v>
      </c>
      <c r="W728" s="307">
        <v>1053028.19</v>
      </c>
      <c r="X728" s="142">
        <f t="shared" si="143"/>
        <v>-698489.42999999993</v>
      </c>
      <c r="Y728" s="91">
        <f t="shared" si="144"/>
        <v>-0.66331503432970773</v>
      </c>
      <c r="Z728" s="132"/>
    </row>
    <row r="729" spans="1:26" s="68" customFormat="1" hidden="1" outlineLevel="1" x14ac:dyDescent="0.25">
      <c r="A729" s="63" t="s">
        <v>1571</v>
      </c>
      <c r="B729" s="64" t="s">
        <v>2030</v>
      </c>
      <c r="C729" s="65" t="s">
        <v>2459</v>
      </c>
      <c r="D729" s="66"/>
      <c r="E729" s="67"/>
      <c r="F729" s="307">
        <v>16731.57</v>
      </c>
      <c r="G729" s="307">
        <v>0</v>
      </c>
      <c r="H729" s="142">
        <f t="shared" si="138"/>
        <v>16731.57</v>
      </c>
      <c r="I729" s="91" t="str">
        <f t="shared" si="137"/>
        <v>N.M.</v>
      </c>
      <c r="J729" s="157"/>
      <c r="K729" s="307">
        <v>73966.720000000001</v>
      </c>
      <c r="L729" s="307">
        <v>0</v>
      </c>
      <c r="M729" s="142">
        <f t="shared" si="139"/>
        <v>73966.720000000001</v>
      </c>
      <c r="N729" s="91" t="str">
        <f t="shared" si="140"/>
        <v>N.M.</v>
      </c>
      <c r="O729" s="258"/>
      <c r="P729" s="157"/>
      <c r="Q729" s="307">
        <v>39210.99</v>
      </c>
      <c r="R729" s="307">
        <v>0</v>
      </c>
      <c r="S729" s="142">
        <f t="shared" si="141"/>
        <v>39210.99</v>
      </c>
      <c r="T729" s="91" t="str">
        <f t="shared" si="142"/>
        <v>N.M.</v>
      </c>
      <c r="U729" s="157"/>
      <c r="V729" s="307">
        <v>73966.720000000001</v>
      </c>
      <c r="W729" s="307">
        <v>0</v>
      </c>
      <c r="X729" s="142">
        <f t="shared" si="143"/>
        <v>73966.720000000001</v>
      </c>
      <c r="Y729" s="91" t="str">
        <f t="shared" si="144"/>
        <v>N.M.</v>
      </c>
      <c r="Z729" s="132"/>
    </row>
    <row r="730" spans="1:26" s="68" customFormat="1" hidden="1" outlineLevel="1" x14ac:dyDescent="0.25">
      <c r="A730" s="63" t="s">
        <v>1572</v>
      </c>
      <c r="B730" s="64" t="s">
        <v>2031</v>
      </c>
      <c r="C730" s="65" t="s">
        <v>2460</v>
      </c>
      <c r="D730" s="66"/>
      <c r="E730" s="67"/>
      <c r="F730" s="307">
        <v>146855.53</v>
      </c>
      <c r="G730" s="307">
        <v>0</v>
      </c>
      <c r="H730" s="142">
        <f t="shared" si="138"/>
        <v>146855.53</v>
      </c>
      <c r="I730" s="91" t="str">
        <f t="shared" si="137"/>
        <v>N.M.</v>
      </c>
      <c r="J730" s="157"/>
      <c r="K730" s="307">
        <v>617270.78</v>
      </c>
      <c r="L730" s="307">
        <v>0</v>
      </c>
      <c r="M730" s="142">
        <f t="shared" si="139"/>
        <v>617270.78</v>
      </c>
      <c r="N730" s="91" t="str">
        <f t="shared" si="140"/>
        <v>N.M.</v>
      </c>
      <c r="O730" s="258"/>
      <c r="P730" s="157"/>
      <c r="Q730" s="307">
        <v>341991.09</v>
      </c>
      <c r="R730" s="307">
        <v>0</v>
      </c>
      <c r="S730" s="142">
        <f t="shared" si="141"/>
        <v>341991.09</v>
      </c>
      <c r="T730" s="91" t="str">
        <f t="shared" si="142"/>
        <v>N.M.</v>
      </c>
      <c r="U730" s="157"/>
      <c r="V730" s="307">
        <v>617270.78</v>
      </c>
      <c r="W730" s="307">
        <v>0</v>
      </c>
      <c r="X730" s="142">
        <f t="shared" si="143"/>
        <v>617270.78</v>
      </c>
      <c r="Y730" s="91" t="str">
        <f t="shared" si="144"/>
        <v>N.M.</v>
      </c>
      <c r="Z730" s="132"/>
    </row>
    <row r="731" spans="1:26" s="68" customFormat="1" hidden="1" outlineLevel="1" x14ac:dyDescent="0.25">
      <c r="A731" s="63" t="s">
        <v>1573</v>
      </c>
      <c r="B731" s="64" t="s">
        <v>2032</v>
      </c>
      <c r="C731" s="65" t="s">
        <v>2467</v>
      </c>
      <c r="D731" s="66"/>
      <c r="E731" s="67"/>
      <c r="F731" s="307">
        <v>2548741.64</v>
      </c>
      <c r="G731" s="307">
        <v>2038838.98</v>
      </c>
      <c r="H731" s="142">
        <f t="shared" si="138"/>
        <v>509902.66000000015</v>
      </c>
      <c r="I731" s="91">
        <f t="shared" si="137"/>
        <v>0.25009462002732563</v>
      </c>
      <c r="J731" s="157"/>
      <c r="K731" s="307">
        <v>20994746.138</v>
      </c>
      <c r="L731" s="307">
        <v>19610950</v>
      </c>
      <c r="M731" s="142">
        <f t="shared" si="139"/>
        <v>1383796.1380000003</v>
      </c>
      <c r="N731" s="91">
        <f t="shared" si="140"/>
        <v>7.0562422422167217E-2</v>
      </c>
      <c r="O731" s="258"/>
      <c r="P731" s="157"/>
      <c r="Q731" s="307">
        <v>8778743.3200000003</v>
      </c>
      <c r="R731" s="307">
        <v>8018234.7400000002</v>
      </c>
      <c r="S731" s="142">
        <f t="shared" si="141"/>
        <v>760508.58000000007</v>
      </c>
      <c r="T731" s="91">
        <f t="shared" si="142"/>
        <v>9.4847382829303412E-2</v>
      </c>
      <c r="U731" s="157"/>
      <c r="V731" s="307">
        <v>32235171.557999998</v>
      </c>
      <c r="W731" s="307">
        <v>29850606.697000001</v>
      </c>
      <c r="X731" s="142">
        <f t="shared" si="143"/>
        <v>2384564.8609999977</v>
      </c>
      <c r="Y731" s="91">
        <f t="shared" si="144"/>
        <v>7.9883296349874441E-2</v>
      </c>
      <c r="Z731" s="132"/>
    </row>
    <row r="732" spans="1:26" s="68" customFormat="1" hidden="1" outlineLevel="1" x14ac:dyDescent="0.25">
      <c r="A732" s="63" t="s">
        <v>1574</v>
      </c>
      <c r="B732" s="64" t="s">
        <v>2033</v>
      </c>
      <c r="C732" s="65" t="s">
        <v>2472</v>
      </c>
      <c r="D732" s="66"/>
      <c r="E732" s="67"/>
      <c r="F732" s="307">
        <v>26970.45</v>
      </c>
      <c r="G732" s="307">
        <v>24848.9</v>
      </c>
      <c r="H732" s="142">
        <f t="shared" si="138"/>
        <v>2121.5499999999993</v>
      </c>
      <c r="I732" s="91">
        <f t="shared" si="137"/>
        <v>8.5378024781781053E-2</v>
      </c>
      <c r="J732" s="157"/>
      <c r="K732" s="307">
        <v>207610.5</v>
      </c>
      <c r="L732" s="307">
        <v>241914.5</v>
      </c>
      <c r="M732" s="142">
        <f t="shared" si="139"/>
        <v>-34304</v>
      </c>
      <c r="N732" s="91">
        <f t="shared" si="140"/>
        <v>-0.1418021656411666</v>
      </c>
      <c r="O732" s="258"/>
      <c r="P732" s="157"/>
      <c r="Q732" s="307">
        <v>84622.92</v>
      </c>
      <c r="R732" s="307">
        <v>100996.21</v>
      </c>
      <c r="S732" s="142">
        <f t="shared" si="141"/>
        <v>-16373.290000000008</v>
      </c>
      <c r="T732" s="91">
        <f t="shared" si="142"/>
        <v>-0.16211786561099675</v>
      </c>
      <c r="U732" s="157"/>
      <c r="V732" s="307">
        <v>395806.42000000004</v>
      </c>
      <c r="W732" s="307">
        <v>341332.49</v>
      </c>
      <c r="X732" s="142">
        <f t="shared" si="143"/>
        <v>54473.930000000051</v>
      </c>
      <c r="Y732" s="91">
        <f t="shared" si="144"/>
        <v>0.15959198610129394</v>
      </c>
      <c r="Z732" s="132"/>
    </row>
    <row r="733" spans="1:26" s="68" customFormat="1" hidden="1" outlineLevel="1" x14ac:dyDescent="0.25">
      <c r="A733" s="63" t="s">
        <v>1575</v>
      </c>
      <c r="B733" s="64" t="s">
        <v>2034</v>
      </c>
      <c r="C733" s="65" t="s">
        <v>2468</v>
      </c>
      <c r="D733" s="66"/>
      <c r="E733" s="67"/>
      <c r="F733" s="307">
        <v>7752.18</v>
      </c>
      <c r="G733" s="307">
        <v>19540.82</v>
      </c>
      <c r="H733" s="142">
        <f t="shared" si="138"/>
        <v>-11788.64</v>
      </c>
      <c r="I733" s="91">
        <f t="shared" si="137"/>
        <v>-0.60328276909566736</v>
      </c>
      <c r="J733" s="157"/>
      <c r="K733" s="307">
        <v>35769.72</v>
      </c>
      <c r="L733" s="307">
        <v>31222.760000000002</v>
      </c>
      <c r="M733" s="142">
        <f t="shared" si="139"/>
        <v>4546.9599999999991</v>
      </c>
      <c r="N733" s="91">
        <f t="shared" si="140"/>
        <v>0.14562966246417675</v>
      </c>
      <c r="O733" s="258"/>
      <c r="P733" s="157"/>
      <c r="Q733" s="307">
        <v>15804.99</v>
      </c>
      <c r="R733" s="307">
        <v>21260.77</v>
      </c>
      <c r="S733" s="142">
        <f t="shared" si="141"/>
        <v>-5455.7800000000007</v>
      </c>
      <c r="T733" s="91">
        <f t="shared" si="142"/>
        <v>-0.25661253096665831</v>
      </c>
      <c r="U733" s="157"/>
      <c r="V733" s="307">
        <v>28722.720000000001</v>
      </c>
      <c r="W733" s="307">
        <v>33021.26</v>
      </c>
      <c r="X733" s="142">
        <f t="shared" si="143"/>
        <v>-4298.5400000000009</v>
      </c>
      <c r="Y733" s="91">
        <f t="shared" si="144"/>
        <v>-0.13017492367038691</v>
      </c>
      <c r="Z733" s="132"/>
    </row>
    <row r="734" spans="1:26" s="68" customFormat="1" hidden="1" outlineLevel="1" x14ac:dyDescent="0.25">
      <c r="A734" s="63" t="s">
        <v>1576</v>
      </c>
      <c r="B734" s="64" t="s">
        <v>2035</v>
      </c>
      <c r="C734" s="65" t="s">
        <v>2473</v>
      </c>
      <c r="D734" s="66"/>
      <c r="E734" s="67"/>
      <c r="F734" s="307">
        <v>413.05</v>
      </c>
      <c r="G734" s="307">
        <v>1997.66</v>
      </c>
      <c r="H734" s="142">
        <f t="shared" si="138"/>
        <v>-1584.6100000000001</v>
      </c>
      <c r="I734" s="91">
        <f t="shared" si="137"/>
        <v>-0.79323308270676696</v>
      </c>
      <c r="J734" s="157"/>
      <c r="K734" s="307">
        <v>2197.0700000000002</v>
      </c>
      <c r="L734" s="307">
        <v>13096.86</v>
      </c>
      <c r="M734" s="142">
        <f t="shared" si="139"/>
        <v>-10899.79</v>
      </c>
      <c r="N734" s="91">
        <f t="shared" si="140"/>
        <v>-0.83224452273292993</v>
      </c>
      <c r="O734" s="258"/>
      <c r="P734" s="157"/>
      <c r="Q734" s="307">
        <v>662.54</v>
      </c>
      <c r="R734" s="307">
        <v>4130.12</v>
      </c>
      <c r="S734" s="142">
        <f t="shared" si="141"/>
        <v>-3467.58</v>
      </c>
      <c r="T734" s="91">
        <f t="shared" si="142"/>
        <v>-0.83958335351030966</v>
      </c>
      <c r="U734" s="157"/>
      <c r="V734" s="307">
        <v>5834.7000000000007</v>
      </c>
      <c r="W734" s="307">
        <v>22977.980000000003</v>
      </c>
      <c r="X734" s="142">
        <f t="shared" si="143"/>
        <v>-17143.280000000002</v>
      </c>
      <c r="Y734" s="91">
        <f t="shared" si="144"/>
        <v>-0.74607428503288797</v>
      </c>
      <c r="Z734" s="132"/>
    </row>
    <row r="735" spans="1:26" s="68" customFormat="1" hidden="1" outlineLevel="1" x14ac:dyDescent="0.25">
      <c r="A735" s="63" t="s">
        <v>1577</v>
      </c>
      <c r="B735" s="64" t="s">
        <v>2036</v>
      </c>
      <c r="C735" s="65" t="s">
        <v>2474</v>
      </c>
      <c r="D735" s="66"/>
      <c r="E735" s="67"/>
      <c r="F735" s="307">
        <v>721.55000000000007</v>
      </c>
      <c r="G735" s="307">
        <v>1475.95</v>
      </c>
      <c r="H735" s="142">
        <f t="shared" si="138"/>
        <v>-754.4</v>
      </c>
      <c r="I735" s="91">
        <f t="shared" si="137"/>
        <v>-0.5111284257596802</v>
      </c>
      <c r="J735" s="157"/>
      <c r="K735" s="307">
        <v>4832.68</v>
      </c>
      <c r="L735" s="307">
        <v>7010.22</v>
      </c>
      <c r="M735" s="142">
        <f t="shared" si="139"/>
        <v>-2177.54</v>
      </c>
      <c r="N735" s="91">
        <f t="shared" si="140"/>
        <v>-0.31062363235390617</v>
      </c>
      <c r="O735" s="258"/>
      <c r="P735" s="157"/>
      <c r="Q735" s="307">
        <v>2866.78</v>
      </c>
      <c r="R735" s="307">
        <v>1638.52</v>
      </c>
      <c r="S735" s="142">
        <f t="shared" si="141"/>
        <v>1228.2600000000002</v>
      </c>
      <c r="T735" s="91">
        <f t="shared" si="142"/>
        <v>0.74961550667675725</v>
      </c>
      <c r="U735" s="157"/>
      <c r="V735" s="307">
        <v>7672.32</v>
      </c>
      <c r="W735" s="307">
        <v>23021.41</v>
      </c>
      <c r="X735" s="142">
        <f t="shared" si="143"/>
        <v>-15349.09</v>
      </c>
      <c r="Y735" s="91">
        <f t="shared" si="144"/>
        <v>-0.66673109944178055</v>
      </c>
      <c r="Z735" s="132"/>
    </row>
    <row r="736" spans="1:26" s="68" customFormat="1" hidden="1" outlineLevel="1" x14ac:dyDescent="0.25">
      <c r="A736" s="63" t="s">
        <v>1578</v>
      </c>
      <c r="B736" s="64" t="s">
        <v>2037</v>
      </c>
      <c r="C736" s="65" t="s">
        <v>2475</v>
      </c>
      <c r="D736" s="66"/>
      <c r="E736" s="67"/>
      <c r="F736" s="307">
        <v>2018.8700000000001</v>
      </c>
      <c r="G736" s="307">
        <v>4127.41</v>
      </c>
      <c r="H736" s="142">
        <f t="shared" si="138"/>
        <v>-2108.54</v>
      </c>
      <c r="I736" s="91">
        <f t="shared" si="137"/>
        <v>-0.51086274443294943</v>
      </c>
      <c r="J736" s="157"/>
      <c r="K736" s="307">
        <v>22711.05</v>
      </c>
      <c r="L736" s="307">
        <v>21118.510000000002</v>
      </c>
      <c r="M736" s="142">
        <f t="shared" si="139"/>
        <v>1592.5399999999972</v>
      </c>
      <c r="N736" s="91">
        <f t="shared" si="140"/>
        <v>7.5409676156130201E-2</v>
      </c>
      <c r="O736" s="258"/>
      <c r="P736" s="157"/>
      <c r="Q736" s="307">
        <v>9091.5</v>
      </c>
      <c r="R736" s="307">
        <v>9108.2800000000007</v>
      </c>
      <c r="S736" s="142">
        <f t="shared" si="141"/>
        <v>-16.780000000000655</v>
      </c>
      <c r="T736" s="91">
        <f t="shared" si="142"/>
        <v>-1.8422797718120935E-3</v>
      </c>
      <c r="U736" s="157"/>
      <c r="V736" s="307">
        <v>39235.43</v>
      </c>
      <c r="W736" s="307">
        <v>34175.82</v>
      </c>
      <c r="X736" s="142">
        <f t="shared" si="143"/>
        <v>5059.6100000000006</v>
      </c>
      <c r="Y736" s="91">
        <f t="shared" si="144"/>
        <v>0.14804648432722317</v>
      </c>
      <c r="Z736" s="132"/>
    </row>
    <row r="737" spans="1:26" s="68" customFormat="1" hidden="1" outlineLevel="1" x14ac:dyDescent="0.25">
      <c r="A737" s="63" t="s">
        <v>1579</v>
      </c>
      <c r="B737" s="64" t="s">
        <v>2038</v>
      </c>
      <c r="C737" s="65" t="s">
        <v>2476</v>
      </c>
      <c r="D737" s="66"/>
      <c r="E737" s="67"/>
      <c r="F737" s="307">
        <v>742.48</v>
      </c>
      <c r="G737" s="307">
        <v>6765.95</v>
      </c>
      <c r="H737" s="142">
        <f t="shared" si="138"/>
        <v>-6023.4699999999993</v>
      </c>
      <c r="I737" s="91">
        <f t="shared" si="137"/>
        <v>-0.89026226915658546</v>
      </c>
      <c r="J737" s="157"/>
      <c r="K737" s="307">
        <v>12869.67</v>
      </c>
      <c r="L737" s="307">
        <v>19964.650000000001</v>
      </c>
      <c r="M737" s="142">
        <f t="shared" si="139"/>
        <v>-7094.9800000000014</v>
      </c>
      <c r="N737" s="91">
        <f t="shared" si="140"/>
        <v>-0.35537712907564123</v>
      </c>
      <c r="O737" s="258"/>
      <c r="P737" s="157"/>
      <c r="Q737" s="307">
        <v>6823.75</v>
      </c>
      <c r="R737" s="307">
        <v>11288.460000000001</v>
      </c>
      <c r="S737" s="142">
        <f t="shared" si="141"/>
        <v>-4464.7100000000009</v>
      </c>
      <c r="T737" s="91">
        <f t="shared" si="142"/>
        <v>-0.39551099087032249</v>
      </c>
      <c r="U737" s="157"/>
      <c r="V737" s="307">
        <v>19951.32</v>
      </c>
      <c r="W737" s="307">
        <v>27505.840000000004</v>
      </c>
      <c r="X737" s="142">
        <f t="shared" si="143"/>
        <v>-7554.5200000000041</v>
      </c>
      <c r="Y737" s="91">
        <f t="shared" si="144"/>
        <v>-0.27465149219220364</v>
      </c>
      <c r="Z737" s="132"/>
    </row>
    <row r="738" spans="1:26" ht="12.75" customHeight="1" collapsed="1" x14ac:dyDescent="0.25">
      <c r="A738" s="38" t="s">
        <v>701</v>
      </c>
      <c r="B738" s="83" t="s">
        <v>527</v>
      </c>
      <c r="C738" s="78" t="s">
        <v>315</v>
      </c>
      <c r="D738" s="38"/>
      <c r="E738" s="48"/>
      <c r="F738" s="100">
        <v>2932377.824</v>
      </c>
      <c r="G738" s="100">
        <v>3222192.8500000006</v>
      </c>
      <c r="H738" s="98">
        <f t="shared" si="138"/>
        <v>-289815.02600000054</v>
      </c>
      <c r="I738" s="117">
        <f t="shared" si="137"/>
        <v>-8.9943414156604715E-2</v>
      </c>
      <c r="J738" s="159"/>
      <c r="K738" s="100">
        <v>27673882.755000003</v>
      </c>
      <c r="L738" s="100">
        <v>28213105.100000001</v>
      </c>
      <c r="M738" s="98">
        <f t="shared" si="139"/>
        <v>-539222.34499999881</v>
      </c>
      <c r="N738" s="117">
        <f t="shared" si="140"/>
        <v>-1.9112477803799016E-2</v>
      </c>
      <c r="O738" s="246"/>
      <c r="P738" s="159"/>
      <c r="Q738" s="100">
        <v>11730114.352</v>
      </c>
      <c r="R738" s="100">
        <v>13128204.959999999</v>
      </c>
      <c r="S738" s="98">
        <f t="shared" si="141"/>
        <v>-1398090.6079999991</v>
      </c>
      <c r="T738" s="117">
        <f t="shared" si="142"/>
        <v>-0.10649518439571949</v>
      </c>
      <c r="U738" s="159"/>
      <c r="V738" s="100">
        <v>42881612.034999996</v>
      </c>
      <c r="W738" s="100">
        <v>42189143.879999988</v>
      </c>
      <c r="X738" s="98">
        <f t="shared" si="143"/>
        <v>692468.15500000864</v>
      </c>
      <c r="Y738" s="117">
        <f t="shared" si="144"/>
        <v>1.6413420404301621E-2</v>
      </c>
    </row>
    <row r="739" spans="1:26" s="108" customFormat="1" x14ac:dyDescent="0.25">
      <c r="A739" s="113"/>
      <c r="B739" s="104" t="s">
        <v>528</v>
      </c>
      <c r="C739" s="105" t="s">
        <v>314</v>
      </c>
      <c r="D739" s="113"/>
      <c r="E739" s="107"/>
      <c r="F739" s="302"/>
      <c r="G739" s="302"/>
      <c r="H739" s="303">
        <f t="shared" si="138"/>
        <v>0</v>
      </c>
      <c r="I739" s="119">
        <f t="shared" si="137"/>
        <v>0</v>
      </c>
      <c r="J739" s="166"/>
      <c r="K739" s="302"/>
      <c r="L739" s="302"/>
      <c r="M739" s="303">
        <f t="shared" si="139"/>
        <v>0</v>
      </c>
      <c r="N739" s="119">
        <f t="shared" si="140"/>
        <v>0</v>
      </c>
      <c r="O739" s="247"/>
      <c r="P739" s="166"/>
      <c r="Q739" s="302"/>
      <c r="R739" s="302"/>
      <c r="S739" s="303">
        <f t="shared" si="141"/>
        <v>0</v>
      </c>
      <c r="T739" s="119">
        <f t="shared" si="142"/>
        <v>0</v>
      </c>
      <c r="U739" s="166"/>
      <c r="V739" s="302"/>
      <c r="W739" s="302"/>
      <c r="X739" s="303">
        <f t="shared" si="143"/>
        <v>0</v>
      </c>
      <c r="Y739" s="119">
        <f t="shared" si="144"/>
        <v>0</v>
      </c>
      <c r="Z739" s="132"/>
    </row>
    <row r="740" spans="1:26" s="108" customFormat="1" x14ac:dyDescent="0.25">
      <c r="A740" s="113"/>
      <c r="B740" s="104" t="s">
        <v>529</v>
      </c>
      <c r="C740" s="105" t="s">
        <v>295</v>
      </c>
      <c r="D740" s="113"/>
      <c r="E740" s="107"/>
      <c r="F740" s="302"/>
      <c r="G740" s="302"/>
      <c r="H740" s="303">
        <f t="shared" si="138"/>
        <v>0</v>
      </c>
      <c r="I740" s="119">
        <f t="shared" si="137"/>
        <v>0</v>
      </c>
      <c r="J740" s="166"/>
      <c r="K740" s="302"/>
      <c r="L740" s="302"/>
      <c r="M740" s="303">
        <f t="shared" si="139"/>
        <v>0</v>
      </c>
      <c r="N740" s="119">
        <f t="shared" si="140"/>
        <v>0</v>
      </c>
      <c r="O740" s="247"/>
      <c r="P740" s="166"/>
      <c r="Q740" s="302"/>
      <c r="R740" s="302"/>
      <c r="S740" s="303">
        <f t="shared" si="141"/>
        <v>0</v>
      </c>
      <c r="T740" s="119">
        <f t="shared" si="142"/>
        <v>0</v>
      </c>
      <c r="U740" s="166"/>
      <c r="V740" s="302"/>
      <c r="W740" s="302"/>
      <c r="X740" s="303">
        <f t="shared" si="143"/>
        <v>0</v>
      </c>
      <c r="Y740" s="119">
        <f t="shared" si="144"/>
        <v>0</v>
      </c>
      <c r="Z740" s="132"/>
    </row>
    <row r="741" spans="1:26" s="68" customFormat="1" hidden="1" outlineLevel="1" x14ac:dyDescent="0.25">
      <c r="A741" s="63" t="s">
        <v>1428</v>
      </c>
      <c r="B741" s="64" t="s">
        <v>1887</v>
      </c>
      <c r="C741" s="65" t="s">
        <v>2336</v>
      </c>
      <c r="D741" s="66"/>
      <c r="E741" s="67"/>
      <c r="F741" s="307">
        <v>1836.91</v>
      </c>
      <c r="G741" s="307">
        <v>847.26</v>
      </c>
      <c r="H741" s="142">
        <f t="shared" si="138"/>
        <v>989.65000000000009</v>
      </c>
      <c r="I741" s="91">
        <f t="shared" si="137"/>
        <v>1.1680593914500863</v>
      </c>
      <c r="J741" s="157"/>
      <c r="K741" s="307">
        <v>13286.61</v>
      </c>
      <c r="L741" s="307">
        <v>4910.88</v>
      </c>
      <c r="M741" s="142">
        <f t="shared" si="139"/>
        <v>8375.73</v>
      </c>
      <c r="N741" s="91">
        <f t="shared" si="140"/>
        <v>1.7055456455869415</v>
      </c>
      <c r="O741" s="258"/>
      <c r="P741" s="157"/>
      <c r="Q741" s="307">
        <v>4879.5600000000004</v>
      </c>
      <c r="R741" s="307">
        <v>1933.31</v>
      </c>
      <c r="S741" s="142">
        <f t="shared" si="141"/>
        <v>2946.2500000000005</v>
      </c>
      <c r="T741" s="91">
        <f t="shared" si="142"/>
        <v>1.5239408061821438</v>
      </c>
      <c r="U741" s="157"/>
      <c r="V741" s="307">
        <v>21915.9</v>
      </c>
      <c r="W741" s="307">
        <v>8666.61</v>
      </c>
      <c r="X741" s="142">
        <f t="shared" si="143"/>
        <v>13249.29</v>
      </c>
      <c r="Y741" s="91">
        <f t="shared" si="144"/>
        <v>1.5287742266007125</v>
      </c>
      <c r="Z741" s="132"/>
    </row>
    <row r="742" spans="1:26" collapsed="1" x14ac:dyDescent="0.25">
      <c r="A742" s="38" t="s">
        <v>702</v>
      </c>
      <c r="B742" s="83" t="s">
        <v>530</v>
      </c>
      <c r="C742" s="88" t="s">
        <v>313</v>
      </c>
      <c r="D742" s="38"/>
      <c r="E742" s="48"/>
      <c r="F742" s="100">
        <v>1836.91</v>
      </c>
      <c r="G742" s="100">
        <v>847.26</v>
      </c>
      <c r="H742" s="98">
        <f t="shared" si="138"/>
        <v>989.65000000000009</v>
      </c>
      <c r="I742" s="117">
        <f t="shared" si="137"/>
        <v>1.1680593914500863</v>
      </c>
      <c r="J742" s="159"/>
      <c r="K742" s="100">
        <v>13286.61</v>
      </c>
      <c r="L742" s="100">
        <v>4910.88</v>
      </c>
      <c r="M742" s="98">
        <f t="shared" si="139"/>
        <v>8375.73</v>
      </c>
      <c r="N742" s="117">
        <f t="shared" si="140"/>
        <v>1.7055456455869415</v>
      </c>
      <c r="O742" s="246"/>
      <c r="P742" s="159"/>
      <c r="Q742" s="100">
        <v>4879.5600000000004</v>
      </c>
      <c r="R742" s="100">
        <v>1933.31</v>
      </c>
      <c r="S742" s="98">
        <f t="shared" si="141"/>
        <v>2946.2500000000005</v>
      </c>
      <c r="T742" s="117">
        <f t="shared" si="142"/>
        <v>1.5239408061821438</v>
      </c>
      <c r="U742" s="159"/>
      <c r="V742" s="100">
        <v>21915.9</v>
      </c>
      <c r="W742" s="100">
        <v>8666.61</v>
      </c>
      <c r="X742" s="98">
        <f t="shared" si="143"/>
        <v>13249.29</v>
      </c>
      <c r="Y742" s="117">
        <f t="shared" si="144"/>
        <v>1.5287742266007125</v>
      </c>
    </row>
    <row r="743" spans="1:26" s="68" customFormat="1" hidden="1" outlineLevel="1" x14ac:dyDescent="0.25">
      <c r="A743" s="63" t="s">
        <v>1429</v>
      </c>
      <c r="B743" s="64" t="s">
        <v>1888</v>
      </c>
      <c r="C743" s="65" t="s">
        <v>2337</v>
      </c>
      <c r="D743" s="66"/>
      <c r="E743" s="67"/>
      <c r="F743" s="307">
        <v>975.2</v>
      </c>
      <c r="G743" s="307">
        <v>5914.4000000000005</v>
      </c>
      <c r="H743" s="142">
        <f t="shared" si="138"/>
        <v>-4939.2000000000007</v>
      </c>
      <c r="I743" s="91">
        <f t="shared" si="137"/>
        <v>-0.83511429730826459</v>
      </c>
      <c r="J743" s="157"/>
      <c r="K743" s="307">
        <v>24867.47</v>
      </c>
      <c r="L743" s="307">
        <v>21963.47</v>
      </c>
      <c r="M743" s="142">
        <f t="shared" si="139"/>
        <v>2904</v>
      </c>
      <c r="N743" s="91">
        <f t="shared" si="140"/>
        <v>0.13221954454373558</v>
      </c>
      <c r="O743" s="258"/>
      <c r="P743" s="157"/>
      <c r="Q743" s="307">
        <v>3234.48</v>
      </c>
      <c r="R743" s="307">
        <v>9662.6200000000008</v>
      </c>
      <c r="S743" s="142">
        <f t="shared" si="141"/>
        <v>-6428.1400000000012</v>
      </c>
      <c r="T743" s="91">
        <f t="shared" si="142"/>
        <v>-0.66525849096828815</v>
      </c>
      <c r="U743" s="157"/>
      <c r="V743" s="307">
        <v>30235.11</v>
      </c>
      <c r="W743" s="307">
        <v>31932.07</v>
      </c>
      <c r="X743" s="142">
        <f t="shared" si="143"/>
        <v>-1696.9599999999991</v>
      </c>
      <c r="Y743" s="91">
        <f t="shared" si="144"/>
        <v>-5.3142812226078646E-2</v>
      </c>
      <c r="Z743" s="132"/>
    </row>
    <row r="744" spans="1:26" s="68" customFormat="1" hidden="1" outlineLevel="1" x14ac:dyDescent="0.25">
      <c r="A744" s="63" t="s">
        <v>1430</v>
      </c>
      <c r="B744" s="64" t="s">
        <v>1889</v>
      </c>
      <c r="C744" s="65" t="s">
        <v>2338</v>
      </c>
      <c r="D744" s="66"/>
      <c r="E744" s="67"/>
      <c r="F744" s="307">
        <v>47609.53</v>
      </c>
      <c r="G744" s="307">
        <v>28902.170000000002</v>
      </c>
      <c r="H744" s="142">
        <f t="shared" si="138"/>
        <v>18707.359999999997</v>
      </c>
      <c r="I744" s="91">
        <f t="shared" si="137"/>
        <v>0.64726489395086928</v>
      </c>
      <c r="J744" s="157"/>
      <c r="K744" s="307">
        <v>250322.52000000002</v>
      </c>
      <c r="L744" s="307">
        <v>180718.5</v>
      </c>
      <c r="M744" s="142">
        <f t="shared" si="139"/>
        <v>69604.020000000019</v>
      </c>
      <c r="N744" s="91">
        <f t="shared" si="140"/>
        <v>0.38515160318395747</v>
      </c>
      <c r="O744" s="258"/>
      <c r="P744" s="157"/>
      <c r="Q744" s="307">
        <v>122218.5</v>
      </c>
      <c r="R744" s="307">
        <v>75325.509999999995</v>
      </c>
      <c r="S744" s="142">
        <f t="shared" si="141"/>
        <v>46892.990000000005</v>
      </c>
      <c r="T744" s="91">
        <f t="shared" si="142"/>
        <v>0.62253796887667945</v>
      </c>
      <c r="U744" s="157"/>
      <c r="V744" s="307">
        <v>365976.37</v>
      </c>
      <c r="W744" s="307">
        <v>306377.59999999998</v>
      </c>
      <c r="X744" s="142">
        <f t="shared" si="143"/>
        <v>59598.770000000019</v>
      </c>
      <c r="Y744" s="91">
        <f t="shared" si="144"/>
        <v>0.19452717822712895</v>
      </c>
      <c r="Z744" s="132"/>
    </row>
    <row r="745" spans="1:26" s="68" customFormat="1" hidden="1" outlineLevel="1" x14ac:dyDescent="0.25">
      <c r="A745" s="63" t="s">
        <v>1431</v>
      </c>
      <c r="B745" s="64" t="s">
        <v>1890</v>
      </c>
      <c r="C745" s="65" t="s">
        <v>2339</v>
      </c>
      <c r="D745" s="66"/>
      <c r="E745" s="67"/>
      <c r="F745" s="307">
        <v>3242.04</v>
      </c>
      <c r="G745" s="307">
        <v>341.21</v>
      </c>
      <c r="H745" s="142">
        <f t="shared" si="138"/>
        <v>2900.83</v>
      </c>
      <c r="I745" s="91">
        <f t="shared" si="137"/>
        <v>8.501597256821313</v>
      </c>
      <c r="J745" s="157"/>
      <c r="K745" s="307">
        <v>18082.82</v>
      </c>
      <c r="L745" s="307">
        <v>19019.12</v>
      </c>
      <c r="M745" s="142">
        <f t="shared" si="139"/>
        <v>-936.29999999999927</v>
      </c>
      <c r="N745" s="91">
        <f t="shared" si="140"/>
        <v>-4.9229407038811436E-2</v>
      </c>
      <c r="O745" s="258"/>
      <c r="P745" s="157"/>
      <c r="Q745" s="307">
        <v>7831.97</v>
      </c>
      <c r="R745" s="307">
        <v>1821.13</v>
      </c>
      <c r="S745" s="142">
        <f t="shared" si="141"/>
        <v>6010.84</v>
      </c>
      <c r="T745" s="91">
        <f t="shared" si="142"/>
        <v>3.3006100607864348</v>
      </c>
      <c r="U745" s="157"/>
      <c r="V745" s="307">
        <v>22291.13</v>
      </c>
      <c r="W745" s="307">
        <v>40589.050000000003</v>
      </c>
      <c r="X745" s="142">
        <f t="shared" si="143"/>
        <v>-18297.920000000002</v>
      </c>
      <c r="Y745" s="91">
        <f t="shared" si="144"/>
        <v>-0.45080926998784154</v>
      </c>
      <c r="Z745" s="132"/>
    </row>
    <row r="746" spans="1:26" collapsed="1" x14ac:dyDescent="0.25">
      <c r="A746" s="38" t="s">
        <v>703</v>
      </c>
      <c r="B746" s="83" t="s">
        <v>531</v>
      </c>
      <c r="C746" s="88" t="s">
        <v>312</v>
      </c>
      <c r="D746" s="38"/>
      <c r="E746" s="48"/>
      <c r="F746" s="100">
        <v>51826.77</v>
      </c>
      <c r="G746" s="100">
        <v>35157.78</v>
      </c>
      <c r="H746" s="98">
        <f t="shared" si="138"/>
        <v>16668.989999999998</v>
      </c>
      <c r="I746" s="117">
        <f t="shared" si="137"/>
        <v>0.47411952631821458</v>
      </c>
      <c r="J746" s="159"/>
      <c r="K746" s="100">
        <v>293272.81</v>
      </c>
      <c r="L746" s="100">
        <v>221701.09</v>
      </c>
      <c r="M746" s="98">
        <f t="shared" si="139"/>
        <v>71571.72</v>
      </c>
      <c r="N746" s="117">
        <f t="shared" si="140"/>
        <v>0.32282980656522708</v>
      </c>
      <c r="O746" s="246"/>
      <c r="P746" s="159"/>
      <c r="Q746" s="100">
        <v>133284.94999999998</v>
      </c>
      <c r="R746" s="100">
        <v>86809.26</v>
      </c>
      <c r="S746" s="98">
        <f t="shared" si="141"/>
        <v>46475.689999999988</v>
      </c>
      <c r="T746" s="117">
        <f t="shared" si="142"/>
        <v>0.53537710147511897</v>
      </c>
      <c r="U746" s="159"/>
      <c r="V746" s="100">
        <v>418502.61000000004</v>
      </c>
      <c r="W746" s="100">
        <v>378898.72</v>
      </c>
      <c r="X746" s="98">
        <f t="shared" si="143"/>
        <v>39603.890000000072</v>
      </c>
      <c r="Y746" s="117">
        <f t="shared" si="144"/>
        <v>0.10452368379602886</v>
      </c>
    </row>
    <row r="747" spans="1:26" s="68" customFormat="1" hidden="1" outlineLevel="1" x14ac:dyDescent="0.25">
      <c r="A747" s="63" t="s">
        <v>1432</v>
      </c>
      <c r="B747" s="64" t="s">
        <v>1891</v>
      </c>
      <c r="C747" s="65" t="s">
        <v>2340</v>
      </c>
      <c r="D747" s="66"/>
      <c r="E747" s="67"/>
      <c r="F747" s="307">
        <v>33742.81</v>
      </c>
      <c r="G747" s="307">
        <v>25281.03</v>
      </c>
      <c r="H747" s="142">
        <f t="shared" si="138"/>
        <v>8461.7799999999988</v>
      </c>
      <c r="I747" s="91">
        <f t="shared" si="137"/>
        <v>0.33470867286657224</v>
      </c>
      <c r="J747" s="157"/>
      <c r="K747" s="307">
        <v>213430.35</v>
      </c>
      <c r="L747" s="307">
        <v>178180.76</v>
      </c>
      <c r="M747" s="142">
        <f t="shared" si="139"/>
        <v>35249.589999999997</v>
      </c>
      <c r="N747" s="91">
        <f t="shared" si="140"/>
        <v>0.19783050650362022</v>
      </c>
      <c r="O747" s="258"/>
      <c r="P747" s="157"/>
      <c r="Q747" s="307">
        <v>92321.24</v>
      </c>
      <c r="R747" s="307">
        <v>72970.320000000007</v>
      </c>
      <c r="S747" s="142">
        <f t="shared" si="141"/>
        <v>19350.919999999998</v>
      </c>
      <c r="T747" s="91">
        <f t="shared" si="142"/>
        <v>0.26518891516441201</v>
      </c>
      <c r="U747" s="157"/>
      <c r="V747" s="307">
        <v>343395.14</v>
      </c>
      <c r="W747" s="307">
        <v>300256.93</v>
      </c>
      <c r="X747" s="142">
        <f t="shared" si="143"/>
        <v>43138.210000000021</v>
      </c>
      <c r="Y747" s="91">
        <f t="shared" si="144"/>
        <v>0.14367098870956957</v>
      </c>
      <c r="Z747" s="132"/>
    </row>
    <row r="748" spans="1:26" s="68" customFormat="1" hidden="1" outlineLevel="1" x14ac:dyDescent="0.25">
      <c r="A748" s="63" t="s">
        <v>1433</v>
      </c>
      <c r="B748" s="64" t="s">
        <v>1892</v>
      </c>
      <c r="C748" s="65" t="s">
        <v>2341</v>
      </c>
      <c r="D748" s="66"/>
      <c r="E748" s="67"/>
      <c r="F748" s="307">
        <v>261381.08000000002</v>
      </c>
      <c r="G748" s="307">
        <v>206490.9</v>
      </c>
      <c r="H748" s="142">
        <f t="shared" si="138"/>
        <v>54890.180000000022</v>
      </c>
      <c r="I748" s="91">
        <f t="shared" si="137"/>
        <v>0.26582372395103138</v>
      </c>
      <c r="J748" s="157"/>
      <c r="K748" s="307">
        <v>1613498.24</v>
      </c>
      <c r="L748" s="307">
        <v>1763864.73</v>
      </c>
      <c r="M748" s="142">
        <f t="shared" si="139"/>
        <v>-150366.49</v>
      </c>
      <c r="N748" s="91">
        <f t="shared" si="140"/>
        <v>-8.5248311530102414E-2</v>
      </c>
      <c r="O748" s="258"/>
      <c r="P748" s="157"/>
      <c r="Q748" s="307">
        <v>700453.48</v>
      </c>
      <c r="R748" s="307">
        <v>813060.8</v>
      </c>
      <c r="S748" s="142">
        <f t="shared" si="141"/>
        <v>-112607.32000000007</v>
      </c>
      <c r="T748" s="91">
        <f t="shared" si="142"/>
        <v>-0.13849803114355047</v>
      </c>
      <c r="U748" s="157"/>
      <c r="V748" s="307">
        <v>2694399.05</v>
      </c>
      <c r="W748" s="307">
        <v>2857398.0700000003</v>
      </c>
      <c r="X748" s="142">
        <f t="shared" si="143"/>
        <v>-162999.02000000048</v>
      </c>
      <c r="Y748" s="91">
        <f t="shared" si="144"/>
        <v>-5.7044561523064398E-2</v>
      </c>
      <c r="Z748" s="132"/>
    </row>
    <row r="749" spans="1:26" s="68" customFormat="1" hidden="1" outlineLevel="1" x14ac:dyDescent="0.25">
      <c r="A749" s="63" t="s">
        <v>1434</v>
      </c>
      <c r="B749" s="64" t="s">
        <v>1893</v>
      </c>
      <c r="C749" s="65" t="s">
        <v>2342</v>
      </c>
      <c r="D749" s="66"/>
      <c r="E749" s="67"/>
      <c r="F749" s="307">
        <v>850.67000000000007</v>
      </c>
      <c r="G749" s="307">
        <v>595.89</v>
      </c>
      <c r="H749" s="142">
        <f t="shared" si="138"/>
        <v>254.78000000000009</v>
      </c>
      <c r="I749" s="91">
        <f t="shared" si="137"/>
        <v>0.42756213395089715</v>
      </c>
      <c r="J749" s="157"/>
      <c r="K749" s="307">
        <v>5005.05</v>
      </c>
      <c r="L749" s="307">
        <v>6855.84</v>
      </c>
      <c r="M749" s="142">
        <f t="shared" si="139"/>
        <v>-1850.79</v>
      </c>
      <c r="N749" s="91">
        <f t="shared" si="140"/>
        <v>-0.26995816705173981</v>
      </c>
      <c r="O749" s="258"/>
      <c r="P749" s="157"/>
      <c r="Q749" s="307">
        <v>2381.21</v>
      </c>
      <c r="R749" s="307">
        <v>2444.89</v>
      </c>
      <c r="S749" s="142">
        <f t="shared" si="141"/>
        <v>-63.679999999999836</v>
      </c>
      <c r="T749" s="91">
        <f t="shared" si="142"/>
        <v>-2.6046161586001759E-2</v>
      </c>
      <c r="U749" s="157"/>
      <c r="V749" s="307">
        <v>7125.58</v>
      </c>
      <c r="W749" s="307">
        <v>11853.220000000001</v>
      </c>
      <c r="X749" s="142">
        <f t="shared" si="143"/>
        <v>-4727.6400000000012</v>
      </c>
      <c r="Y749" s="91">
        <f t="shared" si="144"/>
        <v>-0.3988485829167096</v>
      </c>
      <c r="Z749" s="132"/>
    </row>
    <row r="750" spans="1:26" s="68" customFormat="1" hidden="1" outlineLevel="1" x14ac:dyDescent="0.25">
      <c r="A750" s="63" t="s">
        <v>1435</v>
      </c>
      <c r="B750" s="64" t="s">
        <v>1894</v>
      </c>
      <c r="C750" s="65" t="s">
        <v>2343</v>
      </c>
      <c r="D750" s="66"/>
      <c r="E750" s="67"/>
      <c r="F750" s="307">
        <v>54230.64</v>
      </c>
      <c r="G750" s="307">
        <v>50976.57</v>
      </c>
      <c r="H750" s="142">
        <f t="shared" si="138"/>
        <v>3254.0699999999997</v>
      </c>
      <c r="I750" s="91">
        <f t="shared" ref="I750:I813" si="145">IF(G750&lt;0,IF(H750=0,0,IF(OR(G750=0,F750=0),"N.M.",IF(ABS(H750/G750)&gt;=10,"N.M.",H750/(-G750)))),IF(H750=0,0,IF(OR(G750=0,F750=0),"N.M.",IF(ABS(H750/G750)&gt;=10,"N.M.",H750/G750))))</f>
        <v>6.3834620493297203E-2</v>
      </c>
      <c r="J750" s="157"/>
      <c r="K750" s="307">
        <v>369843.59</v>
      </c>
      <c r="L750" s="307">
        <v>351064.53</v>
      </c>
      <c r="M750" s="142">
        <f t="shared" si="139"/>
        <v>18779.059999999998</v>
      </c>
      <c r="N750" s="91">
        <f t="shared" si="140"/>
        <v>5.3491761187038737E-2</v>
      </c>
      <c r="O750" s="258"/>
      <c r="P750" s="157"/>
      <c r="Q750" s="307">
        <v>157389.79</v>
      </c>
      <c r="R750" s="307">
        <v>152400.98000000001</v>
      </c>
      <c r="S750" s="142">
        <f t="shared" si="141"/>
        <v>4988.8099999999977</v>
      </c>
      <c r="T750" s="91">
        <f t="shared" si="142"/>
        <v>3.2734763254147037E-2</v>
      </c>
      <c r="U750" s="157"/>
      <c r="V750" s="307">
        <v>642117.43999999994</v>
      </c>
      <c r="W750" s="307">
        <v>601637.53</v>
      </c>
      <c r="X750" s="142">
        <f t="shared" si="143"/>
        <v>40479.909999999916</v>
      </c>
      <c r="Y750" s="91">
        <f t="shared" si="144"/>
        <v>6.7282887089839483E-2</v>
      </c>
      <c r="Z750" s="132"/>
    </row>
    <row r="751" spans="1:26" s="68" customFormat="1" hidden="1" outlineLevel="1" x14ac:dyDescent="0.25">
      <c r="A751" s="63" t="s">
        <v>1436</v>
      </c>
      <c r="B751" s="64" t="s">
        <v>1895</v>
      </c>
      <c r="C751" s="65" t="s">
        <v>2344</v>
      </c>
      <c r="D751" s="66"/>
      <c r="E751" s="67"/>
      <c r="F751" s="307">
        <v>4397.7300000000005</v>
      </c>
      <c r="G751" s="307">
        <v>4127.34</v>
      </c>
      <c r="H751" s="142">
        <f t="shared" si="138"/>
        <v>270.39000000000033</v>
      </c>
      <c r="I751" s="91">
        <f t="shared" si="145"/>
        <v>6.5511927779150811E-2</v>
      </c>
      <c r="J751" s="157"/>
      <c r="K751" s="307">
        <v>31312.46</v>
      </c>
      <c r="L751" s="307">
        <v>31728.63</v>
      </c>
      <c r="M751" s="142">
        <f t="shared" si="139"/>
        <v>-416.17000000000189</v>
      </c>
      <c r="N751" s="91">
        <f t="shared" si="140"/>
        <v>-1.3116544899669538E-2</v>
      </c>
      <c r="O751" s="258"/>
      <c r="P751" s="157"/>
      <c r="Q751" s="307">
        <v>13038.09</v>
      </c>
      <c r="R751" s="307">
        <v>13454.67</v>
      </c>
      <c r="S751" s="142">
        <f t="shared" si="141"/>
        <v>-416.57999999999993</v>
      </c>
      <c r="T751" s="91">
        <f t="shared" si="142"/>
        <v>-3.0961740421727172E-2</v>
      </c>
      <c r="U751" s="157"/>
      <c r="V751" s="307">
        <v>54292.17</v>
      </c>
      <c r="W751" s="307">
        <v>56976.37</v>
      </c>
      <c r="X751" s="142">
        <f t="shared" si="143"/>
        <v>-2684.2000000000044</v>
      </c>
      <c r="Y751" s="91">
        <f t="shared" si="144"/>
        <v>-4.711075837228669E-2</v>
      </c>
      <c r="Z751" s="132"/>
    </row>
    <row r="752" spans="1:26" s="68" customFormat="1" hidden="1" outlineLevel="1" x14ac:dyDescent="0.25">
      <c r="A752" s="63" t="s">
        <v>1437</v>
      </c>
      <c r="B752" s="64" t="s">
        <v>1896</v>
      </c>
      <c r="C752" s="65" t="s">
        <v>2345</v>
      </c>
      <c r="D752" s="66"/>
      <c r="E752" s="67"/>
      <c r="F752" s="307">
        <v>211.96</v>
      </c>
      <c r="G752" s="307">
        <v>311.02</v>
      </c>
      <c r="H752" s="142">
        <f t="shared" si="138"/>
        <v>-99.059999999999974</v>
      </c>
      <c r="I752" s="91">
        <f t="shared" si="145"/>
        <v>-0.31850041797955109</v>
      </c>
      <c r="J752" s="157"/>
      <c r="K752" s="307">
        <v>1973.79</v>
      </c>
      <c r="L752" s="307">
        <v>1581.74</v>
      </c>
      <c r="M752" s="142">
        <f t="shared" si="139"/>
        <v>392.04999999999995</v>
      </c>
      <c r="N752" s="91">
        <f t="shared" si="140"/>
        <v>0.2478599516987621</v>
      </c>
      <c r="O752" s="258"/>
      <c r="P752" s="157"/>
      <c r="Q752" s="307">
        <v>724.03</v>
      </c>
      <c r="R752" s="307">
        <v>1334.55</v>
      </c>
      <c r="S752" s="142">
        <f t="shared" si="141"/>
        <v>-610.52</v>
      </c>
      <c r="T752" s="91">
        <f t="shared" si="142"/>
        <v>-0.4574725562923832</v>
      </c>
      <c r="U752" s="157"/>
      <c r="V752" s="307">
        <v>3776.26</v>
      </c>
      <c r="W752" s="307">
        <v>3009.1800000000003</v>
      </c>
      <c r="X752" s="142">
        <f t="shared" si="143"/>
        <v>767.07999999999993</v>
      </c>
      <c r="Y752" s="91">
        <f t="shared" si="144"/>
        <v>0.25491329863949641</v>
      </c>
      <c r="Z752" s="132"/>
    </row>
    <row r="753" spans="1:26" s="68" customFormat="1" hidden="1" outlineLevel="1" x14ac:dyDescent="0.25">
      <c r="A753" s="63" t="s">
        <v>1438</v>
      </c>
      <c r="B753" s="64" t="s">
        <v>1897</v>
      </c>
      <c r="C753" s="65" t="s">
        <v>2346</v>
      </c>
      <c r="D753" s="66"/>
      <c r="E753" s="67"/>
      <c r="F753" s="307">
        <v>48781.07</v>
      </c>
      <c r="G753" s="307">
        <v>41046.520000000004</v>
      </c>
      <c r="H753" s="142">
        <f t="shared" ref="H753:H816" si="146">+F753-G753</f>
        <v>7734.5499999999956</v>
      </c>
      <c r="I753" s="91">
        <f t="shared" si="145"/>
        <v>0.18843375759991335</v>
      </c>
      <c r="J753" s="157"/>
      <c r="K753" s="307">
        <v>288385.18</v>
      </c>
      <c r="L753" s="307">
        <v>390522.32</v>
      </c>
      <c r="M753" s="142">
        <f t="shared" ref="M753:M816" si="147">+K753-L753</f>
        <v>-102137.14000000001</v>
      </c>
      <c r="N753" s="91">
        <f t="shared" ref="N753:N816" si="148">IF(L753&lt;0,IF(M753=0,0,IF(OR(L753=0,K753=0),"N.M.",IF(ABS(M753/L753)&gt;=10,"N.M.",M753/(-L753)))),IF(M753=0,0,IF(OR(L753=0,K753=0),"N.M.",IF(ABS(M753/L753)&gt;=10,"N.M.",M753/L753))))</f>
        <v>-0.26153982696814876</v>
      </c>
      <c r="O753" s="258"/>
      <c r="P753" s="157"/>
      <c r="Q753" s="307">
        <v>155501.88</v>
      </c>
      <c r="R753" s="307">
        <v>167899.77</v>
      </c>
      <c r="S753" s="142">
        <f t="shared" ref="S753:S816" si="149">+Q753-R753</f>
        <v>-12397.889999999985</v>
      </c>
      <c r="T753" s="91">
        <f t="shared" ref="T753:T816" si="150">IF(R753&lt;0,IF(S753=0,0,IF(OR(R753=0,Q753=0),"N.M.",IF(ABS(S753/R753)&gt;=10,"N.M.",S753/(-R753)))),IF(S753=0,0,IF(OR(R753=0,Q753=0),"N.M.",IF(ABS(S753/R753)&gt;=10,"N.M.",S753/R753))))</f>
        <v>-7.3841018364706426E-2</v>
      </c>
      <c r="U753" s="157"/>
      <c r="V753" s="307">
        <v>543744.82000000007</v>
      </c>
      <c r="W753" s="307">
        <v>655472.21</v>
      </c>
      <c r="X753" s="142">
        <f t="shared" ref="X753:X816" si="151">+V753-W753</f>
        <v>-111727.3899999999</v>
      </c>
      <c r="Y753" s="91">
        <f t="shared" ref="Y753:Y816" si="152">IF(W753&lt;0,IF(X753=0,0,IF(OR(W753=0,V753=0),"N.M.",IF(ABS(X753/W753)&gt;=10,"N.M.",X753/(-W753)))),IF(X753=0,0,IF(OR(W753=0,V753=0),"N.M.",IF(ABS(X753/W753)&gt;=10,"N.M.",X753/W753))))</f>
        <v>-0.17045328283253977</v>
      </c>
      <c r="Z753" s="132"/>
    </row>
    <row r="754" spans="1:26" s="68" customFormat="1" hidden="1" outlineLevel="1" x14ac:dyDescent="0.25">
      <c r="A754" s="63" t="s">
        <v>1439</v>
      </c>
      <c r="B754" s="64" t="s">
        <v>1898</v>
      </c>
      <c r="C754" s="65" t="s">
        <v>2347</v>
      </c>
      <c r="D754" s="66"/>
      <c r="E754" s="67"/>
      <c r="F754" s="307">
        <v>23020.32</v>
      </c>
      <c r="G754" s="307">
        <v>20999.65</v>
      </c>
      <c r="H754" s="142">
        <f t="shared" si="146"/>
        <v>2020.6699999999983</v>
      </c>
      <c r="I754" s="91">
        <f t="shared" si="145"/>
        <v>9.6223984685458952E-2</v>
      </c>
      <c r="J754" s="157"/>
      <c r="K754" s="307">
        <v>169315.04</v>
      </c>
      <c r="L754" s="307">
        <v>197788.21</v>
      </c>
      <c r="M754" s="142">
        <f t="shared" si="147"/>
        <v>-28473.169999999984</v>
      </c>
      <c r="N754" s="91">
        <f t="shared" si="148"/>
        <v>-0.14395787291871434</v>
      </c>
      <c r="O754" s="258"/>
      <c r="P754" s="157"/>
      <c r="Q754" s="307">
        <v>66776.56</v>
      </c>
      <c r="R754" s="307">
        <v>80094.58</v>
      </c>
      <c r="S754" s="142">
        <f t="shared" si="149"/>
        <v>-13318.020000000004</v>
      </c>
      <c r="T754" s="91">
        <f t="shared" si="150"/>
        <v>-0.16627866704588504</v>
      </c>
      <c r="U754" s="157"/>
      <c r="V754" s="307">
        <v>292609.21000000002</v>
      </c>
      <c r="W754" s="307">
        <v>368998.98</v>
      </c>
      <c r="X754" s="142">
        <f t="shared" si="151"/>
        <v>-76389.76999999996</v>
      </c>
      <c r="Y754" s="91">
        <f t="shared" si="152"/>
        <v>-0.20701891913088746</v>
      </c>
      <c r="Z754" s="132"/>
    </row>
    <row r="755" spans="1:26" s="68" customFormat="1" hidden="1" outlineLevel="1" x14ac:dyDescent="0.25">
      <c r="A755" s="63" t="s">
        <v>1440</v>
      </c>
      <c r="B755" s="64" t="s">
        <v>1899</v>
      </c>
      <c r="C755" s="65" t="s">
        <v>2348</v>
      </c>
      <c r="D755" s="66"/>
      <c r="E755" s="67"/>
      <c r="F755" s="307">
        <v>-42.78</v>
      </c>
      <c r="G755" s="307">
        <v>3090.94</v>
      </c>
      <c r="H755" s="142">
        <f t="shared" si="146"/>
        <v>-3133.7200000000003</v>
      </c>
      <c r="I755" s="91">
        <f t="shared" si="145"/>
        <v>-1.0138404498307958</v>
      </c>
      <c r="J755" s="157"/>
      <c r="K755" s="307">
        <v>-314.60000000000002</v>
      </c>
      <c r="L755" s="307">
        <v>20706.03</v>
      </c>
      <c r="M755" s="142">
        <f t="shared" si="147"/>
        <v>-21020.629999999997</v>
      </c>
      <c r="N755" s="91">
        <f t="shared" si="148"/>
        <v>-1.0151936416589755</v>
      </c>
      <c r="O755" s="258"/>
      <c r="P755" s="157"/>
      <c r="Q755" s="307">
        <v>0</v>
      </c>
      <c r="R755" s="307">
        <v>8446.5499999999993</v>
      </c>
      <c r="S755" s="142">
        <f t="shared" si="149"/>
        <v>-8446.5499999999993</v>
      </c>
      <c r="T755" s="91" t="str">
        <f t="shared" si="150"/>
        <v>N.M.</v>
      </c>
      <c r="U755" s="157"/>
      <c r="V755" s="307">
        <v>14859.01</v>
      </c>
      <c r="W755" s="307">
        <v>37656.94</v>
      </c>
      <c r="X755" s="142">
        <f t="shared" si="151"/>
        <v>-22797.93</v>
      </c>
      <c r="Y755" s="91">
        <f t="shared" si="152"/>
        <v>-0.60541111412663906</v>
      </c>
      <c r="Z755" s="132"/>
    </row>
    <row r="756" spans="1:26" collapsed="1" x14ac:dyDescent="0.25">
      <c r="A756" s="38" t="s">
        <v>704</v>
      </c>
      <c r="B756" s="83" t="s">
        <v>532</v>
      </c>
      <c r="C756" s="88" t="s">
        <v>311</v>
      </c>
      <c r="D756" s="38"/>
      <c r="E756" s="48"/>
      <c r="F756" s="100">
        <v>426573.5</v>
      </c>
      <c r="G756" s="100">
        <v>352919.8600000001</v>
      </c>
      <c r="H756" s="98">
        <f t="shared" si="146"/>
        <v>73653.639999999898</v>
      </c>
      <c r="I756" s="117">
        <f t="shared" si="145"/>
        <v>0.20869791799191997</v>
      </c>
      <c r="J756" s="159"/>
      <c r="K756" s="100">
        <v>2692449.1</v>
      </c>
      <c r="L756" s="100">
        <v>2942292.79</v>
      </c>
      <c r="M756" s="98">
        <f t="shared" si="147"/>
        <v>-249843.68999999994</v>
      </c>
      <c r="N756" s="117">
        <f t="shared" si="148"/>
        <v>-8.4914625372820199E-2</v>
      </c>
      <c r="O756" s="246"/>
      <c r="P756" s="159"/>
      <c r="Q756" s="100">
        <v>1188586.28</v>
      </c>
      <c r="R756" s="100">
        <v>1312107.1100000003</v>
      </c>
      <c r="S756" s="98">
        <f t="shared" si="149"/>
        <v>-123520.83000000031</v>
      </c>
      <c r="T756" s="117">
        <f t="shared" si="150"/>
        <v>-9.4139288674382898E-2</v>
      </c>
      <c r="U756" s="159"/>
      <c r="V756" s="100">
        <v>4596318.68</v>
      </c>
      <c r="W756" s="100">
        <v>4893259.4300000006</v>
      </c>
      <c r="X756" s="98">
        <f t="shared" si="151"/>
        <v>-296940.75000000093</v>
      </c>
      <c r="Y756" s="117">
        <f t="shared" si="152"/>
        <v>-6.0683631074104093E-2</v>
      </c>
    </row>
    <row r="757" spans="1:26" s="68" customFormat="1" hidden="1" outlineLevel="1" x14ac:dyDescent="0.25">
      <c r="A757" s="63" t="s">
        <v>1441</v>
      </c>
      <c r="B757" s="64" t="s">
        <v>1900</v>
      </c>
      <c r="C757" s="65" t="s">
        <v>2349</v>
      </c>
      <c r="D757" s="66"/>
      <c r="E757" s="67"/>
      <c r="F757" s="307">
        <v>-49.58</v>
      </c>
      <c r="G757" s="307">
        <v>0</v>
      </c>
      <c r="H757" s="142">
        <f t="shared" si="146"/>
        <v>-49.58</v>
      </c>
      <c r="I757" s="91" t="str">
        <f t="shared" si="145"/>
        <v>N.M.</v>
      </c>
      <c r="J757" s="157"/>
      <c r="K757" s="307">
        <v>-49.58</v>
      </c>
      <c r="L757" s="307">
        <v>0</v>
      </c>
      <c r="M757" s="142">
        <f t="shared" si="147"/>
        <v>-49.58</v>
      </c>
      <c r="N757" s="91" t="str">
        <f t="shared" si="148"/>
        <v>N.M.</v>
      </c>
      <c r="O757" s="258"/>
      <c r="P757" s="157"/>
      <c r="Q757" s="307">
        <v>-49.58</v>
      </c>
      <c r="R757" s="307">
        <v>0</v>
      </c>
      <c r="S757" s="142">
        <f t="shared" si="149"/>
        <v>-49.58</v>
      </c>
      <c r="T757" s="91" t="str">
        <f t="shared" si="150"/>
        <v>N.M.</v>
      </c>
      <c r="U757" s="157"/>
      <c r="V757" s="307">
        <v>-49.58</v>
      </c>
      <c r="W757" s="307">
        <v>-327576.41000000003</v>
      </c>
      <c r="X757" s="142">
        <f t="shared" si="151"/>
        <v>327526.83</v>
      </c>
      <c r="Y757" s="91">
        <f t="shared" si="152"/>
        <v>0.99984864599987522</v>
      </c>
      <c r="Z757" s="132"/>
    </row>
    <row r="758" spans="1:26" s="68" customFormat="1" hidden="1" outlineLevel="1" x14ac:dyDescent="0.25">
      <c r="A758" s="63" t="s">
        <v>1442</v>
      </c>
      <c r="B758" s="64" t="s">
        <v>1901</v>
      </c>
      <c r="C758" s="65" t="s">
        <v>2350</v>
      </c>
      <c r="D758" s="66"/>
      <c r="E758" s="67"/>
      <c r="F758" s="307">
        <v>878.48</v>
      </c>
      <c r="G758" s="307">
        <v>1179.67</v>
      </c>
      <c r="H758" s="142">
        <f t="shared" si="146"/>
        <v>-301.19000000000005</v>
      </c>
      <c r="I758" s="91">
        <f t="shared" si="145"/>
        <v>-0.25531716496986451</v>
      </c>
      <c r="J758" s="157"/>
      <c r="K758" s="307">
        <v>-3403.6800000000003</v>
      </c>
      <c r="L758" s="307">
        <v>8749.2199999999993</v>
      </c>
      <c r="M758" s="142">
        <f t="shared" si="147"/>
        <v>-12152.9</v>
      </c>
      <c r="N758" s="91">
        <f t="shared" si="148"/>
        <v>-1.3890266789496664</v>
      </c>
      <c r="O758" s="258"/>
      <c r="P758" s="157"/>
      <c r="Q758" s="307">
        <v>-1469.99</v>
      </c>
      <c r="R758" s="307">
        <v>2731.63</v>
      </c>
      <c r="S758" s="142">
        <f t="shared" si="149"/>
        <v>-4201.62</v>
      </c>
      <c r="T758" s="91">
        <f t="shared" si="150"/>
        <v>-1.5381365704725749</v>
      </c>
      <c r="U758" s="157"/>
      <c r="V758" s="307">
        <v>8110.35</v>
      </c>
      <c r="W758" s="307">
        <v>3202.3799999999992</v>
      </c>
      <c r="X758" s="142">
        <f t="shared" si="151"/>
        <v>4907.9700000000012</v>
      </c>
      <c r="Y758" s="91">
        <f t="shared" si="152"/>
        <v>1.5326007531898158</v>
      </c>
      <c r="Z758" s="132"/>
    </row>
    <row r="759" spans="1:26" collapsed="1" x14ac:dyDescent="0.25">
      <c r="A759" s="38" t="s">
        <v>705</v>
      </c>
      <c r="B759" s="83" t="s">
        <v>533</v>
      </c>
      <c r="C759" s="88" t="s">
        <v>310</v>
      </c>
      <c r="D759" s="38"/>
      <c r="E759" s="48"/>
      <c r="F759" s="100">
        <v>828.9</v>
      </c>
      <c r="G759" s="100">
        <v>1179.67</v>
      </c>
      <c r="H759" s="98">
        <f t="shared" si="146"/>
        <v>-350.7700000000001</v>
      </c>
      <c r="I759" s="117">
        <f t="shared" si="145"/>
        <v>-0.29734586791221279</v>
      </c>
      <c r="J759" s="159"/>
      <c r="K759" s="100">
        <v>-3453.26</v>
      </c>
      <c r="L759" s="100">
        <v>8749.2199999999993</v>
      </c>
      <c r="M759" s="98">
        <f t="shared" si="147"/>
        <v>-12202.48</v>
      </c>
      <c r="N759" s="117">
        <f t="shared" si="148"/>
        <v>-1.394693469817881</v>
      </c>
      <c r="O759" s="246"/>
      <c r="P759" s="159"/>
      <c r="Q759" s="100">
        <v>-1519.57</v>
      </c>
      <c r="R759" s="100">
        <v>2731.63</v>
      </c>
      <c r="S759" s="98">
        <f t="shared" si="149"/>
        <v>-4251.2</v>
      </c>
      <c r="T759" s="117">
        <f t="shared" si="150"/>
        <v>-1.5562869056204536</v>
      </c>
      <c r="U759" s="159"/>
      <c r="V759" s="100">
        <v>8060.77</v>
      </c>
      <c r="W759" s="100">
        <v>-324374.03000000009</v>
      </c>
      <c r="X759" s="98">
        <f t="shared" si="151"/>
        <v>332434.8000000001</v>
      </c>
      <c r="Y759" s="117">
        <f t="shared" si="152"/>
        <v>1.0248502323074384</v>
      </c>
    </row>
    <row r="760" spans="1:26" s="68" customFormat="1" hidden="1" outlineLevel="1" x14ac:dyDescent="0.25">
      <c r="A760" s="63" t="s">
        <v>1443</v>
      </c>
      <c r="B760" s="64" t="s">
        <v>1902</v>
      </c>
      <c r="C760" s="65" t="s">
        <v>2351</v>
      </c>
      <c r="D760" s="66"/>
      <c r="E760" s="67"/>
      <c r="F760" s="307">
        <v>1459.59</v>
      </c>
      <c r="G760" s="307">
        <v>1401.56</v>
      </c>
      <c r="H760" s="142">
        <f t="shared" si="146"/>
        <v>58.029999999999973</v>
      </c>
      <c r="I760" s="91">
        <f t="shared" si="145"/>
        <v>4.1403864265532678E-2</v>
      </c>
      <c r="J760" s="157"/>
      <c r="K760" s="307">
        <v>16469.560000000001</v>
      </c>
      <c r="L760" s="307">
        <v>12418.720000000001</v>
      </c>
      <c r="M760" s="142">
        <f t="shared" si="147"/>
        <v>4050.84</v>
      </c>
      <c r="N760" s="91">
        <f t="shared" si="148"/>
        <v>0.32618820619194244</v>
      </c>
      <c r="O760" s="258"/>
      <c r="P760" s="157"/>
      <c r="Q760" s="307">
        <v>5443.38</v>
      </c>
      <c r="R760" s="307">
        <v>4125.96</v>
      </c>
      <c r="S760" s="142">
        <f t="shared" si="149"/>
        <v>1317.42</v>
      </c>
      <c r="T760" s="91">
        <f t="shared" si="150"/>
        <v>0.31930023558153742</v>
      </c>
      <c r="U760" s="157"/>
      <c r="V760" s="307">
        <v>23966.690000000002</v>
      </c>
      <c r="W760" s="307">
        <v>35564.550000000003</v>
      </c>
      <c r="X760" s="142">
        <f t="shared" si="151"/>
        <v>-11597.86</v>
      </c>
      <c r="Y760" s="91">
        <f t="shared" si="152"/>
        <v>-0.32610731753951616</v>
      </c>
      <c r="Z760" s="132"/>
    </row>
    <row r="761" spans="1:26" ht="12.75" customHeight="1" collapsed="1" x14ac:dyDescent="0.25">
      <c r="A761" s="38" t="s">
        <v>706</v>
      </c>
      <c r="B761" s="83" t="s">
        <v>534</v>
      </c>
      <c r="C761" s="87" t="s">
        <v>309</v>
      </c>
      <c r="D761" s="38"/>
      <c r="E761" s="48"/>
      <c r="F761" s="100">
        <v>1459.59</v>
      </c>
      <c r="G761" s="100">
        <v>1401.56</v>
      </c>
      <c r="H761" s="98">
        <f t="shared" si="146"/>
        <v>58.029999999999973</v>
      </c>
      <c r="I761" s="117">
        <f t="shared" si="145"/>
        <v>4.1403864265532678E-2</v>
      </c>
      <c r="J761" s="159"/>
      <c r="K761" s="100">
        <v>16469.560000000001</v>
      </c>
      <c r="L761" s="100">
        <v>12418.720000000001</v>
      </c>
      <c r="M761" s="98">
        <f t="shared" si="147"/>
        <v>4050.84</v>
      </c>
      <c r="N761" s="117">
        <f t="shared" si="148"/>
        <v>0.32618820619194244</v>
      </c>
      <c r="O761" s="246"/>
      <c r="P761" s="159"/>
      <c r="Q761" s="100">
        <v>5443.38</v>
      </c>
      <c r="R761" s="100">
        <v>4125.96</v>
      </c>
      <c r="S761" s="98">
        <f t="shared" si="149"/>
        <v>1317.42</v>
      </c>
      <c r="T761" s="117">
        <f t="shared" si="150"/>
        <v>0.31930023558153742</v>
      </c>
      <c r="U761" s="159"/>
      <c r="V761" s="100">
        <v>23966.690000000002</v>
      </c>
      <c r="W761" s="100">
        <v>35564.550000000003</v>
      </c>
      <c r="X761" s="98">
        <f t="shared" si="151"/>
        <v>-11597.86</v>
      </c>
      <c r="Y761" s="117">
        <f t="shared" si="152"/>
        <v>-0.32610731753951616</v>
      </c>
    </row>
    <row r="762" spans="1:26" s="68" customFormat="1" hidden="1" outlineLevel="1" x14ac:dyDescent="0.25">
      <c r="A762" s="63" t="s">
        <v>1428</v>
      </c>
      <c r="B762" s="64" t="s">
        <v>1887</v>
      </c>
      <c r="C762" s="65" t="s">
        <v>2336</v>
      </c>
      <c r="D762" s="66"/>
      <c r="E762" s="67"/>
      <c r="F762" s="307">
        <v>1836.91</v>
      </c>
      <c r="G762" s="307">
        <v>847.26</v>
      </c>
      <c r="H762" s="142">
        <f t="shared" si="146"/>
        <v>989.65000000000009</v>
      </c>
      <c r="I762" s="91">
        <f t="shared" si="145"/>
        <v>1.1680593914500863</v>
      </c>
      <c r="J762" s="157"/>
      <c r="K762" s="307">
        <v>13286.61</v>
      </c>
      <c r="L762" s="307">
        <v>4910.88</v>
      </c>
      <c r="M762" s="142">
        <f t="shared" si="147"/>
        <v>8375.73</v>
      </c>
      <c r="N762" s="91">
        <f t="shared" si="148"/>
        <v>1.7055456455869415</v>
      </c>
      <c r="O762" s="258"/>
      <c r="P762" s="157"/>
      <c r="Q762" s="307">
        <v>4879.5600000000004</v>
      </c>
      <c r="R762" s="307">
        <v>1933.31</v>
      </c>
      <c r="S762" s="142">
        <f t="shared" si="149"/>
        <v>2946.2500000000005</v>
      </c>
      <c r="T762" s="91">
        <f t="shared" si="150"/>
        <v>1.5239408061821438</v>
      </c>
      <c r="U762" s="157"/>
      <c r="V762" s="307">
        <v>21915.9</v>
      </c>
      <c r="W762" s="307">
        <v>8666.61</v>
      </c>
      <c r="X762" s="142">
        <f t="shared" si="151"/>
        <v>13249.29</v>
      </c>
      <c r="Y762" s="91">
        <f t="shared" si="152"/>
        <v>1.5287742266007125</v>
      </c>
      <c r="Z762" s="132"/>
    </row>
    <row r="763" spans="1:26" s="68" customFormat="1" hidden="1" outlineLevel="1" x14ac:dyDescent="0.25">
      <c r="A763" s="63" t="s">
        <v>1429</v>
      </c>
      <c r="B763" s="64" t="s">
        <v>1888</v>
      </c>
      <c r="C763" s="65" t="s">
        <v>2337</v>
      </c>
      <c r="D763" s="66"/>
      <c r="E763" s="67"/>
      <c r="F763" s="307">
        <v>975.2</v>
      </c>
      <c r="G763" s="307">
        <v>5914.4000000000005</v>
      </c>
      <c r="H763" s="142">
        <f t="shared" si="146"/>
        <v>-4939.2000000000007</v>
      </c>
      <c r="I763" s="91">
        <f t="shared" si="145"/>
        <v>-0.83511429730826459</v>
      </c>
      <c r="J763" s="157"/>
      <c r="K763" s="307">
        <v>24867.47</v>
      </c>
      <c r="L763" s="307">
        <v>21963.47</v>
      </c>
      <c r="M763" s="142">
        <f t="shared" si="147"/>
        <v>2904</v>
      </c>
      <c r="N763" s="91">
        <f t="shared" si="148"/>
        <v>0.13221954454373558</v>
      </c>
      <c r="O763" s="258"/>
      <c r="P763" s="157"/>
      <c r="Q763" s="307">
        <v>3234.48</v>
      </c>
      <c r="R763" s="307">
        <v>9662.6200000000008</v>
      </c>
      <c r="S763" s="142">
        <f t="shared" si="149"/>
        <v>-6428.1400000000012</v>
      </c>
      <c r="T763" s="91">
        <f t="shared" si="150"/>
        <v>-0.66525849096828815</v>
      </c>
      <c r="U763" s="157"/>
      <c r="V763" s="307">
        <v>30235.11</v>
      </c>
      <c r="W763" s="307">
        <v>31932.07</v>
      </c>
      <c r="X763" s="142">
        <f t="shared" si="151"/>
        <v>-1696.9599999999991</v>
      </c>
      <c r="Y763" s="91">
        <f t="shared" si="152"/>
        <v>-5.3142812226078646E-2</v>
      </c>
      <c r="Z763" s="132"/>
    </row>
    <row r="764" spans="1:26" s="68" customFormat="1" hidden="1" outlineLevel="1" x14ac:dyDescent="0.25">
      <c r="A764" s="63" t="s">
        <v>1430</v>
      </c>
      <c r="B764" s="64" t="s">
        <v>1889</v>
      </c>
      <c r="C764" s="65" t="s">
        <v>2338</v>
      </c>
      <c r="D764" s="66"/>
      <c r="E764" s="67"/>
      <c r="F764" s="307">
        <v>47609.53</v>
      </c>
      <c r="G764" s="307">
        <v>28902.170000000002</v>
      </c>
      <c r="H764" s="142">
        <f t="shared" si="146"/>
        <v>18707.359999999997</v>
      </c>
      <c r="I764" s="91">
        <f t="shared" si="145"/>
        <v>0.64726489395086928</v>
      </c>
      <c r="J764" s="157"/>
      <c r="K764" s="307">
        <v>250322.52000000002</v>
      </c>
      <c r="L764" s="307">
        <v>180718.5</v>
      </c>
      <c r="M764" s="142">
        <f t="shared" si="147"/>
        <v>69604.020000000019</v>
      </c>
      <c r="N764" s="91">
        <f t="shared" si="148"/>
        <v>0.38515160318395747</v>
      </c>
      <c r="O764" s="258"/>
      <c r="P764" s="157"/>
      <c r="Q764" s="307">
        <v>122218.5</v>
      </c>
      <c r="R764" s="307">
        <v>75325.509999999995</v>
      </c>
      <c r="S764" s="142">
        <f t="shared" si="149"/>
        <v>46892.990000000005</v>
      </c>
      <c r="T764" s="91">
        <f t="shared" si="150"/>
        <v>0.62253796887667945</v>
      </c>
      <c r="U764" s="157"/>
      <c r="V764" s="307">
        <v>365976.37</v>
      </c>
      <c r="W764" s="307">
        <v>306377.59999999998</v>
      </c>
      <c r="X764" s="142">
        <f t="shared" si="151"/>
        <v>59598.770000000019</v>
      </c>
      <c r="Y764" s="91">
        <f t="shared" si="152"/>
        <v>0.19452717822712895</v>
      </c>
      <c r="Z764" s="132"/>
    </row>
    <row r="765" spans="1:26" s="68" customFormat="1" hidden="1" outlineLevel="1" x14ac:dyDescent="0.25">
      <c r="A765" s="63" t="s">
        <v>1431</v>
      </c>
      <c r="B765" s="64" t="s">
        <v>1890</v>
      </c>
      <c r="C765" s="65" t="s">
        <v>2339</v>
      </c>
      <c r="D765" s="66"/>
      <c r="E765" s="67"/>
      <c r="F765" s="307">
        <v>3242.04</v>
      </c>
      <c r="G765" s="307">
        <v>341.21</v>
      </c>
      <c r="H765" s="142">
        <f t="shared" si="146"/>
        <v>2900.83</v>
      </c>
      <c r="I765" s="91">
        <f t="shared" si="145"/>
        <v>8.501597256821313</v>
      </c>
      <c r="J765" s="157"/>
      <c r="K765" s="307">
        <v>18082.82</v>
      </c>
      <c r="L765" s="307">
        <v>19019.12</v>
      </c>
      <c r="M765" s="142">
        <f t="shared" si="147"/>
        <v>-936.29999999999927</v>
      </c>
      <c r="N765" s="91">
        <f t="shared" si="148"/>
        <v>-4.9229407038811436E-2</v>
      </c>
      <c r="O765" s="258"/>
      <c r="P765" s="157"/>
      <c r="Q765" s="307">
        <v>7831.97</v>
      </c>
      <c r="R765" s="307">
        <v>1821.13</v>
      </c>
      <c r="S765" s="142">
        <f t="shared" si="149"/>
        <v>6010.84</v>
      </c>
      <c r="T765" s="91">
        <f t="shared" si="150"/>
        <v>3.3006100607864348</v>
      </c>
      <c r="U765" s="157"/>
      <c r="V765" s="307">
        <v>22291.13</v>
      </c>
      <c r="W765" s="307">
        <v>40589.050000000003</v>
      </c>
      <c r="X765" s="142">
        <f t="shared" si="151"/>
        <v>-18297.920000000002</v>
      </c>
      <c r="Y765" s="91">
        <f t="shared" si="152"/>
        <v>-0.45080926998784154</v>
      </c>
      <c r="Z765" s="132"/>
    </row>
    <row r="766" spans="1:26" s="68" customFormat="1" hidden="1" outlineLevel="1" x14ac:dyDescent="0.25">
      <c r="A766" s="63" t="s">
        <v>1432</v>
      </c>
      <c r="B766" s="64" t="s">
        <v>1891</v>
      </c>
      <c r="C766" s="65" t="s">
        <v>2340</v>
      </c>
      <c r="D766" s="66"/>
      <c r="E766" s="67"/>
      <c r="F766" s="307">
        <v>33742.81</v>
      </c>
      <c r="G766" s="307">
        <v>25281.03</v>
      </c>
      <c r="H766" s="142">
        <f t="shared" si="146"/>
        <v>8461.7799999999988</v>
      </c>
      <c r="I766" s="91">
        <f t="shared" si="145"/>
        <v>0.33470867286657224</v>
      </c>
      <c r="J766" s="157"/>
      <c r="K766" s="307">
        <v>213430.35</v>
      </c>
      <c r="L766" s="307">
        <v>178180.76</v>
      </c>
      <c r="M766" s="142">
        <f t="shared" si="147"/>
        <v>35249.589999999997</v>
      </c>
      <c r="N766" s="91">
        <f t="shared" si="148"/>
        <v>0.19783050650362022</v>
      </c>
      <c r="O766" s="258"/>
      <c r="P766" s="157"/>
      <c r="Q766" s="307">
        <v>92321.24</v>
      </c>
      <c r="R766" s="307">
        <v>72970.320000000007</v>
      </c>
      <c r="S766" s="142">
        <f t="shared" si="149"/>
        <v>19350.919999999998</v>
      </c>
      <c r="T766" s="91">
        <f t="shared" si="150"/>
        <v>0.26518891516441201</v>
      </c>
      <c r="U766" s="157"/>
      <c r="V766" s="307">
        <v>343395.14</v>
      </c>
      <c r="W766" s="307">
        <v>300256.93</v>
      </c>
      <c r="X766" s="142">
        <f t="shared" si="151"/>
        <v>43138.210000000021</v>
      </c>
      <c r="Y766" s="91">
        <f t="shared" si="152"/>
        <v>0.14367098870956957</v>
      </c>
      <c r="Z766" s="132"/>
    </row>
    <row r="767" spans="1:26" s="68" customFormat="1" hidden="1" outlineLevel="1" x14ac:dyDescent="0.25">
      <c r="A767" s="63" t="s">
        <v>1433</v>
      </c>
      <c r="B767" s="64" t="s">
        <v>1892</v>
      </c>
      <c r="C767" s="65" t="s">
        <v>2341</v>
      </c>
      <c r="D767" s="66"/>
      <c r="E767" s="67"/>
      <c r="F767" s="307">
        <v>261381.08000000002</v>
      </c>
      <c r="G767" s="307">
        <v>206490.9</v>
      </c>
      <c r="H767" s="142">
        <f t="shared" si="146"/>
        <v>54890.180000000022</v>
      </c>
      <c r="I767" s="91">
        <f t="shared" si="145"/>
        <v>0.26582372395103138</v>
      </c>
      <c r="J767" s="157"/>
      <c r="K767" s="307">
        <v>1613498.24</v>
      </c>
      <c r="L767" s="307">
        <v>1763864.73</v>
      </c>
      <c r="M767" s="142">
        <f t="shared" si="147"/>
        <v>-150366.49</v>
      </c>
      <c r="N767" s="91">
        <f t="shared" si="148"/>
        <v>-8.5248311530102414E-2</v>
      </c>
      <c r="O767" s="258"/>
      <c r="P767" s="157"/>
      <c r="Q767" s="307">
        <v>700453.48</v>
      </c>
      <c r="R767" s="307">
        <v>813060.8</v>
      </c>
      <c r="S767" s="142">
        <f t="shared" si="149"/>
        <v>-112607.32000000007</v>
      </c>
      <c r="T767" s="91">
        <f t="shared" si="150"/>
        <v>-0.13849803114355047</v>
      </c>
      <c r="U767" s="157"/>
      <c r="V767" s="307">
        <v>2694399.05</v>
      </c>
      <c r="W767" s="307">
        <v>2857398.0700000003</v>
      </c>
      <c r="X767" s="142">
        <f t="shared" si="151"/>
        <v>-162999.02000000048</v>
      </c>
      <c r="Y767" s="91">
        <f t="shared" si="152"/>
        <v>-5.7044561523064398E-2</v>
      </c>
      <c r="Z767" s="132"/>
    </row>
    <row r="768" spans="1:26" s="68" customFormat="1" hidden="1" outlineLevel="1" x14ac:dyDescent="0.25">
      <c r="A768" s="63" t="s">
        <v>1434</v>
      </c>
      <c r="B768" s="64" t="s">
        <v>1893</v>
      </c>
      <c r="C768" s="65" t="s">
        <v>2342</v>
      </c>
      <c r="D768" s="66"/>
      <c r="E768" s="67"/>
      <c r="F768" s="307">
        <v>850.67000000000007</v>
      </c>
      <c r="G768" s="307">
        <v>595.89</v>
      </c>
      <c r="H768" s="142">
        <f t="shared" si="146"/>
        <v>254.78000000000009</v>
      </c>
      <c r="I768" s="91">
        <f t="shared" si="145"/>
        <v>0.42756213395089715</v>
      </c>
      <c r="J768" s="157"/>
      <c r="K768" s="307">
        <v>5005.05</v>
      </c>
      <c r="L768" s="307">
        <v>6855.84</v>
      </c>
      <c r="M768" s="142">
        <f t="shared" si="147"/>
        <v>-1850.79</v>
      </c>
      <c r="N768" s="91">
        <f t="shared" si="148"/>
        <v>-0.26995816705173981</v>
      </c>
      <c r="O768" s="258"/>
      <c r="P768" s="157"/>
      <c r="Q768" s="307">
        <v>2381.21</v>
      </c>
      <c r="R768" s="307">
        <v>2444.89</v>
      </c>
      <c r="S768" s="142">
        <f t="shared" si="149"/>
        <v>-63.679999999999836</v>
      </c>
      <c r="T768" s="91">
        <f t="shared" si="150"/>
        <v>-2.6046161586001759E-2</v>
      </c>
      <c r="U768" s="157"/>
      <c r="V768" s="307">
        <v>7125.58</v>
      </c>
      <c r="W768" s="307">
        <v>11853.220000000001</v>
      </c>
      <c r="X768" s="142">
        <f t="shared" si="151"/>
        <v>-4727.6400000000012</v>
      </c>
      <c r="Y768" s="91">
        <f t="shared" si="152"/>
        <v>-0.3988485829167096</v>
      </c>
      <c r="Z768" s="132"/>
    </row>
    <row r="769" spans="1:26" s="68" customFormat="1" hidden="1" outlineLevel="1" x14ac:dyDescent="0.25">
      <c r="A769" s="63" t="s">
        <v>1435</v>
      </c>
      <c r="B769" s="64" t="s">
        <v>1894</v>
      </c>
      <c r="C769" s="65" t="s">
        <v>2343</v>
      </c>
      <c r="D769" s="66"/>
      <c r="E769" s="67"/>
      <c r="F769" s="307">
        <v>54230.64</v>
      </c>
      <c r="G769" s="307">
        <v>50976.57</v>
      </c>
      <c r="H769" s="142">
        <f t="shared" si="146"/>
        <v>3254.0699999999997</v>
      </c>
      <c r="I769" s="91">
        <f t="shared" si="145"/>
        <v>6.3834620493297203E-2</v>
      </c>
      <c r="J769" s="157"/>
      <c r="K769" s="307">
        <v>369843.59</v>
      </c>
      <c r="L769" s="307">
        <v>351064.53</v>
      </c>
      <c r="M769" s="142">
        <f t="shared" si="147"/>
        <v>18779.059999999998</v>
      </c>
      <c r="N769" s="91">
        <f t="shared" si="148"/>
        <v>5.3491761187038737E-2</v>
      </c>
      <c r="O769" s="258"/>
      <c r="P769" s="157"/>
      <c r="Q769" s="307">
        <v>157389.79</v>
      </c>
      <c r="R769" s="307">
        <v>152400.98000000001</v>
      </c>
      <c r="S769" s="142">
        <f t="shared" si="149"/>
        <v>4988.8099999999977</v>
      </c>
      <c r="T769" s="91">
        <f t="shared" si="150"/>
        <v>3.2734763254147037E-2</v>
      </c>
      <c r="U769" s="157"/>
      <c r="V769" s="307">
        <v>642117.43999999994</v>
      </c>
      <c r="W769" s="307">
        <v>601637.53</v>
      </c>
      <c r="X769" s="142">
        <f t="shared" si="151"/>
        <v>40479.909999999916</v>
      </c>
      <c r="Y769" s="91">
        <f t="shared" si="152"/>
        <v>6.7282887089839483E-2</v>
      </c>
      <c r="Z769" s="132"/>
    </row>
    <row r="770" spans="1:26" s="68" customFormat="1" hidden="1" outlineLevel="1" x14ac:dyDescent="0.25">
      <c r="A770" s="63" t="s">
        <v>1436</v>
      </c>
      <c r="B770" s="64" t="s">
        <v>1895</v>
      </c>
      <c r="C770" s="65" t="s">
        <v>2344</v>
      </c>
      <c r="D770" s="66"/>
      <c r="E770" s="67"/>
      <c r="F770" s="307">
        <v>4397.7300000000005</v>
      </c>
      <c r="G770" s="307">
        <v>4127.34</v>
      </c>
      <c r="H770" s="142">
        <f t="shared" si="146"/>
        <v>270.39000000000033</v>
      </c>
      <c r="I770" s="91">
        <f t="shared" si="145"/>
        <v>6.5511927779150811E-2</v>
      </c>
      <c r="J770" s="157"/>
      <c r="K770" s="307">
        <v>31312.46</v>
      </c>
      <c r="L770" s="307">
        <v>31728.63</v>
      </c>
      <c r="M770" s="142">
        <f t="shared" si="147"/>
        <v>-416.17000000000189</v>
      </c>
      <c r="N770" s="91">
        <f t="shared" si="148"/>
        <v>-1.3116544899669538E-2</v>
      </c>
      <c r="O770" s="258"/>
      <c r="P770" s="157"/>
      <c r="Q770" s="307">
        <v>13038.09</v>
      </c>
      <c r="R770" s="307">
        <v>13454.67</v>
      </c>
      <c r="S770" s="142">
        <f t="shared" si="149"/>
        <v>-416.57999999999993</v>
      </c>
      <c r="T770" s="91">
        <f t="shared" si="150"/>
        <v>-3.0961740421727172E-2</v>
      </c>
      <c r="U770" s="157"/>
      <c r="V770" s="307">
        <v>54292.17</v>
      </c>
      <c r="W770" s="307">
        <v>56976.37</v>
      </c>
      <c r="X770" s="142">
        <f t="shared" si="151"/>
        <v>-2684.2000000000044</v>
      </c>
      <c r="Y770" s="91">
        <f t="shared" si="152"/>
        <v>-4.711075837228669E-2</v>
      </c>
      <c r="Z770" s="132"/>
    </row>
    <row r="771" spans="1:26" s="68" customFormat="1" hidden="1" outlineLevel="1" x14ac:dyDescent="0.25">
      <c r="A771" s="63" t="s">
        <v>1437</v>
      </c>
      <c r="B771" s="64" t="s">
        <v>1896</v>
      </c>
      <c r="C771" s="65" t="s">
        <v>2345</v>
      </c>
      <c r="D771" s="66"/>
      <c r="E771" s="67"/>
      <c r="F771" s="307">
        <v>211.96</v>
      </c>
      <c r="G771" s="307">
        <v>311.02</v>
      </c>
      <c r="H771" s="142">
        <f t="shared" si="146"/>
        <v>-99.059999999999974</v>
      </c>
      <c r="I771" s="91">
        <f t="shared" si="145"/>
        <v>-0.31850041797955109</v>
      </c>
      <c r="J771" s="157"/>
      <c r="K771" s="307">
        <v>1973.79</v>
      </c>
      <c r="L771" s="307">
        <v>1581.74</v>
      </c>
      <c r="M771" s="142">
        <f t="shared" si="147"/>
        <v>392.04999999999995</v>
      </c>
      <c r="N771" s="91">
        <f t="shared" si="148"/>
        <v>0.2478599516987621</v>
      </c>
      <c r="O771" s="258"/>
      <c r="P771" s="157"/>
      <c r="Q771" s="307">
        <v>724.03</v>
      </c>
      <c r="R771" s="307">
        <v>1334.55</v>
      </c>
      <c r="S771" s="142">
        <f t="shared" si="149"/>
        <v>-610.52</v>
      </c>
      <c r="T771" s="91">
        <f t="shared" si="150"/>
        <v>-0.4574725562923832</v>
      </c>
      <c r="U771" s="157"/>
      <c r="V771" s="307">
        <v>3776.26</v>
      </c>
      <c r="W771" s="307">
        <v>3009.1800000000003</v>
      </c>
      <c r="X771" s="142">
        <f t="shared" si="151"/>
        <v>767.07999999999993</v>
      </c>
      <c r="Y771" s="91">
        <f t="shared" si="152"/>
        <v>0.25491329863949641</v>
      </c>
      <c r="Z771" s="132"/>
    </row>
    <row r="772" spans="1:26" s="68" customFormat="1" hidden="1" outlineLevel="1" x14ac:dyDescent="0.25">
      <c r="A772" s="63" t="s">
        <v>1438</v>
      </c>
      <c r="B772" s="64" t="s">
        <v>1897</v>
      </c>
      <c r="C772" s="65" t="s">
        <v>2346</v>
      </c>
      <c r="D772" s="66"/>
      <c r="E772" s="67"/>
      <c r="F772" s="307">
        <v>48781.07</v>
      </c>
      <c r="G772" s="307">
        <v>41046.520000000004</v>
      </c>
      <c r="H772" s="142">
        <f t="shared" si="146"/>
        <v>7734.5499999999956</v>
      </c>
      <c r="I772" s="91">
        <f t="shared" si="145"/>
        <v>0.18843375759991335</v>
      </c>
      <c r="J772" s="157"/>
      <c r="K772" s="307">
        <v>288385.18</v>
      </c>
      <c r="L772" s="307">
        <v>390522.32</v>
      </c>
      <c r="M772" s="142">
        <f t="shared" si="147"/>
        <v>-102137.14000000001</v>
      </c>
      <c r="N772" s="91">
        <f t="shared" si="148"/>
        <v>-0.26153982696814876</v>
      </c>
      <c r="O772" s="258"/>
      <c r="P772" s="157"/>
      <c r="Q772" s="307">
        <v>155501.88</v>
      </c>
      <c r="R772" s="307">
        <v>167899.77</v>
      </c>
      <c r="S772" s="142">
        <f t="shared" si="149"/>
        <v>-12397.889999999985</v>
      </c>
      <c r="T772" s="91">
        <f t="shared" si="150"/>
        <v>-7.3841018364706426E-2</v>
      </c>
      <c r="U772" s="157"/>
      <c r="V772" s="307">
        <v>543744.82000000007</v>
      </c>
      <c r="W772" s="307">
        <v>655472.21</v>
      </c>
      <c r="X772" s="142">
        <f t="shared" si="151"/>
        <v>-111727.3899999999</v>
      </c>
      <c r="Y772" s="91">
        <f t="shared" si="152"/>
        <v>-0.17045328283253977</v>
      </c>
      <c r="Z772" s="132"/>
    </row>
    <row r="773" spans="1:26" s="68" customFormat="1" hidden="1" outlineLevel="1" x14ac:dyDescent="0.25">
      <c r="A773" s="63" t="s">
        <v>1439</v>
      </c>
      <c r="B773" s="64" t="s">
        <v>1898</v>
      </c>
      <c r="C773" s="65" t="s">
        <v>2347</v>
      </c>
      <c r="D773" s="66"/>
      <c r="E773" s="67"/>
      <c r="F773" s="307">
        <v>23020.32</v>
      </c>
      <c r="G773" s="307">
        <v>20999.65</v>
      </c>
      <c r="H773" s="142">
        <f t="shared" si="146"/>
        <v>2020.6699999999983</v>
      </c>
      <c r="I773" s="91">
        <f t="shared" si="145"/>
        <v>9.6223984685458952E-2</v>
      </c>
      <c r="J773" s="157"/>
      <c r="K773" s="307">
        <v>169315.04</v>
      </c>
      <c r="L773" s="307">
        <v>197788.21</v>
      </c>
      <c r="M773" s="142">
        <f t="shared" si="147"/>
        <v>-28473.169999999984</v>
      </c>
      <c r="N773" s="91">
        <f t="shared" si="148"/>
        <v>-0.14395787291871434</v>
      </c>
      <c r="O773" s="258"/>
      <c r="P773" s="157"/>
      <c r="Q773" s="307">
        <v>66776.56</v>
      </c>
      <c r="R773" s="307">
        <v>80094.58</v>
      </c>
      <c r="S773" s="142">
        <f t="shared" si="149"/>
        <v>-13318.020000000004</v>
      </c>
      <c r="T773" s="91">
        <f t="shared" si="150"/>
        <v>-0.16627866704588504</v>
      </c>
      <c r="U773" s="157"/>
      <c r="V773" s="307">
        <v>292609.21000000002</v>
      </c>
      <c r="W773" s="307">
        <v>368998.98</v>
      </c>
      <c r="X773" s="142">
        <f t="shared" si="151"/>
        <v>-76389.76999999996</v>
      </c>
      <c r="Y773" s="91">
        <f t="shared" si="152"/>
        <v>-0.20701891913088746</v>
      </c>
      <c r="Z773" s="132"/>
    </row>
    <row r="774" spans="1:26" s="68" customFormat="1" hidden="1" outlineLevel="1" x14ac:dyDescent="0.25">
      <c r="A774" s="63" t="s">
        <v>1440</v>
      </c>
      <c r="B774" s="64" t="s">
        <v>1899</v>
      </c>
      <c r="C774" s="65" t="s">
        <v>2348</v>
      </c>
      <c r="D774" s="66"/>
      <c r="E774" s="67"/>
      <c r="F774" s="307">
        <v>-42.78</v>
      </c>
      <c r="G774" s="307">
        <v>3090.94</v>
      </c>
      <c r="H774" s="142">
        <f t="shared" si="146"/>
        <v>-3133.7200000000003</v>
      </c>
      <c r="I774" s="91">
        <f t="shared" si="145"/>
        <v>-1.0138404498307958</v>
      </c>
      <c r="J774" s="157"/>
      <c r="K774" s="307">
        <v>-314.60000000000002</v>
      </c>
      <c r="L774" s="307">
        <v>20706.03</v>
      </c>
      <c r="M774" s="142">
        <f t="shared" si="147"/>
        <v>-21020.629999999997</v>
      </c>
      <c r="N774" s="91">
        <f t="shared" si="148"/>
        <v>-1.0151936416589755</v>
      </c>
      <c r="O774" s="258"/>
      <c r="P774" s="157"/>
      <c r="Q774" s="307">
        <v>0</v>
      </c>
      <c r="R774" s="307">
        <v>8446.5499999999993</v>
      </c>
      <c r="S774" s="142">
        <f t="shared" si="149"/>
        <v>-8446.5499999999993</v>
      </c>
      <c r="T774" s="91" t="str">
        <f t="shared" si="150"/>
        <v>N.M.</v>
      </c>
      <c r="U774" s="157"/>
      <c r="V774" s="307">
        <v>14859.01</v>
      </c>
      <c r="W774" s="307">
        <v>37656.94</v>
      </c>
      <c r="X774" s="142">
        <f t="shared" si="151"/>
        <v>-22797.93</v>
      </c>
      <c r="Y774" s="91">
        <f t="shared" si="152"/>
        <v>-0.60541111412663906</v>
      </c>
      <c r="Z774" s="132"/>
    </row>
    <row r="775" spans="1:26" s="68" customFormat="1" hidden="1" outlineLevel="1" x14ac:dyDescent="0.25">
      <c r="A775" s="63" t="s">
        <v>1441</v>
      </c>
      <c r="B775" s="64" t="s">
        <v>1900</v>
      </c>
      <c r="C775" s="65" t="s">
        <v>2349</v>
      </c>
      <c r="D775" s="66"/>
      <c r="E775" s="67"/>
      <c r="F775" s="307">
        <v>-49.58</v>
      </c>
      <c r="G775" s="307">
        <v>0</v>
      </c>
      <c r="H775" s="142">
        <f t="shared" si="146"/>
        <v>-49.58</v>
      </c>
      <c r="I775" s="91" t="str">
        <f t="shared" si="145"/>
        <v>N.M.</v>
      </c>
      <c r="J775" s="157"/>
      <c r="K775" s="307">
        <v>-49.58</v>
      </c>
      <c r="L775" s="307">
        <v>0</v>
      </c>
      <c r="M775" s="142">
        <f t="shared" si="147"/>
        <v>-49.58</v>
      </c>
      <c r="N775" s="91" t="str">
        <f t="shared" si="148"/>
        <v>N.M.</v>
      </c>
      <c r="O775" s="258"/>
      <c r="P775" s="157"/>
      <c r="Q775" s="307">
        <v>-49.58</v>
      </c>
      <c r="R775" s="307">
        <v>0</v>
      </c>
      <c r="S775" s="142">
        <f t="shared" si="149"/>
        <v>-49.58</v>
      </c>
      <c r="T775" s="91" t="str">
        <f t="shared" si="150"/>
        <v>N.M.</v>
      </c>
      <c r="U775" s="157"/>
      <c r="V775" s="307">
        <v>-49.58</v>
      </c>
      <c r="W775" s="307">
        <v>-327576.41000000003</v>
      </c>
      <c r="X775" s="142">
        <f t="shared" si="151"/>
        <v>327526.83</v>
      </c>
      <c r="Y775" s="91">
        <f t="shared" si="152"/>
        <v>0.99984864599987522</v>
      </c>
      <c r="Z775" s="132"/>
    </row>
    <row r="776" spans="1:26" s="68" customFormat="1" hidden="1" outlineLevel="1" x14ac:dyDescent="0.25">
      <c r="A776" s="63" t="s">
        <v>1442</v>
      </c>
      <c r="B776" s="64" t="s">
        <v>1901</v>
      </c>
      <c r="C776" s="65" t="s">
        <v>2350</v>
      </c>
      <c r="D776" s="66"/>
      <c r="E776" s="67"/>
      <c r="F776" s="307">
        <v>878.48</v>
      </c>
      <c r="G776" s="307">
        <v>1179.67</v>
      </c>
      <c r="H776" s="142">
        <f t="shared" si="146"/>
        <v>-301.19000000000005</v>
      </c>
      <c r="I776" s="91">
        <f t="shared" si="145"/>
        <v>-0.25531716496986451</v>
      </c>
      <c r="J776" s="157"/>
      <c r="K776" s="307">
        <v>-3403.6800000000003</v>
      </c>
      <c r="L776" s="307">
        <v>8749.2199999999993</v>
      </c>
      <c r="M776" s="142">
        <f t="shared" si="147"/>
        <v>-12152.9</v>
      </c>
      <c r="N776" s="91">
        <f t="shared" si="148"/>
        <v>-1.3890266789496664</v>
      </c>
      <c r="O776" s="258"/>
      <c r="P776" s="157"/>
      <c r="Q776" s="307">
        <v>-1469.99</v>
      </c>
      <c r="R776" s="307">
        <v>2731.63</v>
      </c>
      <c r="S776" s="142">
        <f t="shared" si="149"/>
        <v>-4201.62</v>
      </c>
      <c r="T776" s="91">
        <f t="shared" si="150"/>
        <v>-1.5381365704725749</v>
      </c>
      <c r="U776" s="157"/>
      <c r="V776" s="307">
        <v>8110.35</v>
      </c>
      <c r="W776" s="307">
        <v>3202.3799999999992</v>
      </c>
      <c r="X776" s="142">
        <f t="shared" si="151"/>
        <v>4907.9700000000012</v>
      </c>
      <c r="Y776" s="91">
        <f t="shared" si="152"/>
        <v>1.5326007531898158</v>
      </c>
      <c r="Z776" s="132"/>
    </row>
    <row r="777" spans="1:26" s="68" customFormat="1" hidden="1" outlineLevel="1" x14ac:dyDescent="0.25">
      <c r="A777" s="63" t="s">
        <v>1443</v>
      </c>
      <c r="B777" s="64" t="s">
        <v>1902</v>
      </c>
      <c r="C777" s="65" t="s">
        <v>2351</v>
      </c>
      <c r="D777" s="66"/>
      <c r="E777" s="67"/>
      <c r="F777" s="307">
        <v>1459.59</v>
      </c>
      <c r="G777" s="307">
        <v>1401.56</v>
      </c>
      <c r="H777" s="142">
        <f t="shared" si="146"/>
        <v>58.029999999999973</v>
      </c>
      <c r="I777" s="91">
        <f t="shared" si="145"/>
        <v>4.1403864265532678E-2</v>
      </c>
      <c r="J777" s="157"/>
      <c r="K777" s="307">
        <v>16469.560000000001</v>
      </c>
      <c r="L777" s="307">
        <v>12418.720000000001</v>
      </c>
      <c r="M777" s="142">
        <f t="shared" si="147"/>
        <v>4050.84</v>
      </c>
      <c r="N777" s="91">
        <f t="shared" si="148"/>
        <v>0.32618820619194244</v>
      </c>
      <c r="O777" s="258"/>
      <c r="P777" s="157"/>
      <c r="Q777" s="307">
        <v>5443.38</v>
      </c>
      <c r="R777" s="307">
        <v>4125.96</v>
      </c>
      <c r="S777" s="142">
        <f t="shared" si="149"/>
        <v>1317.42</v>
      </c>
      <c r="T777" s="91">
        <f t="shared" si="150"/>
        <v>0.31930023558153742</v>
      </c>
      <c r="U777" s="157"/>
      <c r="V777" s="307">
        <v>23966.690000000002</v>
      </c>
      <c r="W777" s="307">
        <v>35564.550000000003</v>
      </c>
      <c r="X777" s="142">
        <f t="shared" si="151"/>
        <v>-11597.86</v>
      </c>
      <c r="Y777" s="91">
        <f t="shared" si="152"/>
        <v>-0.32610731753951616</v>
      </c>
      <c r="Z777" s="132"/>
    </row>
    <row r="778" spans="1:26" collapsed="1" x14ac:dyDescent="0.25">
      <c r="A778" s="38" t="s">
        <v>707</v>
      </c>
      <c r="B778" s="83" t="s">
        <v>535</v>
      </c>
      <c r="C778" s="78" t="s">
        <v>308</v>
      </c>
      <c r="D778" s="38" t="s">
        <v>276</v>
      </c>
      <c r="E778" s="48"/>
      <c r="F778" s="100">
        <v>482525.67</v>
      </c>
      <c r="G778" s="100">
        <v>391506.13000000006</v>
      </c>
      <c r="H778" s="98">
        <f t="shared" si="146"/>
        <v>91019.539999999921</v>
      </c>
      <c r="I778" s="117">
        <f t="shared" si="145"/>
        <v>0.23248560629178375</v>
      </c>
      <c r="J778" s="159"/>
      <c r="K778" s="100">
        <v>3012024.8199999994</v>
      </c>
      <c r="L778" s="100">
        <v>3190072.7</v>
      </c>
      <c r="M778" s="98">
        <f t="shared" si="147"/>
        <v>-178047.88000000082</v>
      </c>
      <c r="N778" s="117">
        <f t="shared" si="148"/>
        <v>-5.5813110466103426E-2</v>
      </c>
      <c r="O778" s="246"/>
      <c r="P778" s="159"/>
      <c r="Q778" s="100">
        <v>1330674.5999999999</v>
      </c>
      <c r="R778" s="100">
        <v>1407707.27</v>
      </c>
      <c r="S778" s="98">
        <f t="shared" si="149"/>
        <v>-77032.670000000158</v>
      </c>
      <c r="T778" s="117">
        <f t="shared" si="150"/>
        <v>-5.4722080109737697E-2</v>
      </c>
      <c r="U778" s="159"/>
      <c r="V778" s="100">
        <v>5068764.6499999994</v>
      </c>
      <c r="W778" s="100">
        <v>4992015.2799999993</v>
      </c>
      <c r="X778" s="98">
        <f t="shared" si="151"/>
        <v>76749.370000000112</v>
      </c>
      <c r="Y778" s="117">
        <f t="shared" si="152"/>
        <v>1.5374426097509886E-2</v>
      </c>
    </row>
    <row r="779" spans="1:26" s="108" customFormat="1" x14ac:dyDescent="0.25">
      <c r="A779" s="103"/>
      <c r="B779" s="104" t="s">
        <v>536</v>
      </c>
      <c r="C779" s="105" t="s">
        <v>307</v>
      </c>
      <c r="D779" s="103"/>
      <c r="E779" s="107"/>
      <c r="F779" s="302"/>
      <c r="G779" s="302"/>
      <c r="H779" s="303">
        <f t="shared" si="146"/>
        <v>0</v>
      </c>
      <c r="I779" s="119">
        <f t="shared" si="145"/>
        <v>0</v>
      </c>
      <c r="J779" s="166"/>
      <c r="K779" s="302"/>
      <c r="L779" s="302"/>
      <c r="M779" s="303">
        <f t="shared" si="147"/>
        <v>0</v>
      </c>
      <c r="N779" s="119">
        <f t="shared" si="148"/>
        <v>0</v>
      </c>
      <c r="O779" s="247"/>
      <c r="P779" s="166"/>
      <c r="Q779" s="302"/>
      <c r="R779" s="302"/>
      <c r="S779" s="303">
        <f t="shared" si="149"/>
        <v>0</v>
      </c>
      <c r="T779" s="119">
        <f t="shared" si="150"/>
        <v>0</v>
      </c>
      <c r="U779" s="166"/>
      <c r="V779" s="302"/>
      <c r="W779" s="302"/>
      <c r="X779" s="303">
        <f t="shared" si="151"/>
        <v>0</v>
      </c>
      <c r="Y779" s="119">
        <f t="shared" si="152"/>
        <v>0</v>
      </c>
      <c r="Z779" s="132"/>
    </row>
    <row r="780" spans="1:26" s="108" customFormat="1" x14ac:dyDescent="0.25">
      <c r="A780" s="103"/>
      <c r="B780" s="104" t="s">
        <v>537</v>
      </c>
      <c r="C780" s="105" t="s">
        <v>295</v>
      </c>
      <c r="D780" s="103"/>
      <c r="E780" s="107"/>
      <c r="F780" s="302"/>
      <c r="G780" s="302"/>
      <c r="H780" s="303">
        <f t="shared" si="146"/>
        <v>0</v>
      </c>
      <c r="I780" s="119">
        <f t="shared" si="145"/>
        <v>0</v>
      </c>
      <c r="J780" s="166"/>
      <c r="K780" s="302"/>
      <c r="L780" s="302"/>
      <c r="M780" s="303">
        <f t="shared" si="147"/>
        <v>0</v>
      </c>
      <c r="N780" s="119">
        <f t="shared" si="148"/>
        <v>0</v>
      </c>
      <c r="O780" s="247"/>
      <c r="P780" s="166"/>
      <c r="Q780" s="302"/>
      <c r="R780" s="302"/>
      <c r="S780" s="303">
        <f t="shared" si="149"/>
        <v>0</v>
      </c>
      <c r="T780" s="119">
        <f t="shared" si="150"/>
        <v>0</v>
      </c>
      <c r="U780" s="166"/>
      <c r="V780" s="302"/>
      <c r="W780" s="302"/>
      <c r="X780" s="303">
        <f t="shared" si="151"/>
        <v>0</v>
      </c>
      <c r="Y780" s="119">
        <f t="shared" si="152"/>
        <v>0</v>
      </c>
      <c r="Z780" s="132"/>
    </row>
    <row r="781" spans="1:26" s="68" customFormat="1" hidden="1" outlineLevel="1" x14ac:dyDescent="0.25">
      <c r="A781" s="63" t="s">
        <v>1444</v>
      </c>
      <c r="B781" s="64" t="s">
        <v>1903</v>
      </c>
      <c r="C781" s="65" t="s">
        <v>2352</v>
      </c>
      <c r="D781" s="66"/>
      <c r="E781" s="67"/>
      <c r="F781" s="307">
        <v>1039.92</v>
      </c>
      <c r="G781" s="307">
        <v>3626</v>
      </c>
      <c r="H781" s="142">
        <f t="shared" si="146"/>
        <v>-2586.08</v>
      </c>
      <c r="I781" s="91">
        <f t="shared" si="145"/>
        <v>-0.71320463320463323</v>
      </c>
      <c r="J781" s="157"/>
      <c r="K781" s="307">
        <v>10045.98</v>
      </c>
      <c r="L781" s="307">
        <v>34052.85</v>
      </c>
      <c r="M781" s="142">
        <f t="shared" si="147"/>
        <v>-24006.87</v>
      </c>
      <c r="N781" s="91">
        <f t="shared" si="148"/>
        <v>-0.70498856923869813</v>
      </c>
      <c r="O781" s="258"/>
      <c r="P781" s="157"/>
      <c r="Q781" s="307">
        <v>3703.58</v>
      </c>
      <c r="R781" s="307">
        <v>14150.66</v>
      </c>
      <c r="S781" s="142">
        <f t="shared" si="149"/>
        <v>-10447.08</v>
      </c>
      <c r="T781" s="91">
        <f t="shared" si="150"/>
        <v>-0.73827510518943995</v>
      </c>
      <c r="U781" s="157"/>
      <c r="V781" s="307">
        <v>27146.47</v>
      </c>
      <c r="W781" s="307">
        <v>46026.42</v>
      </c>
      <c r="X781" s="142">
        <f t="shared" si="151"/>
        <v>-18879.949999999997</v>
      </c>
      <c r="Y781" s="91">
        <f t="shared" si="152"/>
        <v>-0.41019809926559569</v>
      </c>
      <c r="Z781" s="132"/>
    </row>
    <row r="782" spans="1:26" s="68" customFormat="1" hidden="1" outlineLevel="1" x14ac:dyDescent="0.25">
      <c r="A782" s="63" t="s">
        <v>1445</v>
      </c>
      <c r="B782" s="64" t="s">
        <v>1904</v>
      </c>
      <c r="C782" s="65" t="s">
        <v>2353</v>
      </c>
      <c r="D782" s="66"/>
      <c r="E782" s="67"/>
      <c r="F782" s="307">
        <v>0</v>
      </c>
      <c r="G782" s="307">
        <v>0</v>
      </c>
      <c r="H782" s="142">
        <f t="shared" si="146"/>
        <v>0</v>
      </c>
      <c r="I782" s="91">
        <f t="shared" si="145"/>
        <v>0</v>
      </c>
      <c r="J782" s="157"/>
      <c r="K782" s="307">
        <v>4.45</v>
      </c>
      <c r="L782" s="307">
        <v>0</v>
      </c>
      <c r="M782" s="142">
        <f t="shared" si="147"/>
        <v>4.45</v>
      </c>
      <c r="N782" s="91" t="str">
        <f t="shared" si="148"/>
        <v>N.M.</v>
      </c>
      <c r="O782" s="258"/>
      <c r="P782" s="157"/>
      <c r="Q782" s="307">
        <v>-14.41</v>
      </c>
      <c r="R782" s="307">
        <v>0</v>
      </c>
      <c r="S782" s="142">
        <f t="shared" si="149"/>
        <v>-14.41</v>
      </c>
      <c r="T782" s="91" t="str">
        <f t="shared" si="150"/>
        <v>N.M.</v>
      </c>
      <c r="U782" s="157"/>
      <c r="V782" s="307">
        <v>4.45</v>
      </c>
      <c r="W782" s="307">
        <v>17.05</v>
      </c>
      <c r="X782" s="142">
        <f t="shared" si="151"/>
        <v>-12.600000000000001</v>
      </c>
      <c r="Y782" s="91">
        <f t="shared" si="152"/>
        <v>-0.73900293255131966</v>
      </c>
      <c r="Z782" s="132"/>
    </row>
    <row r="783" spans="1:26" collapsed="1" x14ac:dyDescent="0.25">
      <c r="A783" s="38" t="s">
        <v>708</v>
      </c>
      <c r="B783" s="83" t="s">
        <v>538</v>
      </c>
      <c r="C783" s="88" t="s">
        <v>306</v>
      </c>
      <c r="D783" s="38"/>
      <c r="E783" s="48"/>
      <c r="F783" s="100">
        <v>1039.92</v>
      </c>
      <c r="G783" s="100">
        <v>3626</v>
      </c>
      <c r="H783" s="98">
        <f t="shared" si="146"/>
        <v>-2586.08</v>
      </c>
      <c r="I783" s="117">
        <f t="shared" si="145"/>
        <v>-0.71320463320463323</v>
      </c>
      <c r="J783" s="159"/>
      <c r="K783" s="100">
        <v>10050.43</v>
      </c>
      <c r="L783" s="100">
        <v>34052.85</v>
      </c>
      <c r="M783" s="98">
        <f t="shared" si="147"/>
        <v>-24002.42</v>
      </c>
      <c r="N783" s="117">
        <f t="shared" si="148"/>
        <v>-0.70485789001507948</v>
      </c>
      <c r="O783" s="246"/>
      <c r="P783" s="159"/>
      <c r="Q783" s="100">
        <v>3689.17</v>
      </c>
      <c r="R783" s="100">
        <v>14150.66</v>
      </c>
      <c r="S783" s="98">
        <f t="shared" si="149"/>
        <v>-10461.49</v>
      </c>
      <c r="T783" s="117">
        <f t="shared" si="150"/>
        <v>-0.73929343224980315</v>
      </c>
      <c r="U783" s="159"/>
      <c r="V783" s="100">
        <v>27150.920000000002</v>
      </c>
      <c r="W783" s="100">
        <v>46043.47</v>
      </c>
      <c r="X783" s="98">
        <f t="shared" si="151"/>
        <v>-18892.55</v>
      </c>
      <c r="Y783" s="117">
        <f t="shared" si="152"/>
        <v>-0.41031985643132457</v>
      </c>
    </row>
    <row r="784" spans="1:26" s="68" customFormat="1" hidden="1" outlineLevel="1" x14ac:dyDescent="0.25">
      <c r="A784" s="63" t="s">
        <v>1446</v>
      </c>
      <c r="B784" s="64" t="s">
        <v>1905</v>
      </c>
      <c r="C784" s="65" t="s">
        <v>2354</v>
      </c>
      <c r="D784" s="66"/>
      <c r="E784" s="67"/>
      <c r="F784" s="307">
        <v>111514.52</v>
      </c>
      <c r="G784" s="307">
        <v>100249.19</v>
      </c>
      <c r="H784" s="142">
        <f t="shared" si="146"/>
        <v>11265.330000000002</v>
      </c>
      <c r="I784" s="91">
        <f t="shared" si="145"/>
        <v>0.11237327703096654</v>
      </c>
      <c r="J784" s="157"/>
      <c r="K784" s="307">
        <v>712863.57000000007</v>
      </c>
      <c r="L784" s="307">
        <v>763084.66</v>
      </c>
      <c r="M784" s="142">
        <f t="shared" si="147"/>
        <v>-50221.089999999967</v>
      </c>
      <c r="N784" s="91">
        <f t="shared" si="148"/>
        <v>-6.5813261139334084E-2</v>
      </c>
      <c r="O784" s="258"/>
      <c r="P784" s="157"/>
      <c r="Q784" s="307">
        <v>313926.10000000003</v>
      </c>
      <c r="R784" s="307">
        <v>325983.13</v>
      </c>
      <c r="S784" s="142">
        <f t="shared" si="149"/>
        <v>-12057.02999999997</v>
      </c>
      <c r="T784" s="91">
        <f t="shared" si="150"/>
        <v>-3.698666860459917E-2</v>
      </c>
      <c r="U784" s="157"/>
      <c r="V784" s="307">
        <v>1199343.1300000001</v>
      </c>
      <c r="W784" s="307">
        <v>1249150.22</v>
      </c>
      <c r="X784" s="142">
        <f t="shared" si="151"/>
        <v>-49807.089999999851</v>
      </c>
      <c r="Y784" s="91">
        <f t="shared" si="152"/>
        <v>-3.9872778471751663E-2</v>
      </c>
      <c r="Z784" s="132"/>
    </row>
    <row r="785" spans="1:26" s="68" customFormat="1" hidden="1" outlineLevel="1" x14ac:dyDescent="0.25">
      <c r="A785" s="63" t="s">
        <v>1447</v>
      </c>
      <c r="B785" s="64" t="s">
        <v>1906</v>
      </c>
      <c r="C785" s="65" t="s">
        <v>2355</v>
      </c>
      <c r="D785" s="66"/>
      <c r="E785" s="67"/>
      <c r="F785" s="307">
        <v>-7.25</v>
      </c>
      <c r="G785" s="307">
        <v>0</v>
      </c>
      <c r="H785" s="142">
        <f t="shared" si="146"/>
        <v>-7.25</v>
      </c>
      <c r="I785" s="91" t="str">
        <f t="shared" si="145"/>
        <v>N.M.</v>
      </c>
      <c r="J785" s="157"/>
      <c r="K785" s="307">
        <v>7.96</v>
      </c>
      <c r="L785" s="307">
        <v>0</v>
      </c>
      <c r="M785" s="142">
        <f t="shared" si="147"/>
        <v>7.96</v>
      </c>
      <c r="N785" s="91" t="str">
        <f t="shared" si="148"/>
        <v>N.M.</v>
      </c>
      <c r="O785" s="258"/>
      <c r="P785" s="157"/>
      <c r="Q785" s="307">
        <v>7.96</v>
      </c>
      <c r="R785" s="307">
        <v>0</v>
      </c>
      <c r="S785" s="142">
        <f t="shared" si="149"/>
        <v>7.96</v>
      </c>
      <c r="T785" s="91" t="str">
        <f t="shared" si="150"/>
        <v>N.M.</v>
      </c>
      <c r="U785" s="157"/>
      <c r="V785" s="307">
        <v>7.96</v>
      </c>
      <c r="W785" s="307">
        <v>0</v>
      </c>
      <c r="X785" s="142">
        <f t="shared" si="151"/>
        <v>7.96</v>
      </c>
      <c r="Y785" s="91" t="str">
        <f t="shared" si="152"/>
        <v>N.M.</v>
      </c>
      <c r="Z785" s="132"/>
    </row>
    <row r="786" spans="1:26" s="68" customFormat="1" hidden="1" outlineLevel="1" x14ac:dyDescent="0.25">
      <c r="A786" s="63" t="s">
        <v>1448</v>
      </c>
      <c r="B786" s="64" t="s">
        <v>1907</v>
      </c>
      <c r="C786" s="65" t="s">
        <v>2356</v>
      </c>
      <c r="D786" s="66"/>
      <c r="E786" s="67"/>
      <c r="F786" s="307">
        <v>149702.91</v>
      </c>
      <c r="G786" s="307">
        <v>23246.04</v>
      </c>
      <c r="H786" s="142">
        <f t="shared" si="146"/>
        <v>126456.87</v>
      </c>
      <c r="I786" s="91">
        <f t="shared" si="145"/>
        <v>5.4399317044967654</v>
      </c>
      <c r="J786" s="157"/>
      <c r="K786" s="307">
        <v>627434.37</v>
      </c>
      <c r="L786" s="307">
        <v>337741.15</v>
      </c>
      <c r="M786" s="142">
        <f t="shared" si="147"/>
        <v>289693.21999999997</v>
      </c>
      <c r="N786" s="91">
        <f t="shared" si="148"/>
        <v>0.85773741221642652</v>
      </c>
      <c r="O786" s="258"/>
      <c r="P786" s="157"/>
      <c r="Q786" s="307">
        <v>360574.23</v>
      </c>
      <c r="R786" s="307">
        <v>68194.87</v>
      </c>
      <c r="S786" s="142">
        <f t="shared" si="149"/>
        <v>292379.36</v>
      </c>
      <c r="T786" s="91">
        <f t="shared" si="150"/>
        <v>4.2874098887496963</v>
      </c>
      <c r="U786" s="157"/>
      <c r="V786" s="307">
        <v>727535.63</v>
      </c>
      <c r="W786" s="307">
        <v>501214.36</v>
      </c>
      <c r="X786" s="142">
        <f t="shared" si="151"/>
        <v>226321.27000000002</v>
      </c>
      <c r="Y786" s="91">
        <f t="shared" si="152"/>
        <v>0.45154586153517234</v>
      </c>
      <c r="Z786" s="132"/>
    </row>
    <row r="787" spans="1:26" collapsed="1" x14ac:dyDescent="0.25">
      <c r="A787" s="38" t="s">
        <v>709</v>
      </c>
      <c r="B787" s="83" t="s">
        <v>539</v>
      </c>
      <c r="C787" s="88" t="s">
        <v>305</v>
      </c>
      <c r="D787" s="38"/>
      <c r="E787" s="48"/>
      <c r="F787" s="100">
        <v>261210.18</v>
      </c>
      <c r="G787" s="100">
        <v>123495.23000000001</v>
      </c>
      <c r="H787" s="98">
        <f t="shared" si="146"/>
        <v>137714.94999999998</v>
      </c>
      <c r="I787" s="117">
        <f t="shared" si="145"/>
        <v>1.1151438804559493</v>
      </c>
      <c r="J787" s="159"/>
      <c r="K787" s="100">
        <v>1340305.8999999999</v>
      </c>
      <c r="L787" s="100">
        <v>1100825.81</v>
      </c>
      <c r="M787" s="98">
        <f t="shared" si="147"/>
        <v>239480.08999999985</v>
      </c>
      <c r="N787" s="117">
        <f t="shared" si="148"/>
        <v>0.21754585314455865</v>
      </c>
      <c r="O787" s="246"/>
      <c r="P787" s="159"/>
      <c r="Q787" s="100">
        <v>674508.29</v>
      </c>
      <c r="R787" s="100">
        <v>394178</v>
      </c>
      <c r="S787" s="98">
        <f t="shared" si="149"/>
        <v>280330.29000000004</v>
      </c>
      <c r="T787" s="117">
        <f t="shared" si="150"/>
        <v>0.71117690485009322</v>
      </c>
      <c r="U787" s="159"/>
      <c r="V787" s="100">
        <v>1926886.7200000002</v>
      </c>
      <c r="W787" s="100">
        <v>1750364.58</v>
      </c>
      <c r="X787" s="98">
        <f t="shared" si="151"/>
        <v>176522.14000000013</v>
      </c>
      <c r="Y787" s="117">
        <f t="shared" si="152"/>
        <v>0.10084878431440844</v>
      </c>
    </row>
    <row r="788" spans="1:26" x14ac:dyDescent="0.25">
      <c r="A788" s="38" t="s">
        <v>710</v>
      </c>
      <c r="B788" s="83" t="s">
        <v>540</v>
      </c>
      <c r="C788" s="88" t="s">
        <v>304</v>
      </c>
      <c r="D788" s="38"/>
      <c r="E788" s="48"/>
      <c r="F788" s="100">
        <v>0</v>
      </c>
      <c r="G788" s="100">
        <v>0</v>
      </c>
      <c r="H788" s="98">
        <f t="shared" si="146"/>
        <v>0</v>
      </c>
      <c r="I788" s="117">
        <f t="shared" si="145"/>
        <v>0</v>
      </c>
      <c r="J788" s="159"/>
      <c r="K788" s="100">
        <v>0</v>
      </c>
      <c r="L788" s="100">
        <v>0</v>
      </c>
      <c r="M788" s="98">
        <f t="shared" si="147"/>
        <v>0</v>
      </c>
      <c r="N788" s="117">
        <f t="shared" si="148"/>
        <v>0</v>
      </c>
      <c r="O788" s="246"/>
      <c r="P788" s="159"/>
      <c r="Q788" s="100">
        <v>0</v>
      </c>
      <c r="R788" s="100">
        <v>0</v>
      </c>
      <c r="S788" s="98">
        <f t="shared" si="149"/>
        <v>0</v>
      </c>
      <c r="T788" s="117">
        <f t="shared" si="150"/>
        <v>0</v>
      </c>
      <c r="U788" s="159"/>
      <c r="V788" s="100">
        <v>0</v>
      </c>
      <c r="W788" s="100">
        <v>0</v>
      </c>
      <c r="X788" s="98">
        <f t="shared" si="151"/>
        <v>0</v>
      </c>
      <c r="Y788" s="117">
        <f t="shared" si="152"/>
        <v>0</v>
      </c>
    </row>
    <row r="789" spans="1:26" s="68" customFormat="1" hidden="1" outlineLevel="1" x14ac:dyDescent="0.25">
      <c r="A789" s="63" t="s">
        <v>1449</v>
      </c>
      <c r="B789" s="64" t="s">
        <v>1908</v>
      </c>
      <c r="C789" s="65" t="s">
        <v>2357</v>
      </c>
      <c r="D789" s="66"/>
      <c r="E789" s="67"/>
      <c r="F789" s="307">
        <v>3687.56</v>
      </c>
      <c r="G789" s="307">
        <v>664.45</v>
      </c>
      <c r="H789" s="142">
        <f t="shared" si="146"/>
        <v>3023.1099999999997</v>
      </c>
      <c r="I789" s="91">
        <f t="shared" si="145"/>
        <v>4.5497930619309193</v>
      </c>
      <c r="J789" s="157"/>
      <c r="K789" s="307">
        <v>17713.7</v>
      </c>
      <c r="L789" s="307">
        <v>3779.38</v>
      </c>
      <c r="M789" s="142">
        <f t="shared" si="147"/>
        <v>13934.32</v>
      </c>
      <c r="N789" s="91">
        <f t="shared" si="148"/>
        <v>3.6869327773338481</v>
      </c>
      <c r="O789" s="258"/>
      <c r="P789" s="157"/>
      <c r="Q789" s="307">
        <v>5782.74</v>
      </c>
      <c r="R789" s="307">
        <v>1647.88</v>
      </c>
      <c r="S789" s="142">
        <f t="shared" si="149"/>
        <v>4134.8599999999997</v>
      </c>
      <c r="T789" s="91">
        <f t="shared" si="150"/>
        <v>2.5091996990072087</v>
      </c>
      <c r="U789" s="157"/>
      <c r="V789" s="307">
        <v>28217.75</v>
      </c>
      <c r="W789" s="307">
        <v>5500.56</v>
      </c>
      <c r="X789" s="142">
        <f t="shared" si="151"/>
        <v>22717.19</v>
      </c>
      <c r="Y789" s="91">
        <f t="shared" si="152"/>
        <v>4.1299776750003634</v>
      </c>
      <c r="Z789" s="132"/>
    </row>
    <row r="790" spans="1:26" s="68" customFormat="1" hidden="1" outlineLevel="1" x14ac:dyDescent="0.25">
      <c r="A790" s="63" t="s">
        <v>1450</v>
      </c>
      <c r="B790" s="64" t="s">
        <v>1909</v>
      </c>
      <c r="C790" s="65" t="s">
        <v>2358</v>
      </c>
      <c r="D790" s="66"/>
      <c r="E790" s="67"/>
      <c r="F790" s="307">
        <v>0</v>
      </c>
      <c r="G790" s="307">
        <v>0</v>
      </c>
      <c r="H790" s="142">
        <f t="shared" si="146"/>
        <v>0</v>
      </c>
      <c r="I790" s="91">
        <f t="shared" si="145"/>
        <v>0</v>
      </c>
      <c r="J790" s="157"/>
      <c r="K790" s="307">
        <v>-98.31</v>
      </c>
      <c r="L790" s="307">
        <v>0</v>
      </c>
      <c r="M790" s="142">
        <f t="shared" si="147"/>
        <v>-98.31</v>
      </c>
      <c r="N790" s="91" t="str">
        <f t="shared" si="148"/>
        <v>N.M.</v>
      </c>
      <c r="O790" s="258"/>
      <c r="P790" s="157"/>
      <c r="Q790" s="307">
        <v>0</v>
      </c>
      <c r="R790" s="307">
        <v>0</v>
      </c>
      <c r="S790" s="142">
        <f t="shared" si="149"/>
        <v>0</v>
      </c>
      <c r="T790" s="91">
        <f t="shared" si="150"/>
        <v>0</v>
      </c>
      <c r="U790" s="157"/>
      <c r="V790" s="307">
        <v>0</v>
      </c>
      <c r="W790" s="307">
        <v>0</v>
      </c>
      <c r="X790" s="142">
        <f t="shared" si="151"/>
        <v>0</v>
      </c>
      <c r="Y790" s="91">
        <f t="shared" si="152"/>
        <v>0</v>
      </c>
      <c r="Z790" s="132"/>
    </row>
    <row r="791" spans="1:26" collapsed="1" x14ac:dyDescent="0.25">
      <c r="A791" s="38" t="s">
        <v>711</v>
      </c>
      <c r="B791" s="83" t="s">
        <v>541</v>
      </c>
      <c r="C791" s="88" t="s">
        <v>303</v>
      </c>
      <c r="D791" s="38"/>
      <c r="E791" s="48"/>
      <c r="F791" s="100">
        <v>3687.56</v>
      </c>
      <c r="G791" s="100">
        <v>664.45</v>
      </c>
      <c r="H791" s="98">
        <f t="shared" si="146"/>
        <v>3023.1099999999997</v>
      </c>
      <c r="I791" s="117">
        <f t="shared" si="145"/>
        <v>4.5497930619309193</v>
      </c>
      <c r="J791" s="159"/>
      <c r="K791" s="100">
        <v>17615.39</v>
      </c>
      <c r="L791" s="100">
        <v>3779.38</v>
      </c>
      <c r="M791" s="98">
        <f t="shared" si="147"/>
        <v>13836.009999999998</v>
      </c>
      <c r="N791" s="117">
        <f t="shared" si="148"/>
        <v>3.6609205742740869</v>
      </c>
      <c r="O791" s="246"/>
      <c r="P791" s="159"/>
      <c r="Q791" s="100">
        <v>5782.74</v>
      </c>
      <c r="R791" s="100">
        <v>1647.88</v>
      </c>
      <c r="S791" s="98">
        <f t="shared" si="149"/>
        <v>4134.8599999999997</v>
      </c>
      <c r="T791" s="117">
        <f t="shared" si="150"/>
        <v>2.5091996990072087</v>
      </c>
      <c r="U791" s="159"/>
      <c r="V791" s="100">
        <v>28217.75</v>
      </c>
      <c r="W791" s="100">
        <v>5500.56</v>
      </c>
      <c r="X791" s="98">
        <f t="shared" si="151"/>
        <v>22717.19</v>
      </c>
      <c r="Y791" s="117">
        <f t="shared" si="152"/>
        <v>4.1299776750003634</v>
      </c>
    </row>
    <row r="792" spans="1:26" s="68" customFormat="1" hidden="1" outlineLevel="1" x14ac:dyDescent="0.25">
      <c r="A792" s="63" t="s">
        <v>1444</v>
      </c>
      <c r="B792" s="64" t="s">
        <v>1903</v>
      </c>
      <c r="C792" s="65" t="s">
        <v>2352</v>
      </c>
      <c r="D792" s="66"/>
      <c r="E792" s="67"/>
      <c r="F792" s="307">
        <v>1039.92</v>
      </c>
      <c r="G792" s="307">
        <v>3626</v>
      </c>
      <c r="H792" s="142">
        <f t="shared" si="146"/>
        <v>-2586.08</v>
      </c>
      <c r="I792" s="91">
        <f t="shared" si="145"/>
        <v>-0.71320463320463323</v>
      </c>
      <c r="J792" s="157"/>
      <c r="K792" s="307">
        <v>10045.98</v>
      </c>
      <c r="L792" s="307">
        <v>34052.85</v>
      </c>
      <c r="M792" s="142">
        <f t="shared" si="147"/>
        <v>-24006.87</v>
      </c>
      <c r="N792" s="91">
        <f t="shared" si="148"/>
        <v>-0.70498856923869813</v>
      </c>
      <c r="O792" s="258"/>
      <c r="P792" s="157"/>
      <c r="Q792" s="307">
        <v>3703.58</v>
      </c>
      <c r="R792" s="307">
        <v>14150.66</v>
      </c>
      <c r="S792" s="142">
        <f t="shared" si="149"/>
        <v>-10447.08</v>
      </c>
      <c r="T792" s="91">
        <f t="shared" si="150"/>
        <v>-0.73827510518943995</v>
      </c>
      <c r="U792" s="157"/>
      <c r="V792" s="307">
        <v>27146.47</v>
      </c>
      <c r="W792" s="307">
        <v>46026.42</v>
      </c>
      <c r="X792" s="142">
        <f t="shared" si="151"/>
        <v>-18879.949999999997</v>
      </c>
      <c r="Y792" s="91">
        <f t="shared" si="152"/>
        <v>-0.41019809926559569</v>
      </c>
      <c r="Z792" s="132"/>
    </row>
    <row r="793" spans="1:26" s="68" customFormat="1" hidden="1" outlineLevel="1" x14ac:dyDescent="0.25">
      <c r="A793" s="63" t="s">
        <v>1445</v>
      </c>
      <c r="B793" s="64" t="s">
        <v>1904</v>
      </c>
      <c r="C793" s="65" t="s">
        <v>2353</v>
      </c>
      <c r="D793" s="66"/>
      <c r="E793" s="67"/>
      <c r="F793" s="307">
        <v>0</v>
      </c>
      <c r="G793" s="307">
        <v>0</v>
      </c>
      <c r="H793" s="142">
        <f t="shared" si="146"/>
        <v>0</v>
      </c>
      <c r="I793" s="91">
        <f t="shared" si="145"/>
        <v>0</v>
      </c>
      <c r="J793" s="157"/>
      <c r="K793" s="307">
        <v>4.45</v>
      </c>
      <c r="L793" s="307">
        <v>0</v>
      </c>
      <c r="M793" s="142">
        <f t="shared" si="147"/>
        <v>4.45</v>
      </c>
      <c r="N793" s="91" t="str">
        <f t="shared" si="148"/>
        <v>N.M.</v>
      </c>
      <c r="O793" s="258"/>
      <c r="P793" s="157"/>
      <c r="Q793" s="307">
        <v>-14.41</v>
      </c>
      <c r="R793" s="307">
        <v>0</v>
      </c>
      <c r="S793" s="142">
        <f t="shared" si="149"/>
        <v>-14.41</v>
      </c>
      <c r="T793" s="91" t="str">
        <f t="shared" si="150"/>
        <v>N.M.</v>
      </c>
      <c r="U793" s="157"/>
      <c r="V793" s="307">
        <v>4.45</v>
      </c>
      <c r="W793" s="307">
        <v>17.05</v>
      </c>
      <c r="X793" s="142">
        <f t="shared" si="151"/>
        <v>-12.600000000000001</v>
      </c>
      <c r="Y793" s="91">
        <f t="shared" si="152"/>
        <v>-0.73900293255131966</v>
      </c>
      <c r="Z793" s="132"/>
    </row>
    <row r="794" spans="1:26" s="68" customFormat="1" hidden="1" outlineLevel="1" x14ac:dyDescent="0.25">
      <c r="A794" s="63" t="s">
        <v>1446</v>
      </c>
      <c r="B794" s="64" t="s">
        <v>1905</v>
      </c>
      <c r="C794" s="65" t="s">
        <v>2354</v>
      </c>
      <c r="D794" s="66"/>
      <c r="E794" s="67"/>
      <c r="F794" s="307">
        <v>111514.52</v>
      </c>
      <c r="G794" s="307">
        <v>100249.19</v>
      </c>
      <c r="H794" s="142">
        <f t="shared" si="146"/>
        <v>11265.330000000002</v>
      </c>
      <c r="I794" s="91">
        <f t="shared" si="145"/>
        <v>0.11237327703096654</v>
      </c>
      <c r="J794" s="157"/>
      <c r="K794" s="307">
        <v>712863.57000000007</v>
      </c>
      <c r="L794" s="307">
        <v>763084.66</v>
      </c>
      <c r="M794" s="142">
        <f t="shared" si="147"/>
        <v>-50221.089999999967</v>
      </c>
      <c r="N794" s="91">
        <f t="shared" si="148"/>
        <v>-6.5813261139334084E-2</v>
      </c>
      <c r="O794" s="258"/>
      <c r="P794" s="157"/>
      <c r="Q794" s="307">
        <v>313926.10000000003</v>
      </c>
      <c r="R794" s="307">
        <v>325983.13</v>
      </c>
      <c r="S794" s="142">
        <f t="shared" si="149"/>
        <v>-12057.02999999997</v>
      </c>
      <c r="T794" s="91">
        <f t="shared" si="150"/>
        <v>-3.698666860459917E-2</v>
      </c>
      <c r="U794" s="157"/>
      <c r="V794" s="307">
        <v>1199343.1300000001</v>
      </c>
      <c r="W794" s="307">
        <v>1249150.22</v>
      </c>
      <c r="X794" s="142">
        <f t="shared" si="151"/>
        <v>-49807.089999999851</v>
      </c>
      <c r="Y794" s="91">
        <f t="shared" si="152"/>
        <v>-3.9872778471751663E-2</v>
      </c>
      <c r="Z794" s="132"/>
    </row>
    <row r="795" spans="1:26" s="68" customFormat="1" hidden="1" outlineLevel="1" x14ac:dyDescent="0.25">
      <c r="A795" s="63" t="s">
        <v>1447</v>
      </c>
      <c r="B795" s="64" t="s">
        <v>1906</v>
      </c>
      <c r="C795" s="65" t="s">
        <v>2355</v>
      </c>
      <c r="D795" s="66"/>
      <c r="E795" s="67"/>
      <c r="F795" s="307">
        <v>-7.25</v>
      </c>
      <c r="G795" s="307">
        <v>0</v>
      </c>
      <c r="H795" s="142">
        <f t="shared" si="146"/>
        <v>-7.25</v>
      </c>
      <c r="I795" s="91" t="str">
        <f t="shared" si="145"/>
        <v>N.M.</v>
      </c>
      <c r="J795" s="157"/>
      <c r="K795" s="307">
        <v>7.96</v>
      </c>
      <c r="L795" s="307">
        <v>0</v>
      </c>
      <c r="M795" s="142">
        <f t="shared" si="147"/>
        <v>7.96</v>
      </c>
      <c r="N795" s="91" t="str">
        <f t="shared" si="148"/>
        <v>N.M.</v>
      </c>
      <c r="O795" s="258"/>
      <c r="P795" s="157"/>
      <c r="Q795" s="307">
        <v>7.96</v>
      </c>
      <c r="R795" s="307">
        <v>0</v>
      </c>
      <c r="S795" s="142">
        <f t="shared" si="149"/>
        <v>7.96</v>
      </c>
      <c r="T795" s="91" t="str">
        <f t="shared" si="150"/>
        <v>N.M.</v>
      </c>
      <c r="U795" s="157"/>
      <c r="V795" s="307">
        <v>7.96</v>
      </c>
      <c r="W795" s="307">
        <v>0</v>
      </c>
      <c r="X795" s="142">
        <f t="shared" si="151"/>
        <v>7.96</v>
      </c>
      <c r="Y795" s="91" t="str">
        <f t="shared" si="152"/>
        <v>N.M.</v>
      </c>
      <c r="Z795" s="132"/>
    </row>
    <row r="796" spans="1:26" s="68" customFormat="1" hidden="1" outlineLevel="1" x14ac:dyDescent="0.25">
      <c r="A796" s="63" t="s">
        <v>1448</v>
      </c>
      <c r="B796" s="64" t="s">
        <v>1907</v>
      </c>
      <c r="C796" s="65" t="s">
        <v>2356</v>
      </c>
      <c r="D796" s="66"/>
      <c r="E796" s="67"/>
      <c r="F796" s="307">
        <v>149702.91</v>
      </c>
      <c r="G796" s="307">
        <v>23246.04</v>
      </c>
      <c r="H796" s="142">
        <f t="shared" si="146"/>
        <v>126456.87</v>
      </c>
      <c r="I796" s="91">
        <f t="shared" si="145"/>
        <v>5.4399317044967654</v>
      </c>
      <c r="J796" s="157"/>
      <c r="K796" s="307">
        <v>627434.37</v>
      </c>
      <c r="L796" s="307">
        <v>337741.15</v>
      </c>
      <c r="M796" s="142">
        <f t="shared" si="147"/>
        <v>289693.21999999997</v>
      </c>
      <c r="N796" s="91">
        <f t="shared" si="148"/>
        <v>0.85773741221642652</v>
      </c>
      <c r="O796" s="258"/>
      <c r="P796" s="157"/>
      <c r="Q796" s="307">
        <v>360574.23</v>
      </c>
      <c r="R796" s="307">
        <v>68194.87</v>
      </c>
      <c r="S796" s="142">
        <f t="shared" si="149"/>
        <v>292379.36</v>
      </c>
      <c r="T796" s="91">
        <f t="shared" si="150"/>
        <v>4.2874098887496963</v>
      </c>
      <c r="U796" s="157"/>
      <c r="V796" s="307">
        <v>727535.63</v>
      </c>
      <c r="W796" s="307">
        <v>501214.36</v>
      </c>
      <c r="X796" s="142">
        <f t="shared" si="151"/>
        <v>226321.27000000002</v>
      </c>
      <c r="Y796" s="91">
        <f t="shared" si="152"/>
        <v>0.45154586153517234</v>
      </c>
      <c r="Z796" s="132"/>
    </row>
    <row r="797" spans="1:26" s="68" customFormat="1" hidden="1" outlineLevel="1" x14ac:dyDescent="0.25">
      <c r="A797" s="63" t="s">
        <v>1449</v>
      </c>
      <c r="B797" s="64" t="s">
        <v>1908</v>
      </c>
      <c r="C797" s="65" t="s">
        <v>2357</v>
      </c>
      <c r="D797" s="66"/>
      <c r="E797" s="67"/>
      <c r="F797" s="307">
        <v>3687.56</v>
      </c>
      <c r="G797" s="307">
        <v>664.45</v>
      </c>
      <c r="H797" s="142">
        <f t="shared" si="146"/>
        <v>3023.1099999999997</v>
      </c>
      <c r="I797" s="91">
        <f t="shared" si="145"/>
        <v>4.5497930619309193</v>
      </c>
      <c r="J797" s="157"/>
      <c r="K797" s="307">
        <v>17713.7</v>
      </c>
      <c r="L797" s="307">
        <v>3779.38</v>
      </c>
      <c r="M797" s="142">
        <f t="shared" si="147"/>
        <v>13934.32</v>
      </c>
      <c r="N797" s="91">
        <f t="shared" si="148"/>
        <v>3.6869327773338481</v>
      </c>
      <c r="O797" s="258"/>
      <c r="P797" s="157"/>
      <c r="Q797" s="307">
        <v>5782.74</v>
      </c>
      <c r="R797" s="307">
        <v>1647.88</v>
      </c>
      <c r="S797" s="142">
        <f t="shared" si="149"/>
        <v>4134.8599999999997</v>
      </c>
      <c r="T797" s="91">
        <f t="shared" si="150"/>
        <v>2.5091996990072087</v>
      </c>
      <c r="U797" s="157"/>
      <c r="V797" s="307">
        <v>28217.75</v>
      </c>
      <c r="W797" s="307">
        <v>5500.56</v>
      </c>
      <c r="X797" s="142">
        <f t="shared" si="151"/>
        <v>22717.19</v>
      </c>
      <c r="Y797" s="91">
        <f t="shared" si="152"/>
        <v>4.1299776750003634</v>
      </c>
      <c r="Z797" s="132"/>
    </row>
    <row r="798" spans="1:26" s="68" customFormat="1" hidden="1" outlineLevel="1" x14ac:dyDescent="0.25">
      <c r="A798" s="63" t="s">
        <v>1450</v>
      </c>
      <c r="B798" s="64" t="s">
        <v>1909</v>
      </c>
      <c r="C798" s="65" t="s">
        <v>2358</v>
      </c>
      <c r="D798" s="66"/>
      <c r="E798" s="67"/>
      <c r="F798" s="307">
        <v>0</v>
      </c>
      <c r="G798" s="307">
        <v>0</v>
      </c>
      <c r="H798" s="142">
        <f t="shared" si="146"/>
        <v>0</v>
      </c>
      <c r="I798" s="91">
        <f t="shared" si="145"/>
        <v>0</v>
      </c>
      <c r="J798" s="157"/>
      <c r="K798" s="307">
        <v>-98.31</v>
      </c>
      <c r="L798" s="307">
        <v>0</v>
      </c>
      <c r="M798" s="142">
        <f t="shared" si="147"/>
        <v>-98.31</v>
      </c>
      <c r="N798" s="91" t="str">
        <f t="shared" si="148"/>
        <v>N.M.</v>
      </c>
      <c r="O798" s="258"/>
      <c r="P798" s="157"/>
      <c r="Q798" s="307">
        <v>0</v>
      </c>
      <c r="R798" s="307">
        <v>0</v>
      </c>
      <c r="S798" s="142">
        <f t="shared" si="149"/>
        <v>0</v>
      </c>
      <c r="T798" s="91">
        <f t="shared" si="150"/>
        <v>0</v>
      </c>
      <c r="U798" s="157"/>
      <c r="V798" s="307">
        <v>0</v>
      </c>
      <c r="W798" s="307">
        <v>0</v>
      </c>
      <c r="X798" s="142">
        <f t="shared" si="151"/>
        <v>0</v>
      </c>
      <c r="Y798" s="91">
        <f t="shared" si="152"/>
        <v>0</v>
      </c>
      <c r="Z798" s="132"/>
    </row>
    <row r="799" spans="1:26" collapsed="1" x14ac:dyDescent="0.25">
      <c r="A799" s="38" t="s">
        <v>712</v>
      </c>
      <c r="B799" s="83" t="s">
        <v>542</v>
      </c>
      <c r="C799" s="87" t="s">
        <v>302</v>
      </c>
      <c r="D799" s="38" t="s">
        <v>276</v>
      </c>
      <c r="E799" s="48"/>
      <c r="F799" s="100">
        <v>265937.65999999997</v>
      </c>
      <c r="G799" s="100">
        <v>127785.68000000001</v>
      </c>
      <c r="H799" s="98">
        <f t="shared" si="146"/>
        <v>138151.97999999998</v>
      </c>
      <c r="I799" s="117">
        <f t="shared" si="145"/>
        <v>1.0811225483168379</v>
      </c>
      <c r="J799" s="159"/>
      <c r="K799" s="100">
        <v>1367971.72</v>
      </c>
      <c r="L799" s="100">
        <v>1138658.04</v>
      </c>
      <c r="M799" s="98">
        <f t="shared" si="147"/>
        <v>229313.67999999993</v>
      </c>
      <c r="N799" s="117">
        <f t="shared" si="148"/>
        <v>0.20138941802053226</v>
      </c>
      <c r="O799" s="246"/>
      <c r="P799" s="159"/>
      <c r="Q799" s="100">
        <v>683980.2</v>
      </c>
      <c r="R799" s="100">
        <v>409976.54</v>
      </c>
      <c r="S799" s="98">
        <f t="shared" si="149"/>
        <v>274003.65999999997</v>
      </c>
      <c r="T799" s="117">
        <f t="shared" si="150"/>
        <v>0.66833985183640021</v>
      </c>
      <c r="U799" s="159"/>
      <c r="V799" s="100">
        <v>1982255.39</v>
      </c>
      <c r="W799" s="100">
        <v>1801908.6099999999</v>
      </c>
      <c r="X799" s="98">
        <f t="shared" si="151"/>
        <v>180346.78000000003</v>
      </c>
      <c r="Y799" s="117">
        <f t="shared" si="152"/>
        <v>0.10008652991563209</v>
      </c>
    </row>
    <row r="800" spans="1:26" s="108" customFormat="1" x14ac:dyDescent="0.25">
      <c r="A800" s="103"/>
      <c r="B800" s="104" t="s">
        <v>543</v>
      </c>
      <c r="C800" s="105" t="s">
        <v>301</v>
      </c>
      <c r="D800" s="103"/>
      <c r="E800" s="107"/>
      <c r="F800" s="302"/>
      <c r="G800" s="302"/>
      <c r="H800" s="303">
        <f t="shared" si="146"/>
        <v>0</v>
      </c>
      <c r="I800" s="119">
        <f t="shared" si="145"/>
        <v>0</v>
      </c>
      <c r="J800" s="166"/>
      <c r="K800" s="302"/>
      <c r="L800" s="302"/>
      <c r="M800" s="303">
        <f t="shared" si="147"/>
        <v>0</v>
      </c>
      <c r="N800" s="119">
        <f t="shared" si="148"/>
        <v>0</v>
      </c>
      <c r="O800" s="247"/>
      <c r="P800" s="166"/>
      <c r="Q800" s="302"/>
      <c r="R800" s="302"/>
      <c r="S800" s="303">
        <f t="shared" si="149"/>
        <v>0</v>
      </c>
      <c r="T800" s="119">
        <f t="shared" si="150"/>
        <v>0</v>
      </c>
      <c r="U800" s="166"/>
      <c r="V800" s="302"/>
      <c r="W800" s="302"/>
      <c r="X800" s="303">
        <f t="shared" si="151"/>
        <v>0</v>
      </c>
      <c r="Y800" s="119">
        <f t="shared" si="152"/>
        <v>0</v>
      </c>
      <c r="Z800" s="132"/>
    </row>
    <row r="801" spans="1:26" s="108" customFormat="1" x14ac:dyDescent="0.25">
      <c r="A801" s="103"/>
      <c r="B801" s="104" t="s">
        <v>544</v>
      </c>
      <c r="C801" s="105" t="s">
        <v>295</v>
      </c>
      <c r="D801" s="103"/>
      <c r="E801" s="107"/>
      <c r="F801" s="302"/>
      <c r="G801" s="302"/>
      <c r="H801" s="303">
        <f t="shared" si="146"/>
        <v>0</v>
      </c>
      <c r="I801" s="119">
        <f t="shared" si="145"/>
        <v>0</v>
      </c>
      <c r="J801" s="166"/>
      <c r="K801" s="302"/>
      <c r="L801" s="302"/>
      <c r="M801" s="303">
        <f t="shared" si="147"/>
        <v>0</v>
      </c>
      <c r="N801" s="119">
        <f t="shared" si="148"/>
        <v>0</v>
      </c>
      <c r="O801" s="247"/>
      <c r="P801" s="166"/>
      <c r="Q801" s="302"/>
      <c r="R801" s="302"/>
      <c r="S801" s="303">
        <f t="shared" si="149"/>
        <v>0</v>
      </c>
      <c r="T801" s="119">
        <f t="shared" si="150"/>
        <v>0</v>
      </c>
      <c r="U801" s="166"/>
      <c r="V801" s="302"/>
      <c r="W801" s="302"/>
      <c r="X801" s="303">
        <f t="shared" si="151"/>
        <v>0</v>
      </c>
      <c r="Y801" s="119">
        <f t="shared" si="152"/>
        <v>0</v>
      </c>
      <c r="Z801" s="132"/>
    </row>
    <row r="802" spans="1:26" x14ac:dyDescent="0.25">
      <c r="A802" s="38" t="s">
        <v>713</v>
      </c>
      <c r="B802" s="83" t="s">
        <v>545</v>
      </c>
      <c r="C802" s="88" t="s">
        <v>300</v>
      </c>
      <c r="D802" s="38"/>
      <c r="E802" s="48"/>
      <c r="F802" s="100">
        <v>0</v>
      </c>
      <c r="G802" s="100">
        <v>0</v>
      </c>
      <c r="H802" s="98">
        <f t="shared" si="146"/>
        <v>0</v>
      </c>
      <c r="I802" s="117">
        <f t="shared" si="145"/>
        <v>0</v>
      </c>
      <c r="J802" s="159"/>
      <c r="K802" s="100">
        <v>0</v>
      </c>
      <c r="L802" s="100">
        <v>0</v>
      </c>
      <c r="M802" s="98">
        <f t="shared" si="147"/>
        <v>0</v>
      </c>
      <c r="N802" s="117">
        <f t="shared" si="148"/>
        <v>0</v>
      </c>
      <c r="O802" s="246"/>
      <c r="P802" s="159"/>
      <c r="Q802" s="100">
        <v>0</v>
      </c>
      <c r="R802" s="100">
        <v>0</v>
      </c>
      <c r="S802" s="98">
        <f t="shared" si="149"/>
        <v>0</v>
      </c>
      <c r="T802" s="117">
        <f t="shared" si="150"/>
        <v>0</v>
      </c>
      <c r="U802" s="159"/>
      <c r="V802" s="100">
        <v>0</v>
      </c>
      <c r="W802" s="100">
        <v>0</v>
      </c>
      <c r="X802" s="98">
        <f t="shared" si="151"/>
        <v>0</v>
      </c>
      <c r="Y802" s="117">
        <f t="shared" si="152"/>
        <v>0</v>
      </c>
    </row>
    <row r="803" spans="1:26" s="68" customFormat="1" hidden="1" outlineLevel="1" x14ac:dyDescent="0.25">
      <c r="A803" s="63" t="s">
        <v>1451</v>
      </c>
      <c r="B803" s="64" t="s">
        <v>1910</v>
      </c>
      <c r="C803" s="65" t="s">
        <v>2359</v>
      </c>
      <c r="D803" s="66"/>
      <c r="E803" s="67"/>
      <c r="F803" s="307">
        <v>852.47</v>
      </c>
      <c r="G803" s="307">
        <v>478.11</v>
      </c>
      <c r="H803" s="142">
        <f t="shared" si="146"/>
        <v>374.36</v>
      </c>
      <c r="I803" s="91">
        <f t="shared" si="145"/>
        <v>0.7829997280960449</v>
      </c>
      <c r="J803" s="157"/>
      <c r="K803" s="307">
        <v>4541.33</v>
      </c>
      <c r="L803" s="307">
        <v>5933.1900000000005</v>
      </c>
      <c r="M803" s="142">
        <f t="shared" si="147"/>
        <v>-1391.8600000000006</v>
      </c>
      <c r="N803" s="91">
        <f t="shared" si="148"/>
        <v>-0.23458881310054128</v>
      </c>
      <c r="O803" s="258"/>
      <c r="P803" s="157"/>
      <c r="Q803" s="307">
        <v>2134.39</v>
      </c>
      <c r="R803" s="307">
        <v>3538.85</v>
      </c>
      <c r="S803" s="142">
        <f t="shared" si="149"/>
        <v>-1404.46</v>
      </c>
      <c r="T803" s="91">
        <f t="shared" si="150"/>
        <v>-0.39686903937719881</v>
      </c>
      <c r="U803" s="157"/>
      <c r="V803" s="307">
        <v>9575.17</v>
      </c>
      <c r="W803" s="307">
        <v>11438.12</v>
      </c>
      <c r="X803" s="142">
        <f t="shared" si="151"/>
        <v>-1862.9500000000007</v>
      </c>
      <c r="Y803" s="91">
        <f t="shared" si="152"/>
        <v>-0.16287204540606329</v>
      </c>
      <c r="Z803" s="132"/>
    </row>
    <row r="804" spans="1:26" s="68" customFormat="1" hidden="1" outlineLevel="1" x14ac:dyDescent="0.25">
      <c r="A804" s="63" t="s">
        <v>1452</v>
      </c>
      <c r="B804" s="64" t="s">
        <v>1911</v>
      </c>
      <c r="C804" s="65" t="s">
        <v>2360</v>
      </c>
      <c r="D804" s="66"/>
      <c r="E804" s="67"/>
      <c r="F804" s="307">
        <v>1.41</v>
      </c>
      <c r="G804" s="307">
        <v>7.32</v>
      </c>
      <c r="H804" s="142">
        <f t="shared" si="146"/>
        <v>-5.91</v>
      </c>
      <c r="I804" s="91">
        <f t="shared" si="145"/>
        <v>-0.80737704918032782</v>
      </c>
      <c r="J804" s="157"/>
      <c r="K804" s="307">
        <v>92.4</v>
      </c>
      <c r="L804" s="307">
        <v>27.79</v>
      </c>
      <c r="M804" s="142">
        <f t="shared" si="147"/>
        <v>64.610000000000014</v>
      </c>
      <c r="N804" s="91">
        <f t="shared" si="148"/>
        <v>2.3249370277078092</v>
      </c>
      <c r="O804" s="258"/>
      <c r="P804" s="157"/>
      <c r="Q804" s="307">
        <v>60.64</v>
      </c>
      <c r="R804" s="307">
        <v>24.12</v>
      </c>
      <c r="S804" s="142">
        <f t="shared" si="149"/>
        <v>36.519999999999996</v>
      </c>
      <c r="T804" s="91">
        <f t="shared" si="150"/>
        <v>1.5140961857379767</v>
      </c>
      <c r="U804" s="157"/>
      <c r="V804" s="307">
        <v>128.56</v>
      </c>
      <c r="W804" s="307">
        <v>99.78</v>
      </c>
      <c r="X804" s="142">
        <f t="shared" si="151"/>
        <v>28.78</v>
      </c>
      <c r="Y804" s="91">
        <f t="shared" si="152"/>
        <v>0.28843455602325119</v>
      </c>
      <c r="Z804" s="132"/>
    </row>
    <row r="805" spans="1:26" collapsed="1" x14ac:dyDescent="0.25">
      <c r="A805" s="38" t="s">
        <v>714</v>
      </c>
      <c r="B805" s="83" t="s">
        <v>546</v>
      </c>
      <c r="C805" s="88" t="s">
        <v>299</v>
      </c>
      <c r="D805" s="38"/>
      <c r="E805" s="48"/>
      <c r="F805" s="100">
        <v>853.88</v>
      </c>
      <c r="G805" s="100">
        <v>485.43</v>
      </c>
      <c r="H805" s="98">
        <f t="shared" si="146"/>
        <v>368.45</v>
      </c>
      <c r="I805" s="117">
        <f t="shared" si="145"/>
        <v>0.7590177780524483</v>
      </c>
      <c r="J805" s="159"/>
      <c r="K805" s="100">
        <v>4633.7299999999996</v>
      </c>
      <c r="L805" s="100">
        <v>5960.9800000000005</v>
      </c>
      <c r="M805" s="98">
        <f t="shared" si="147"/>
        <v>-1327.2500000000009</v>
      </c>
      <c r="N805" s="117">
        <f t="shared" si="148"/>
        <v>-0.22265634174246529</v>
      </c>
      <c r="O805" s="246"/>
      <c r="P805" s="159"/>
      <c r="Q805" s="100">
        <v>2195.0299999999997</v>
      </c>
      <c r="R805" s="100">
        <v>3562.97</v>
      </c>
      <c r="S805" s="98">
        <f t="shared" si="149"/>
        <v>-1367.94</v>
      </c>
      <c r="T805" s="117">
        <f t="shared" si="150"/>
        <v>-0.38393250574661031</v>
      </c>
      <c r="U805" s="159"/>
      <c r="V805" s="100">
        <v>9703.73</v>
      </c>
      <c r="W805" s="100">
        <v>11537.900000000001</v>
      </c>
      <c r="X805" s="98">
        <f t="shared" si="151"/>
        <v>-1834.1700000000019</v>
      </c>
      <c r="Y805" s="117">
        <f t="shared" si="152"/>
        <v>-0.15896913649797637</v>
      </c>
    </row>
    <row r="806" spans="1:26" s="68" customFormat="1" hidden="1" outlineLevel="1" x14ac:dyDescent="0.25">
      <c r="A806" s="63" t="s">
        <v>1453</v>
      </c>
      <c r="B806" s="64" t="s">
        <v>1912</v>
      </c>
      <c r="C806" s="65" t="s">
        <v>2361</v>
      </c>
      <c r="D806" s="66"/>
      <c r="E806" s="67"/>
      <c r="F806" s="307">
        <v>0</v>
      </c>
      <c r="G806" s="307">
        <v>0</v>
      </c>
      <c r="H806" s="142">
        <f t="shared" si="146"/>
        <v>0</v>
      </c>
      <c r="I806" s="91">
        <f t="shared" si="145"/>
        <v>0</v>
      </c>
      <c r="J806" s="157"/>
      <c r="K806" s="307">
        <v>0</v>
      </c>
      <c r="L806" s="307">
        <v>79.86</v>
      </c>
      <c r="M806" s="142">
        <f t="shared" si="147"/>
        <v>-79.86</v>
      </c>
      <c r="N806" s="91" t="str">
        <f t="shared" si="148"/>
        <v>N.M.</v>
      </c>
      <c r="O806" s="258"/>
      <c r="P806" s="157"/>
      <c r="Q806" s="307">
        <v>0</v>
      </c>
      <c r="R806" s="307">
        <v>0</v>
      </c>
      <c r="S806" s="142">
        <f t="shared" si="149"/>
        <v>0</v>
      </c>
      <c r="T806" s="91">
        <f t="shared" si="150"/>
        <v>0</v>
      </c>
      <c r="U806" s="157"/>
      <c r="V806" s="307">
        <v>0</v>
      </c>
      <c r="W806" s="307">
        <v>79.86</v>
      </c>
      <c r="X806" s="142">
        <f t="shared" si="151"/>
        <v>-79.86</v>
      </c>
      <c r="Y806" s="91" t="str">
        <f t="shared" si="152"/>
        <v>N.M.</v>
      </c>
      <c r="Z806" s="132"/>
    </row>
    <row r="807" spans="1:26" collapsed="1" x14ac:dyDescent="0.25">
      <c r="A807" s="38" t="s">
        <v>715</v>
      </c>
      <c r="B807" s="83" t="s">
        <v>547</v>
      </c>
      <c r="C807" s="88" t="s">
        <v>298</v>
      </c>
      <c r="D807" s="38"/>
      <c r="E807" s="48"/>
      <c r="F807" s="100">
        <v>0</v>
      </c>
      <c r="G807" s="100">
        <v>0</v>
      </c>
      <c r="H807" s="98">
        <f t="shared" si="146"/>
        <v>0</v>
      </c>
      <c r="I807" s="117">
        <f t="shared" si="145"/>
        <v>0</v>
      </c>
      <c r="J807" s="159"/>
      <c r="K807" s="100">
        <v>0</v>
      </c>
      <c r="L807" s="100">
        <v>79.86</v>
      </c>
      <c r="M807" s="98">
        <f t="shared" si="147"/>
        <v>-79.86</v>
      </c>
      <c r="N807" s="117" t="str">
        <f t="shared" si="148"/>
        <v>N.M.</v>
      </c>
      <c r="O807" s="246"/>
      <c r="P807" s="159"/>
      <c r="Q807" s="100">
        <v>0</v>
      </c>
      <c r="R807" s="100">
        <v>0</v>
      </c>
      <c r="S807" s="98">
        <f t="shared" si="149"/>
        <v>0</v>
      </c>
      <c r="T807" s="117">
        <f t="shared" si="150"/>
        <v>0</v>
      </c>
      <c r="U807" s="159"/>
      <c r="V807" s="100">
        <v>0</v>
      </c>
      <c r="W807" s="100">
        <v>79.86</v>
      </c>
      <c r="X807" s="98">
        <f t="shared" si="151"/>
        <v>-79.86</v>
      </c>
      <c r="Y807" s="117" t="str">
        <f t="shared" si="152"/>
        <v>N.M.</v>
      </c>
    </row>
    <row r="808" spans="1:26" x14ac:dyDescent="0.25">
      <c r="A808" s="38" t="s">
        <v>716</v>
      </c>
      <c r="B808" s="83" t="s">
        <v>548</v>
      </c>
      <c r="C808" s="88" t="s">
        <v>297</v>
      </c>
      <c r="D808" s="38"/>
      <c r="E808" s="48"/>
      <c r="F808" s="100">
        <v>0</v>
      </c>
      <c r="G808" s="100">
        <v>0</v>
      </c>
      <c r="H808" s="98">
        <f t="shared" si="146"/>
        <v>0</v>
      </c>
      <c r="I808" s="117">
        <f t="shared" si="145"/>
        <v>0</v>
      </c>
      <c r="J808" s="159"/>
      <c r="K808" s="100">
        <v>0</v>
      </c>
      <c r="L808" s="100">
        <v>0</v>
      </c>
      <c r="M808" s="98">
        <f t="shared" si="147"/>
        <v>0</v>
      </c>
      <c r="N808" s="117">
        <f t="shared" si="148"/>
        <v>0</v>
      </c>
      <c r="O808" s="246"/>
      <c r="P808" s="159"/>
      <c r="Q808" s="100">
        <v>0</v>
      </c>
      <c r="R808" s="100">
        <v>0</v>
      </c>
      <c r="S808" s="98">
        <f t="shared" si="149"/>
        <v>0</v>
      </c>
      <c r="T808" s="117">
        <f t="shared" si="150"/>
        <v>0</v>
      </c>
      <c r="U808" s="159"/>
      <c r="V808" s="100">
        <v>0</v>
      </c>
      <c r="W808" s="100">
        <v>0</v>
      </c>
      <c r="X808" s="98">
        <f t="shared" si="151"/>
        <v>0</v>
      </c>
      <c r="Y808" s="117">
        <f t="shared" si="152"/>
        <v>0</v>
      </c>
    </row>
    <row r="809" spans="1:26" s="68" customFormat="1" hidden="1" outlineLevel="1" x14ac:dyDescent="0.25">
      <c r="A809" s="63" t="s">
        <v>1451</v>
      </c>
      <c r="B809" s="64" t="s">
        <v>1910</v>
      </c>
      <c r="C809" s="65" t="s">
        <v>2359</v>
      </c>
      <c r="D809" s="66"/>
      <c r="E809" s="67"/>
      <c r="F809" s="307">
        <v>852.47</v>
      </c>
      <c r="G809" s="307">
        <v>478.11</v>
      </c>
      <c r="H809" s="142">
        <f t="shared" si="146"/>
        <v>374.36</v>
      </c>
      <c r="I809" s="91">
        <f t="shared" si="145"/>
        <v>0.7829997280960449</v>
      </c>
      <c r="J809" s="157"/>
      <c r="K809" s="307">
        <v>4541.33</v>
      </c>
      <c r="L809" s="307">
        <v>5933.1900000000005</v>
      </c>
      <c r="M809" s="142">
        <f t="shared" si="147"/>
        <v>-1391.8600000000006</v>
      </c>
      <c r="N809" s="91">
        <f t="shared" si="148"/>
        <v>-0.23458881310054128</v>
      </c>
      <c r="O809" s="258"/>
      <c r="P809" s="157"/>
      <c r="Q809" s="307">
        <v>2134.39</v>
      </c>
      <c r="R809" s="307">
        <v>3538.85</v>
      </c>
      <c r="S809" s="142">
        <f t="shared" si="149"/>
        <v>-1404.46</v>
      </c>
      <c r="T809" s="91">
        <f t="shared" si="150"/>
        <v>-0.39686903937719881</v>
      </c>
      <c r="U809" s="157"/>
      <c r="V809" s="307">
        <v>9575.17</v>
      </c>
      <c r="W809" s="307">
        <v>11438.12</v>
      </c>
      <c r="X809" s="142">
        <f t="shared" si="151"/>
        <v>-1862.9500000000007</v>
      </c>
      <c r="Y809" s="91">
        <f t="shared" si="152"/>
        <v>-0.16287204540606329</v>
      </c>
      <c r="Z809" s="132"/>
    </row>
    <row r="810" spans="1:26" s="68" customFormat="1" hidden="1" outlineLevel="1" x14ac:dyDescent="0.25">
      <c r="A810" s="63" t="s">
        <v>1452</v>
      </c>
      <c r="B810" s="64" t="s">
        <v>1911</v>
      </c>
      <c r="C810" s="65" t="s">
        <v>2360</v>
      </c>
      <c r="D810" s="66"/>
      <c r="E810" s="67"/>
      <c r="F810" s="307">
        <v>1.41</v>
      </c>
      <c r="G810" s="307">
        <v>7.32</v>
      </c>
      <c r="H810" s="142">
        <f t="shared" si="146"/>
        <v>-5.91</v>
      </c>
      <c r="I810" s="91">
        <f t="shared" si="145"/>
        <v>-0.80737704918032782</v>
      </c>
      <c r="J810" s="157"/>
      <c r="K810" s="307">
        <v>92.4</v>
      </c>
      <c r="L810" s="307">
        <v>27.79</v>
      </c>
      <c r="M810" s="142">
        <f t="shared" si="147"/>
        <v>64.610000000000014</v>
      </c>
      <c r="N810" s="91">
        <f t="shared" si="148"/>
        <v>2.3249370277078092</v>
      </c>
      <c r="O810" s="258"/>
      <c r="P810" s="157"/>
      <c r="Q810" s="307">
        <v>60.64</v>
      </c>
      <c r="R810" s="307">
        <v>24.12</v>
      </c>
      <c r="S810" s="142">
        <f t="shared" si="149"/>
        <v>36.519999999999996</v>
      </c>
      <c r="T810" s="91">
        <f t="shared" si="150"/>
        <v>1.5140961857379767</v>
      </c>
      <c r="U810" s="157"/>
      <c r="V810" s="307">
        <v>128.56</v>
      </c>
      <c r="W810" s="307">
        <v>99.78</v>
      </c>
      <c r="X810" s="142">
        <f t="shared" si="151"/>
        <v>28.78</v>
      </c>
      <c r="Y810" s="91">
        <f t="shared" si="152"/>
        <v>0.28843455602325119</v>
      </c>
      <c r="Z810" s="132"/>
    </row>
    <row r="811" spans="1:26" s="68" customFormat="1" hidden="1" outlineLevel="1" x14ac:dyDescent="0.25">
      <c r="A811" s="63" t="s">
        <v>1453</v>
      </c>
      <c r="B811" s="64" t="s">
        <v>1912</v>
      </c>
      <c r="C811" s="65" t="s">
        <v>2361</v>
      </c>
      <c r="D811" s="66"/>
      <c r="E811" s="67"/>
      <c r="F811" s="307">
        <v>0</v>
      </c>
      <c r="G811" s="307">
        <v>0</v>
      </c>
      <c r="H811" s="142">
        <f t="shared" si="146"/>
        <v>0</v>
      </c>
      <c r="I811" s="91">
        <f t="shared" si="145"/>
        <v>0</v>
      </c>
      <c r="J811" s="157"/>
      <c r="K811" s="307">
        <v>0</v>
      </c>
      <c r="L811" s="307">
        <v>79.86</v>
      </c>
      <c r="M811" s="142">
        <f t="shared" si="147"/>
        <v>-79.86</v>
      </c>
      <c r="N811" s="91" t="str">
        <f t="shared" si="148"/>
        <v>N.M.</v>
      </c>
      <c r="O811" s="258"/>
      <c r="P811" s="157"/>
      <c r="Q811" s="307">
        <v>0</v>
      </c>
      <c r="R811" s="307">
        <v>0</v>
      </c>
      <c r="S811" s="142">
        <f t="shared" si="149"/>
        <v>0</v>
      </c>
      <c r="T811" s="91">
        <f t="shared" si="150"/>
        <v>0</v>
      </c>
      <c r="U811" s="157"/>
      <c r="V811" s="307">
        <v>0</v>
      </c>
      <c r="W811" s="307">
        <v>79.86</v>
      </c>
      <c r="X811" s="142">
        <f t="shared" si="151"/>
        <v>-79.86</v>
      </c>
      <c r="Y811" s="91" t="str">
        <f t="shared" si="152"/>
        <v>N.M.</v>
      </c>
      <c r="Z811" s="132"/>
    </row>
    <row r="812" spans="1:26" collapsed="1" x14ac:dyDescent="0.25">
      <c r="A812" s="38" t="s">
        <v>717</v>
      </c>
      <c r="B812" s="83" t="s">
        <v>549</v>
      </c>
      <c r="C812" s="87" t="s">
        <v>1216</v>
      </c>
      <c r="D812" s="38" t="s">
        <v>276</v>
      </c>
      <c r="E812" s="48"/>
      <c r="F812" s="100">
        <v>853.88</v>
      </c>
      <c r="G812" s="100">
        <v>485.43</v>
      </c>
      <c r="H812" s="98">
        <f t="shared" si="146"/>
        <v>368.45</v>
      </c>
      <c r="I812" s="117">
        <f t="shared" si="145"/>
        <v>0.7590177780524483</v>
      </c>
      <c r="J812" s="159"/>
      <c r="K812" s="100">
        <v>4633.7299999999996</v>
      </c>
      <c r="L812" s="100">
        <v>6040.84</v>
      </c>
      <c r="M812" s="98">
        <f t="shared" si="147"/>
        <v>-1407.1100000000006</v>
      </c>
      <c r="N812" s="117">
        <f t="shared" si="148"/>
        <v>-0.23293283715509772</v>
      </c>
      <c r="O812" s="246"/>
      <c r="P812" s="159"/>
      <c r="Q812" s="100">
        <v>2195.0299999999997</v>
      </c>
      <c r="R812" s="100">
        <v>3562.97</v>
      </c>
      <c r="S812" s="98">
        <f t="shared" si="149"/>
        <v>-1367.94</v>
      </c>
      <c r="T812" s="117">
        <f t="shared" si="150"/>
        <v>-0.38393250574661031</v>
      </c>
      <c r="U812" s="159"/>
      <c r="V812" s="100">
        <v>9703.73</v>
      </c>
      <c r="W812" s="100">
        <v>11617.760000000002</v>
      </c>
      <c r="X812" s="98">
        <f t="shared" si="151"/>
        <v>-1914.0300000000025</v>
      </c>
      <c r="Y812" s="117">
        <f t="shared" si="152"/>
        <v>-0.16475034774345504</v>
      </c>
    </row>
    <row r="813" spans="1:26" s="108" customFormat="1" x14ac:dyDescent="0.25">
      <c r="A813" s="103"/>
      <c r="B813" s="104" t="s">
        <v>550</v>
      </c>
      <c r="C813" s="105" t="s">
        <v>296</v>
      </c>
      <c r="D813" s="103"/>
      <c r="E813" s="107"/>
      <c r="F813" s="302"/>
      <c r="G813" s="302"/>
      <c r="H813" s="303">
        <f t="shared" si="146"/>
        <v>0</v>
      </c>
      <c r="I813" s="119">
        <f t="shared" si="145"/>
        <v>0</v>
      </c>
      <c r="J813" s="166"/>
      <c r="K813" s="302"/>
      <c r="L813" s="302"/>
      <c r="M813" s="303">
        <f t="shared" si="147"/>
        <v>0</v>
      </c>
      <c r="N813" s="119">
        <f t="shared" si="148"/>
        <v>0</v>
      </c>
      <c r="O813" s="247"/>
      <c r="P813" s="166"/>
      <c r="Q813" s="302"/>
      <c r="R813" s="302"/>
      <c r="S813" s="303">
        <f t="shared" si="149"/>
        <v>0</v>
      </c>
      <c r="T813" s="119">
        <f t="shared" si="150"/>
        <v>0</v>
      </c>
      <c r="U813" s="166"/>
      <c r="V813" s="302"/>
      <c r="W813" s="302"/>
      <c r="X813" s="303">
        <f t="shared" si="151"/>
        <v>0</v>
      </c>
      <c r="Y813" s="119">
        <f t="shared" si="152"/>
        <v>0</v>
      </c>
      <c r="Z813" s="132"/>
    </row>
    <row r="814" spans="1:26" s="108" customFormat="1" x14ac:dyDescent="0.25">
      <c r="A814" s="103"/>
      <c r="B814" s="104" t="s">
        <v>551</v>
      </c>
      <c r="C814" s="105" t="s">
        <v>295</v>
      </c>
      <c r="D814" s="103"/>
      <c r="E814" s="107"/>
      <c r="F814" s="302"/>
      <c r="G814" s="302"/>
      <c r="H814" s="303">
        <f t="shared" si="146"/>
        <v>0</v>
      </c>
      <c r="I814" s="119">
        <f t="shared" ref="I814:I877" si="153">IF(G814&lt;0,IF(H814=0,0,IF(OR(G814=0,F814=0),"N.M.",IF(ABS(H814/G814)&gt;=10,"N.M.",H814/(-G814)))),IF(H814=0,0,IF(OR(G814=0,F814=0),"N.M.",IF(ABS(H814/G814)&gt;=10,"N.M.",H814/G814))))</f>
        <v>0</v>
      </c>
      <c r="J814" s="166"/>
      <c r="K814" s="302"/>
      <c r="L814" s="302"/>
      <c r="M814" s="303">
        <f t="shared" si="147"/>
        <v>0</v>
      </c>
      <c r="N814" s="119">
        <f t="shared" si="148"/>
        <v>0</v>
      </c>
      <c r="O814" s="247"/>
      <c r="P814" s="166"/>
      <c r="Q814" s="302"/>
      <c r="R814" s="302"/>
      <c r="S814" s="303">
        <f t="shared" si="149"/>
        <v>0</v>
      </c>
      <c r="T814" s="119">
        <f t="shared" si="150"/>
        <v>0</v>
      </c>
      <c r="U814" s="166"/>
      <c r="V814" s="302"/>
      <c r="W814" s="302"/>
      <c r="X814" s="303">
        <f t="shared" si="151"/>
        <v>0</v>
      </c>
      <c r="Y814" s="119">
        <f t="shared" si="152"/>
        <v>0</v>
      </c>
      <c r="Z814" s="132"/>
    </row>
    <row r="815" spans="1:26" s="68" customFormat="1" hidden="1" outlineLevel="1" x14ac:dyDescent="0.25">
      <c r="A815" s="63" t="s">
        <v>1454</v>
      </c>
      <c r="B815" s="64" t="s">
        <v>1913</v>
      </c>
      <c r="C815" s="65" t="s">
        <v>2362</v>
      </c>
      <c r="D815" s="66"/>
      <c r="E815" s="67"/>
      <c r="F815" s="307">
        <v>1138055.57</v>
      </c>
      <c r="G815" s="307">
        <v>907448.07000000007</v>
      </c>
      <c r="H815" s="142">
        <f t="shared" si="146"/>
        <v>230607.5</v>
      </c>
      <c r="I815" s="91">
        <f t="shared" si="153"/>
        <v>0.25412748963144521</v>
      </c>
      <c r="J815" s="157"/>
      <c r="K815" s="307">
        <v>6800814.04</v>
      </c>
      <c r="L815" s="307">
        <v>7514305.3899999997</v>
      </c>
      <c r="M815" s="142">
        <f t="shared" si="147"/>
        <v>-713491.34999999963</v>
      </c>
      <c r="N815" s="91">
        <f t="shared" si="148"/>
        <v>-9.495107171841996E-2</v>
      </c>
      <c r="O815" s="258"/>
      <c r="P815" s="157"/>
      <c r="Q815" s="307">
        <v>2760785.5700000003</v>
      </c>
      <c r="R815" s="307">
        <v>3514979.13</v>
      </c>
      <c r="S815" s="142">
        <f t="shared" si="149"/>
        <v>-754193.55999999959</v>
      </c>
      <c r="T815" s="91">
        <f t="shared" si="150"/>
        <v>-0.21456558690861974</v>
      </c>
      <c r="U815" s="157"/>
      <c r="V815" s="307">
        <v>11531778.550000001</v>
      </c>
      <c r="W815" s="307">
        <v>12263044.67</v>
      </c>
      <c r="X815" s="142">
        <f t="shared" si="151"/>
        <v>-731266.11999999918</v>
      </c>
      <c r="Y815" s="91">
        <f t="shared" si="152"/>
        <v>-5.9631693407180518E-2</v>
      </c>
      <c r="Z815" s="132"/>
    </row>
    <row r="816" spans="1:26" s="68" customFormat="1" hidden="1" outlineLevel="1" x14ac:dyDescent="0.25">
      <c r="A816" s="63" t="s">
        <v>1455</v>
      </c>
      <c r="B816" s="64" t="s">
        <v>1914</v>
      </c>
      <c r="C816" s="65" t="s">
        <v>2363</v>
      </c>
      <c r="D816" s="66"/>
      <c r="E816" s="67"/>
      <c r="F816" s="307">
        <v>29.86</v>
      </c>
      <c r="G816" s="307">
        <v>0</v>
      </c>
      <c r="H816" s="142">
        <f t="shared" si="146"/>
        <v>29.86</v>
      </c>
      <c r="I816" s="91" t="str">
        <f t="shared" si="153"/>
        <v>N.M.</v>
      </c>
      <c r="J816" s="157"/>
      <c r="K816" s="307">
        <v>29.86</v>
      </c>
      <c r="L816" s="307">
        <v>0</v>
      </c>
      <c r="M816" s="142">
        <f t="shared" si="147"/>
        <v>29.86</v>
      </c>
      <c r="N816" s="91" t="str">
        <f t="shared" si="148"/>
        <v>N.M.</v>
      </c>
      <c r="O816" s="258"/>
      <c r="P816" s="157"/>
      <c r="Q816" s="307">
        <v>29.86</v>
      </c>
      <c r="R816" s="307">
        <v>0</v>
      </c>
      <c r="S816" s="142">
        <f t="shared" si="149"/>
        <v>29.86</v>
      </c>
      <c r="T816" s="91" t="str">
        <f t="shared" si="150"/>
        <v>N.M.</v>
      </c>
      <c r="U816" s="157"/>
      <c r="V816" s="307">
        <v>29.86</v>
      </c>
      <c r="W816" s="307">
        <v>0</v>
      </c>
      <c r="X816" s="142">
        <f t="shared" si="151"/>
        <v>29.86</v>
      </c>
      <c r="Y816" s="91" t="str">
        <f t="shared" si="152"/>
        <v>N.M.</v>
      </c>
      <c r="Z816" s="132"/>
    </row>
    <row r="817" spans="1:26" collapsed="1" x14ac:dyDescent="0.25">
      <c r="A817" s="38" t="s">
        <v>718</v>
      </c>
      <c r="B817" s="83" t="s">
        <v>552</v>
      </c>
      <c r="C817" s="88" t="s">
        <v>294</v>
      </c>
      <c r="D817" s="38"/>
      <c r="E817" s="48"/>
      <c r="F817" s="100">
        <v>1138085.4300000002</v>
      </c>
      <c r="G817" s="100">
        <v>907448.07000000007</v>
      </c>
      <c r="H817" s="98">
        <f t="shared" ref="H817:H880" si="154">+F817-G817</f>
        <v>230637.3600000001</v>
      </c>
      <c r="I817" s="117">
        <f t="shared" si="153"/>
        <v>0.25416039509566657</v>
      </c>
      <c r="J817" s="159"/>
      <c r="K817" s="100">
        <v>6800843.9000000004</v>
      </c>
      <c r="L817" s="100">
        <v>7514305.3899999997</v>
      </c>
      <c r="M817" s="98">
        <f t="shared" ref="M817:M880" si="155">+K817-L817</f>
        <v>-713461.48999999929</v>
      </c>
      <c r="N817" s="117">
        <f t="shared" ref="N817:N880" si="156">IF(L817&lt;0,IF(M817=0,0,IF(OR(L817=0,K817=0),"N.M.",IF(ABS(M817/L817)&gt;=10,"N.M.",M817/(-L817)))),IF(M817=0,0,IF(OR(L817=0,K817=0),"N.M.",IF(ABS(M817/L817)&gt;=10,"N.M.",M817/L817))))</f>
        <v>-9.4947097964566393E-2</v>
      </c>
      <c r="O817" s="246"/>
      <c r="P817" s="159"/>
      <c r="Q817" s="100">
        <v>2760815.43</v>
      </c>
      <c r="R817" s="100">
        <v>3514979.13</v>
      </c>
      <c r="S817" s="98">
        <f t="shared" ref="S817:S880" si="157">+Q817-R817</f>
        <v>-754163.69999999972</v>
      </c>
      <c r="T817" s="117">
        <f t="shared" ref="T817:T880" si="158">IF(R817&lt;0,IF(S817=0,0,IF(OR(R817=0,Q817=0),"N.M.",IF(ABS(S817/R817)&gt;=10,"N.M.",S817/(-R817)))),IF(S817=0,0,IF(OR(R817=0,Q817=0),"N.M.",IF(ABS(S817/R817)&gt;=10,"N.M.",S817/R817))))</f>
        <v>-0.21455709183684393</v>
      </c>
      <c r="U817" s="159"/>
      <c r="V817" s="100">
        <v>11531808.41</v>
      </c>
      <c r="W817" s="100">
        <v>12263044.67</v>
      </c>
      <c r="X817" s="98">
        <f t="shared" ref="X817:X880" si="159">+V817-W817</f>
        <v>-731236.25999999978</v>
      </c>
      <c r="Y817" s="117">
        <f t="shared" ref="Y817:Y880" si="160">IF(W817&lt;0,IF(X817=0,0,IF(OR(W817=0,V817=0),"N.M.",IF(ABS(X817/W817)&gt;=10,"N.M.",X817/(-W817)))),IF(X817=0,0,IF(OR(W817=0,V817=0),"N.M.",IF(ABS(X817/W817)&gt;=10,"N.M.",X817/W817))))</f>
        <v>-5.9629258449076482E-2</v>
      </c>
    </row>
    <row r="818" spans="1:26" s="68" customFormat="1" hidden="1" outlineLevel="1" x14ac:dyDescent="0.25">
      <c r="A818" s="63" t="s">
        <v>1456</v>
      </c>
      <c r="B818" s="64" t="s">
        <v>1915</v>
      </c>
      <c r="C818" s="65" t="s">
        <v>2364</v>
      </c>
      <c r="D818" s="66"/>
      <c r="E818" s="67"/>
      <c r="F818" s="307">
        <v>175012.95</v>
      </c>
      <c r="G818" s="307">
        <v>-41909.4</v>
      </c>
      <c r="H818" s="142">
        <f t="shared" si="154"/>
        <v>216922.35</v>
      </c>
      <c r="I818" s="91">
        <f t="shared" si="153"/>
        <v>5.1759831923148507</v>
      </c>
      <c r="J818" s="157"/>
      <c r="K818" s="307">
        <v>892546.53</v>
      </c>
      <c r="L818" s="307">
        <v>382909.62</v>
      </c>
      <c r="M818" s="142">
        <f t="shared" si="155"/>
        <v>509636.91000000003</v>
      </c>
      <c r="N818" s="91">
        <f t="shared" si="156"/>
        <v>1.330958752094032</v>
      </c>
      <c r="O818" s="258"/>
      <c r="P818" s="157"/>
      <c r="Q818" s="307">
        <v>400754.28</v>
      </c>
      <c r="R818" s="307">
        <v>77317.45</v>
      </c>
      <c r="S818" s="142">
        <f t="shared" si="157"/>
        <v>323436.83</v>
      </c>
      <c r="T818" s="91">
        <f t="shared" si="158"/>
        <v>4.1832319870870034</v>
      </c>
      <c r="U818" s="157"/>
      <c r="V818" s="307">
        <v>1023179.04</v>
      </c>
      <c r="W818" s="307">
        <v>512165.53</v>
      </c>
      <c r="X818" s="142">
        <f t="shared" si="159"/>
        <v>511013.51</v>
      </c>
      <c r="Y818" s="91">
        <f t="shared" si="160"/>
        <v>0.99775068814178103</v>
      </c>
      <c r="Z818" s="132"/>
    </row>
    <row r="819" spans="1:26" s="68" customFormat="1" hidden="1" outlineLevel="1" x14ac:dyDescent="0.25">
      <c r="A819" s="63" t="s">
        <v>1457</v>
      </c>
      <c r="B819" s="64" t="s">
        <v>1916</v>
      </c>
      <c r="C819" s="65" t="s">
        <v>2365</v>
      </c>
      <c r="D819" s="66"/>
      <c r="E819" s="67"/>
      <c r="F819" s="307">
        <v>0</v>
      </c>
      <c r="G819" s="307">
        <v>20.14</v>
      </c>
      <c r="H819" s="142">
        <f t="shared" si="154"/>
        <v>-20.14</v>
      </c>
      <c r="I819" s="91" t="str">
        <f t="shared" si="153"/>
        <v>N.M.</v>
      </c>
      <c r="J819" s="157"/>
      <c r="K819" s="307">
        <v>64.13</v>
      </c>
      <c r="L819" s="307">
        <v>160.94</v>
      </c>
      <c r="M819" s="142">
        <f t="shared" si="155"/>
        <v>-96.81</v>
      </c>
      <c r="N819" s="91">
        <f t="shared" si="156"/>
        <v>-0.6015285199453213</v>
      </c>
      <c r="O819" s="258"/>
      <c r="P819" s="157"/>
      <c r="Q819" s="307">
        <v>0.28000000000000003</v>
      </c>
      <c r="R819" s="307">
        <v>95.64</v>
      </c>
      <c r="S819" s="142">
        <f t="shared" si="157"/>
        <v>-95.36</v>
      </c>
      <c r="T819" s="91">
        <f t="shared" si="158"/>
        <v>-0.99707235466332078</v>
      </c>
      <c r="U819" s="157"/>
      <c r="V819" s="307">
        <v>97.1</v>
      </c>
      <c r="W819" s="307">
        <v>295.33000000000004</v>
      </c>
      <c r="X819" s="142">
        <f t="shared" si="159"/>
        <v>-198.23000000000005</v>
      </c>
      <c r="Y819" s="91">
        <f t="shared" si="160"/>
        <v>-0.67121525073646437</v>
      </c>
      <c r="Z819" s="132"/>
    </row>
    <row r="820" spans="1:26" s="68" customFormat="1" hidden="1" outlineLevel="1" x14ac:dyDescent="0.25">
      <c r="A820" s="63" t="s">
        <v>1458</v>
      </c>
      <c r="B820" s="64" t="s">
        <v>1917</v>
      </c>
      <c r="C820" s="65" t="s">
        <v>2366</v>
      </c>
      <c r="D820" s="66"/>
      <c r="E820" s="67"/>
      <c r="F820" s="307">
        <v>0</v>
      </c>
      <c r="G820" s="307">
        <v>0</v>
      </c>
      <c r="H820" s="142">
        <f t="shared" si="154"/>
        <v>0</v>
      </c>
      <c r="I820" s="91">
        <f t="shared" si="153"/>
        <v>0</v>
      </c>
      <c r="J820" s="157"/>
      <c r="K820" s="307">
        <v>0</v>
      </c>
      <c r="L820" s="307">
        <v>0</v>
      </c>
      <c r="M820" s="142">
        <f t="shared" si="155"/>
        <v>0</v>
      </c>
      <c r="N820" s="91">
        <f t="shared" si="156"/>
        <v>0</v>
      </c>
      <c r="O820" s="258"/>
      <c r="P820" s="157"/>
      <c r="Q820" s="307">
        <v>0</v>
      </c>
      <c r="R820" s="307">
        <v>0</v>
      </c>
      <c r="S820" s="142">
        <f t="shared" si="157"/>
        <v>0</v>
      </c>
      <c r="T820" s="91">
        <f t="shared" si="158"/>
        <v>0</v>
      </c>
      <c r="U820" s="157"/>
      <c r="V820" s="307">
        <v>0</v>
      </c>
      <c r="W820" s="307">
        <v>105.95</v>
      </c>
      <c r="X820" s="142">
        <f t="shared" si="159"/>
        <v>-105.95</v>
      </c>
      <c r="Y820" s="91" t="str">
        <f t="shared" si="160"/>
        <v>N.M.</v>
      </c>
      <c r="Z820" s="132"/>
    </row>
    <row r="821" spans="1:26" s="68" customFormat="1" hidden="1" outlineLevel="1" x14ac:dyDescent="0.25">
      <c r="A821" s="63" t="s">
        <v>1459</v>
      </c>
      <c r="B821" s="64" t="s">
        <v>1918</v>
      </c>
      <c r="C821" s="65" t="s">
        <v>2367</v>
      </c>
      <c r="D821" s="66"/>
      <c r="E821" s="67"/>
      <c r="F821" s="307">
        <v>0</v>
      </c>
      <c r="G821" s="307">
        <v>0</v>
      </c>
      <c r="H821" s="142">
        <f t="shared" si="154"/>
        <v>0</v>
      </c>
      <c r="I821" s="91">
        <f t="shared" si="153"/>
        <v>0</v>
      </c>
      <c r="J821" s="157"/>
      <c r="K821" s="307">
        <v>0</v>
      </c>
      <c r="L821" s="307">
        <v>0</v>
      </c>
      <c r="M821" s="142">
        <f t="shared" si="155"/>
        <v>0</v>
      </c>
      <c r="N821" s="91">
        <f t="shared" si="156"/>
        <v>0</v>
      </c>
      <c r="O821" s="258"/>
      <c r="P821" s="157"/>
      <c r="Q821" s="307">
        <v>0</v>
      </c>
      <c r="R821" s="307">
        <v>0</v>
      </c>
      <c r="S821" s="142">
        <f t="shared" si="157"/>
        <v>0</v>
      </c>
      <c r="T821" s="91">
        <f t="shared" si="158"/>
        <v>0</v>
      </c>
      <c r="U821" s="157"/>
      <c r="V821" s="307">
        <v>13.620000000000001</v>
      </c>
      <c r="W821" s="307">
        <v>5.9</v>
      </c>
      <c r="X821" s="142">
        <f t="shared" si="159"/>
        <v>7.7200000000000006</v>
      </c>
      <c r="Y821" s="91">
        <f t="shared" si="160"/>
        <v>1.3084745762711865</v>
      </c>
      <c r="Z821" s="132"/>
    </row>
    <row r="822" spans="1:26" s="68" customFormat="1" hidden="1" outlineLevel="1" x14ac:dyDescent="0.25">
      <c r="A822" s="63" t="s">
        <v>1460</v>
      </c>
      <c r="B822" s="64" t="s">
        <v>1919</v>
      </c>
      <c r="C822" s="65" t="s">
        <v>2368</v>
      </c>
      <c r="D822" s="66"/>
      <c r="E822" s="67"/>
      <c r="F822" s="307">
        <v>0</v>
      </c>
      <c r="G822" s="307">
        <v>0</v>
      </c>
      <c r="H822" s="142">
        <f t="shared" si="154"/>
        <v>0</v>
      </c>
      <c r="I822" s="91">
        <f t="shared" si="153"/>
        <v>0</v>
      </c>
      <c r="J822" s="157"/>
      <c r="K822" s="307">
        <v>0</v>
      </c>
      <c r="L822" s="307">
        <v>0</v>
      </c>
      <c r="M822" s="142">
        <f t="shared" si="155"/>
        <v>0</v>
      </c>
      <c r="N822" s="91">
        <f t="shared" si="156"/>
        <v>0</v>
      </c>
      <c r="O822" s="258"/>
      <c r="P822" s="157"/>
      <c r="Q822" s="307">
        <v>0</v>
      </c>
      <c r="R822" s="307">
        <v>0</v>
      </c>
      <c r="S822" s="142">
        <f t="shared" si="157"/>
        <v>0</v>
      </c>
      <c r="T822" s="91">
        <f t="shared" si="158"/>
        <v>0</v>
      </c>
      <c r="U822" s="157"/>
      <c r="V822" s="307">
        <v>0</v>
      </c>
      <c r="W822" s="307">
        <v>-0.02</v>
      </c>
      <c r="X822" s="142">
        <f t="shared" si="159"/>
        <v>0.02</v>
      </c>
      <c r="Y822" s="91" t="str">
        <f t="shared" si="160"/>
        <v>N.M.</v>
      </c>
      <c r="Z822" s="132"/>
    </row>
    <row r="823" spans="1:26" s="68" customFormat="1" hidden="1" outlineLevel="1" x14ac:dyDescent="0.25">
      <c r="A823" s="63" t="s">
        <v>1461</v>
      </c>
      <c r="B823" s="64" t="s">
        <v>1920</v>
      </c>
      <c r="C823" s="65" t="s">
        <v>2369</v>
      </c>
      <c r="D823" s="66"/>
      <c r="E823" s="67"/>
      <c r="F823" s="307">
        <v>0</v>
      </c>
      <c r="G823" s="307">
        <v>2.39</v>
      </c>
      <c r="H823" s="142">
        <f t="shared" si="154"/>
        <v>-2.39</v>
      </c>
      <c r="I823" s="91" t="str">
        <f t="shared" si="153"/>
        <v>N.M.</v>
      </c>
      <c r="J823" s="157"/>
      <c r="K823" s="307">
        <v>24.36</v>
      </c>
      <c r="L823" s="307">
        <v>2.39</v>
      </c>
      <c r="M823" s="142">
        <f t="shared" si="155"/>
        <v>21.97</v>
      </c>
      <c r="N823" s="91">
        <f t="shared" si="156"/>
        <v>9.1924686192468616</v>
      </c>
      <c r="O823" s="258"/>
      <c r="P823" s="157"/>
      <c r="Q823" s="307">
        <v>24.36</v>
      </c>
      <c r="R823" s="307">
        <v>2.39</v>
      </c>
      <c r="S823" s="142">
        <f t="shared" si="157"/>
        <v>21.97</v>
      </c>
      <c r="T823" s="91">
        <f t="shared" si="158"/>
        <v>9.1924686192468616</v>
      </c>
      <c r="U823" s="157"/>
      <c r="V823" s="307">
        <v>43.480000000000004</v>
      </c>
      <c r="W823" s="307">
        <v>13.290000000000001</v>
      </c>
      <c r="X823" s="142">
        <f t="shared" si="159"/>
        <v>30.190000000000005</v>
      </c>
      <c r="Y823" s="91">
        <f t="shared" si="160"/>
        <v>2.2716328066215201</v>
      </c>
      <c r="Z823" s="132"/>
    </row>
    <row r="824" spans="1:26" s="68" customFormat="1" hidden="1" outlineLevel="1" x14ac:dyDescent="0.25">
      <c r="A824" s="63" t="s">
        <v>1462</v>
      </c>
      <c r="B824" s="64" t="s">
        <v>1921</v>
      </c>
      <c r="C824" s="65" t="s">
        <v>2370</v>
      </c>
      <c r="D824" s="66"/>
      <c r="E824" s="67"/>
      <c r="F824" s="307">
        <v>29.68</v>
      </c>
      <c r="G824" s="307">
        <v>0</v>
      </c>
      <c r="H824" s="142">
        <f t="shared" si="154"/>
        <v>29.68</v>
      </c>
      <c r="I824" s="91" t="str">
        <f t="shared" si="153"/>
        <v>N.M.</v>
      </c>
      <c r="J824" s="157"/>
      <c r="K824" s="307">
        <v>444.65000000000003</v>
      </c>
      <c r="L824" s="307">
        <v>36.74</v>
      </c>
      <c r="M824" s="142">
        <f t="shared" si="155"/>
        <v>407.91</v>
      </c>
      <c r="N824" s="91" t="str">
        <f t="shared" si="156"/>
        <v>N.M.</v>
      </c>
      <c r="O824" s="258"/>
      <c r="P824" s="157"/>
      <c r="Q824" s="307">
        <v>228.27</v>
      </c>
      <c r="R824" s="307">
        <v>22.34</v>
      </c>
      <c r="S824" s="142">
        <f t="shared" si="157"/>
        <v>205.93</v>
      </c>
      <c r="T824" s="91">
        <f t="shared" si="158"/>
        <v>9.2179946284691141</v>
      </c>
      <c r="U824" s="157"/>
      <c r="V824" s="307">
        <v>660.27</v>
      </c>
      <c r="W824" s="307">
        <v>109.05000000000001</v>
      </c>
      <c r="X824" s="142">
        <f t="shared" si="159"/>
        <v>551.22</v>
      </c>
      <c r="Y824" s="91">
        <f t="shared" si="160"/>
        <v>5.0547455295735899</v>
      </c>
      <c r="Z824" s="132"/>
    </row>
    <row r="825" spans="1:26" s="68" customFormat="1" hidden="1" outlineLevel="1" x14ac:dyDescent="0.25">
      <c r="A825" s="63" t="s">
        <v>1463</v>
      </c>
      <c r="B825" s="64" t="s">
        <v>1922</v>
      </c>
      <c r="C825" s="65" t="s">
        <v>2371</v>
      </c>
      <c r="D825" s="66"/>
      <c r="E825" s="67"/>
      <c r="F825" s="307">
        <v>7.41</v>
      </c>
      <c r="G825" s="307">
        <v>0</v>
      </c>
      <c r="H825" s="142">
        <f t="shared" si="154"/>
        <v>7.41</v>
      </c>
      <c r="I825" s="91" t="str">
        <f t="shared" si="153"/>
        <v>N.M.</v>
      </c>
      <c r="J825" s="157"/>
      <c r="K825" s="307">
        <v>107.94</v>
      </c>
      <c r="L825" s="307">
        <v>71.350000000000009</v>
      </c>
      <c r="M825" s="142">
        <f t="shared" si="155"/>
        <v>36.589999999999989</v>
      </c>
      <c r="N825" s="91">
        <f t="shared" si="156"/>
        <v>0.5128241065171687</v>
      </c>
      <c r="O825" s="258"/>
      <c r="P825" s="157"/>
      <c r="Q825" s="307">
        <v>42.29</v>
      </c>
      <c r="R825" s="307">
        <v>6.34</v>
      </c>
      <c r="S825" s="142">
        <f t="shared" si="157"/>
        <v>35.950000000000003</v>
      </c>
      <c r="T825" s="91">
        <f t="shared" si="158"/>
        <v>5.6703470031545748</v>
      </c>
      <c r="U825" s="157"/>
      <c r="V825" s="307">
        <v>159.55000000000001</v>
      </c>
      <c r="W825" s="307">
        <v>1256.4099999999999</v>
      </c>
      <c r="X825" s="142">
        <f t="shared" si="159"/>
        <v>-1096.8599999999999</v>
      </c>
      <c r="Y825" s="91">
        <f t="shared" si="160"/>
        <v>-0.87301119857371401</v>
      </c>
      <c r="Z825" s="132"/>
    </row>
    <row r="826" spans="1:26" s="68" customFormat="1" hidden="1" outlineLevel="1" x14ac:dyDescent="0.25">
      <c r="A826" s="63" t="s">
        <v>1464</v>
      </c>
      <c r="B826" s="64" t="s">
        <v>1923</v>
      </c>
      <c r="C826" s="65" t="s">
        <v>2372</v>
      </c>
      <c r="D826" s="66"/>
      <c r="E826" s="67"/>
      <c r="F826" s="307">
        <v>87.100000000000009</v>
      </c>
      <c r="G826" s="307">
        <v>15.040000000000001</v>
      </c>
      <c r="H826" s="142">
        <f t="shared" si="154"/>
        <v>72.06</v>
      </c>
      <c r="I826" s="91">
        <f t="shared" si="153"/>
        <v>4.7912234042553186</v>
      </c>
      <c r="J826" s="157"/>
      <c r="K826" s="307">
        <v>316.32</v>
      </c>
      <c r="L826" s="307">
        <v>483.08</v>
      </c>
      <c r="M826" s="142">
        <f t="shared" si="155"/>
        <v>-166.76</v>
      </c>
      <c r="N826" s="91">
        <f t="shared" si="156"/>
        <v>-0.34520162291959922</v>
      </c>
      <c r="O826" s="258"/>
      <c r="P826" s="157"/>
      <c r="Q826" s="307">
        <v>182.71</v>
      </c>
      <c r="R826" s="307">
        <v>80.650000000000006</v>
      </c>
      <c r="S826" s="142">
        <f t="shared" si="157"/>
        <v>102.06</v>
      </c>
      <c r="T826" s="91">
        <f t="shared" si="158"/>
        <v>1.265468071915685</v>
      </c>
      <c r="U826" s="157"/>
      <c r="V826" s="307">
        <v>495.6</v>
      </c>
      <c r="W826" s="307">
        <v>575.18999999999994</v>
      </c>
      <c r="X826" s="142">
        <f t="shared" si="159"/>
        <v>-79.589999999999918</v>
      </c>
      <c r="Y826" s="91">
        <f t="shared" si="160"/>
        <v>-0.1383716684921503</v>
      </c>
      <c r="Z826" s="132"/>
    </row>
    <row r="827" spans="1:26" s="68" customFormat="1" hidden="1" outlineLevel="1" x14ac:dyDescent="0.25">
      <c r="A827" s="63" t="s">
        <v>1465</v>
      </c>
      <c r="B827" s="64" t="s">
        <v>1924</v>
      </c>
      <c r="C827" s="65" t="s">
        <v>2373</v>
      </c>
      <c r="D827" s="66"/>
      <c r="E827" s="67"/>
      <c r="F827" s="307">
        <v>5.5</v>
      </c>
      <c r="G827" s="307">
        <v>0.25</v>
      </c>
      <c r="H827" s="142">
        <f t="shared" si="154"/>
        <v>5.25</v>
      </c>
      <c r="I827" s="91" t="str">
        <f t="shared" si="153"/>
        <v>N.M.</v>
      </c>
      <c r="J827" s="157"/>
      <c r="K827" s="307">
        <v>104.03</v>
      </c>
      <c r="L827" s="307">
        <v>10.029999999999999</v>
      </c>
      <c r="M827" s="142">
        <f t="shared" si="155"/>
        <v>94</v>
      </c>
      <c r="N827" s="91">
        <f t="shared" si="156"/>
        <v>9.3718843469591224</v>
      </c>
      <c r="O827" s="258"/>
      <c r="P827" s="157"/>
      <c r="Q827" s="307">
        <v>56.480000000000004</v>
      </c>
      <c r="R827" s="307">
        <v>3.25</v>
      </c>
      <c r="S827" s="142">
        <f t="shared" si="157"/>
        <v>53.230000000000004</v>
      </c>
      <c r="T827" s="91" t="str">
        <f t="shared" si="158"/>
        <v>N.M.</v>
      </c>
      <c r="U827" s="157"/>
      <c r="V827" s="307">
        <v>135.22999999999999</v>
      </c>
      <c r="W827" s="307">
        <v>26.630000000000003</v>
      </c>
      <c r="X827" s="142">
        <f t="shared" si="159"/>
        <v>108.6</v>
      </c>
      <c r="Y827" s="91">
        <f t="shared" si="160"/>
        <v>4.0781073976717979</v>
      </c>
      <c r="Z827" s="132"/>
    </row>
    <row r="828" spans="1:26" s="68" customFormat="1" hidden="1" outlineLevel="1" x14ac:dyDescent="0.25">
      <c r="A828" s="63" t="s">
        <v>1466</v>
      </c>
      <c r="B828" s="64" t="s">
        <v>1925</v>
      </c>
      <c r="C828" s="65" t="s">
        <v>2374</v>
      </c>
      <c r="D828" s="66"/>
      <c r="E828" s="67"/>
      <c r="F828" s="307">
        <v>6.08</v>
      </c>
      <c r="G828" s="307">
        <v>2.58</v>
      </c>
      <c r="H828" s="142">
        <f t="shared" si="154"/>
        <v>3.5</v>
      </c>
      <c r="I828" s="91">
        <f t="shared" si="153"/>
        <v>1.3565891472868217</v>
      </c>
      <c r="J828" s="157"/>
      <c r="K828" s="307">
        <v>62.59</v>
      </c>
      <c r="L828" s="307">
        <v>37.869999999999997</v>
      </c>
      <c r="M828" s="142">
        <f t="shared" si="155"/>
        <v>24.720000000000006</v>
      </c>
      <c r="N828" s="91">
        <f t="shared" si="156"/>
        <v>0.65275944019012433</v>
      </c>
      <c r="O828" s="258"/>
      <c r="P828" s="157"/>
      <c r="Q828" s="307">
        <v>26.35</v>
      </c>
      <c r="R828" s="307">
        <v>9.86</v>
      </c>
      <c r="S828" s="142">
        <f t="shared" si="157"/>
        <v>16.490000000000002</v>
      </c>
      <c r="T828" s="91">
        <f t="shared" si="158"/>
        <v>1.6724137931034486</v>
      </c>
      <c r="U828" s="157"/>
      <c r="V828" s="307">
        <v>87.990000000000009</v>
      </c>
      <c r="W828" s="307">
        <v>82.33</v>
      </c>
      <c r="X828" s="142">
        <f t="shared" si="159"/>
        <v>5.6600000000000108</v>
      </c>
      <c r="Y828" s="91">
        <f t="shared" si="160"/>
        <v>6.874772257986167E-2</v>
      </c>
      <c r="Z828" s="132"/>
    </row>
    <row r="829" spans="1:26" s="68" customFormat="1" hidden="1" outlineLevel="1" x14ac:dyDescent="0.25">
      <c r="A829" s="63" t="s">
        <v>1467</v>
      </c>
      <c r="B829" s="64" t="s">
        <v>1926</v>
      </c>
      <c r="C829" s="65" t="s">
        <v>2375</v>
      </c>
      <c r="D829" s="66"/>
      <c r="E829" s="67"/>
      <c r="F829" s="307">
        <v>3.7</v>
      </c>
      <c r="G829" s="307">
        <v>3.8000000000000003</v>
      </c>
      <c r="H829" s="142">
        <f t="shared" si="154"/>
        <v>-0.10000000000000009</v>
      </c>
      <c r="I829" s="91">
        <f t="shared" si="153"/>
        <v>-2.6315789473684233E-2</v>
      </c>
      <c r="J829" s="157"/>
      <c r="K829" s="307">
        <v>29.36</v>
      </c>
      <c r="L829" s="307">
        <v>19.580000000000002</v>
      </c>
      <c r="M829" s="142">
        <f t="shared" si="155"/>
        <v>9.7799999999999976</v>
      </c>
      <c r="N829" s="91">
        <f t="shared" si="156"/>
        <v>0.49948927477017346</v>
      </c>
      <c r="O829" s="258"/>
      <c r="P829" s="157"/>
      <c r="Q829" s="307">
        <v>12.31</v>
      </c>
      <c r="R829" s="307">
        <v>15.65</v>
      </c>
      <c r="S829" s="142">
        <f t="shared" si="157"/>
        <v>-3.34</v>
      </c>
      <c r="T829" s="91">
        <f t="shared" si="158"/>
        <v>-0.21341853035143768</v>
      </c>
      <c r="U829" s="157"/>
      <c r="V829" s="307">
        <v>86.65</v>
      </c>
      <c r="W829" s="307">
        <v>20.48</v>
      </c>
      <c r="X829" s="142">
        <f t="shared" si="159"/>
        <v>66.17</v>
      </c>
      <c r="Y829" s="91">
        <f t="shared" si="160"/>
        <v>3.23095703125</v>
      </c>
      <c r="Z829" s="132"/>
    </row>
    <row r="830" spans="1:26" s="68" customFormat="1" hidden="1" outlineLevel="1" x14ac:dyDescent="0.25">
      <c r="A830" s="63" t="s">
        <v>1468</v>
      </c>
      <c r="B830" s="64" t="s">
        <v>1927</v>
      </c>
      <c r="C830" s="65" t="s">
        <v>2376</v>
      </c>
      <c r="D830" s="66"/>
      <c r="E830" s="67"/>
      <c r="F830" s="307">
        <v>1.43</v>
      </c>
      <c r="G830" s="307">
        <v>0</v>
      </c>
      <c r="H830" s="142">
        <f t="shared" si="154"/>
        <v>1.43</v>
      </c>
      <c r="I830" s="91" t="str">
        <f t="shared" si="153"/>
        <v>N.M.</v>
      </c>
      <c r="J830" s="157"/>
      <c r="K830" s="307">
        <v>54.86</v>
      </c>
      <c r="L830" s="307">
        <v>2.67</v>
      </c>
      <c r="M830" s="142">
        <f t="shared" si="155"/>
        <v>52.19</v>
      </c>
      <c r="N830" s="91" t="str">
        <f t="shared" si="156"/>
        <v>N.M.</v>
      </c>
      <c r="O830" s="258"/>
      <c r="P830" s="157"/>
      <c r="Q830" s="307">
        <v>30.150000000000002</v>
      </c>
      <c r="R830" s="307">
        <v>0.49</v>
      </c>
      <c r="S830" s="142">
        <f t="shared" si="157"/>
        <v>29.660000000000004</v>
      </c>
      <c r="T830" s="91" t="str">
        <f t="shared" si="158"/>
        <v>N.M.</v>
      </c>
      <c r="U830" s="157"/>
      <c r="V830" s="307">
        <v>78.63</v>
      </c>
      <c r="W830" s="307">
        <v>4.12</v>
      </c>
      <c r="X830" s="142">
        <f t="shared" si="159"/>
        <v>74.509999999999991</v>
      </c>
      <c r="Y830" s="91" t="str">
        <f t="shared" si="160"/>
        <v>N.M.</v>
      </c>
      <c r="Z830" s="132"/>
    </row>
    <row r="831" spans="1:26" s="68" customFormat="1" hidden="1" outlineLevel="1" x14ac:dyDescent="0.25">
      <c r="A831" s="63" t="s">
        <v>1469</v>
      </c>
      <c r="B831" s="64" t="s">
        <v>1928</v>
      </c>
      <c r="C831" s="65" t="s">
        <v>2377</v>
      </c>
      <c r="D831" s="66"/>
      <c r="E831" s="67"/>
      <c r="F831" s="307">
        <v>44.9</v>
      </c>
      <c r="G831" s="307">
        <v>19.79</v>
      </c>
      <c r="H831" s="142">
        <f t="shared" si="154"/>
        <v>25.11</v>
      </c>
      <c r="I831" s="91">
        <f t="shared" si="153"/>
        <v>1.2688226376958061</v>
      </c>
      <c r="J831" s="157"/>
      <c r="K831" s="307">
        <v>544.71</v>
      </c>
      <c r="L831" s="307">
        <v>488.87</v>
      </c>
      <c r="M831" s="142">
        <f t="shared" si="155"/>
        <v>55.840000000000032</v>
      </c>
      <c r="N831" s="91">
        <f t="shared" si="156"/>
        <v>0.11422259496389639</v>
      </c>
      <c r="O831" s="258"/>
      <c r="P831" s="157"/>
      <c r="Q831" s="307">
        <v>221.45000000000002</v>
      </c>
      <c r="R831" s="307">
        <v>75.39</v>
      </c>
      <c r="S831" s="142">
        <f t="shared" si="157"/>
        <v>146.06</v>
      </c>
      <c r="T831" s="91">
        <f t="shared" si="158"/>
        <v>1.9373922270858204</v>
      </c>
      <c r="U831" s="157"/>
      <c r="V831" s="307">
        <v>919.58</v>
      </c>
      <c r="W831" s="307">
        <v>699.97</v>
      </c>
      <c r="X831" s="142">
        <f t="shared" si="159"/>
        <v>219.61</v>
      </c>
      <c r="Y831" s="91">
        <f t="shared" si="160"/>
        <v>0.31374201751503639</v>
      </c>
      <c r="Z831" s="132"/>
    </row>
    <row r="832" spans="1:26" s="68" customFormat="1" hidden="1" outlineLevel="1" x14ac:dyDescent="0.25">
      <c r="A832" s="63" t="s">
        <v>1470</v>
      </c>
      <c r="B832" s="64" t="s">
        <v>1929</v>
      </c>
      <c r="C832" s="65" t="s">
        <v>2378</v>
      </c>
      <c r="D832" s="66"/>
      <c r="E832" s="67"/>
      <c r="F832" s="307">
        <v>0</v>
      </c>
      <c r="G832" s="307">
        <v>38.89</v>
      </c>
      <c r="H832" s="142">
        <f t="shared" si="154"/>
        <v>-38.89</v>
      </c>
      <c r="I832" s="91" t="str">
        <f t="shared" si="153"/>
        <v>N.M.</v>
      </c>
      <c r="J832" s="157"/>
      <c r="K832" s="307">
        <v>60.49</v>
      </c>
      <c r="L832" s="307">
        <v>81.86</v>
      </c>
      <c r="M832" s="142">
        <f t="shared" si="155"/>
        <v>-21.369999999999997</v>
      </c>
      <c r="N832" s="91">
        <f t="shared" si="156"/>
        <v>-0.26105546054238943</v>
      </c>
      <c r="O832" s="258"/>
      <c r="P832" s="157"/>
      <c r="Q832" s="307">
        <v>1.51</v>
      </c>
      <c r="R832" s="307">
        <v>72.27</v>
      </c>
      <c r="S832" s="142">
        <f t="shared" si="157"/>
        <v>-70.759999999999991</v>
      </c>
      <c r="T832" s="91">
        <f t="shared" si="158"/>
        <v>-0.97910612979106126</v>
      </c>
      <c r="U832" s="157"/>
      <c r="V832" s="307">
        <v>143.35</v>
      </c>
      <c r="W832" s="307">
        <v>133.87</v>
      </c>
      <c r="X832" s="142">
        <f t="shared" si="159"/>
        <v>9.4799999999999898</v>
      </c>
      <c r="Y832" s="91">
        <f t="shared" si="160"/>
        <v>7.081496974676918E-2</v>
      </c>
      <c r="Z832" s="132"/>
    </row>
    <row r="833" spans="1:26" s="68" customFormat="1" hidden="1" outlineLevel="1" x14ac:dyDescent="0.25">
      <c r="A833" s="63" t="s">
        <v>1471</v>
      </c>
      <c r="B833" s="64" t="s">
        <v>1930</v>
      </c>
      <c r="C833" s="65" t="s">
        <v>2379</v>
      </c>
      <c r="D833" s="66"/>
      <c r="E833" s="67"/>
      <c r="F833" s="307">
        <v>4.05</v>
      </c>
      <c r="G833" s="307">
        <v>0</v>
      </c>
      <c r="H833" s="142">
        <f t="shared" si="154"/>
        <v>4.05</v>
      </c>
      <c r="I833" s="91" t="str">
        <f t="shared" si="153"/>
        <v>N.M.</v>
      </c>
      <c r="J833" s="157"/>
      <c r="K833" s="307">
        <v>20.170000000000002</v>
      </c>
      <c r="L833" s="307">
        <v>7.13</v>
      </c>
      <c r="M833" s="142">
        <f t="shared" si="155"/>
        <v>13.040000000000003</v>
      </c>
      <c r="N833" s="91">
        <f t="shared" si="156"/>
        <v>1.8288920056100986</v>
      </c>
      <c r="O833" s="258"/>
      <c r="P833" s="157"/>
      <c r="Q833" s="307">
        <v>20.170000000000002</v>
      </c>
      <c r="R833" s="307">
        <v>0</v>
      </c>
      <c r="S833" s="142">
        <f t="shared" si="157"/>
        <v>20.170000000000002</v>
      </c>
      <c r="T833" s="91" t="str">
        <f t="shared" si="158"/>
        <v>N.M.</v>
      </c>
      <c r="U833" s="157"/>
      <c r="V833" s="307">
        <v>20.170000000000002</v>
      </c>
      <c r="W833" s="307">
        <v>7.13</v>
      </c>
      <c r="X833" s="142">
        <f t="shared" si="159"/>
        <v>13.040000000000003</v>
      </c>
      <c r="Y833" s="91">
        <f t="shared" si="160"/>
        <v>1.8288920056100986</v>
      </c>
      <c r="Z833" s="132"/>
    </row>
    <row r="834" spans="1:26" s="68" customFormat="1" hidden="1" outlineLevel="1" x14ac:dyDescent="0.25">
      <c r="A834" s="63" t="s">
        <v>1472</v>
      </c>
      <c r="B834" s="64" t="s">
        <v>1931</v>
      </c>
      <c r="C834" s="65" t="s">
        <v>2380</v>
      </c>
      <c r="D834" s="66"/>
      <c r="E834" s="67"/>
      <c r="F834" s="307">
        <v>0</v>
      </c>
      <c r="G834" s="307">
        <v>2</v>
      </c>
      <c r="H834" s="142">
        <f t="shared" si="154"/>
        <v>-2</v>
      </c>
      <c r="I834" s="91" t="str">
        <f t="shared" si="153"/>
        <v>N.M.</v>
      </c>
      <c r="J834" s="157"/>
      <c r="K834" s="307">
        <v>7.32</v>
      </c>
      <c r="L834" s="307">
        <v>4.75</v>
      </c>
      <c r="M834" s="142">
        <f t="shared" si="155"/>
        <v>2.5700000000000003</v>
      </c>
      <c r="N834" s="91">
        <f t="shared" si="156"/>
        <v>0.54105263157894745</v>
      </c>
      <c r="O834" s="258"/>
      <c r="P834" s="157"/>
      <c r="Q834" s="307">
        <v>4.3</v>
      </c>
      <c r="R834" s="307">
        <v>2</v>
      </c>
      <c r="S834" s="142">
        <f t="shared" si="157"/>
        <v>2.2999999999999998</v>
      </c>
      <c r="T834" s="91">
        <f t="shared" si="158"/>
        <v>1.1499999999999999</v>
      </c>
      <c r="U834" s="157"/>
      <c r="V834" s="307">
        <v>17.29</v>
      </c>
      <c r="W834" s="307">
        <v>5.69</v>
      </c>
      <c r="X834" s="142">
        <f t="shared" si="159"/>
        <v>11.599999999999998</v>
      </c>
      <c r="Y834" s="91">
        <f t="shared" si="160"/>
        <v>2.0386643233743404</v>
      </c>
      <c r="Z834" s="132"/>
    </row>
    <row r="835" spans="1:26" s="68" customFormat="1" hidden="1" outlineLevel="1" x14ac:dyDescent="0.25">
      <c r="A835" s="63" t="s">
        <v>1473</v>
      </c>
      <c r="B835" s="64" t="s">
        <v>1932</v>
      </c>
      <c r="C835" s="65" t="s">
        <v>2381</v>
      </c>
      <c r="D835" s="66"/>
      <c r="E835" s="67"/>
      <c r="F835" s="307">
        <v>0</v>
      </c>
      <c r="G835" s="307">
        <v>0</v>
      </c>
      <c r="H835" s="142">
        <f t="shared" si="154"/>
        <v>0</v>
      </c>
      <c r="I835" s="91">
        <f t="shared" si="153"/>
        <v>0</v>
      </c>
      <c r="J835" s="157"/>
      <c r="K835" s="307">
        <v>46.730000000000004</v>
      </c>
      <c r="L835" s="307">
        <v>4.6900000000000004</v>
      </c>
      <c r="M835" s="142">
        <f t="shared" si="155"/>
        <v>42.040000000000006</v>
      </c>
      <c r="N835" s="91">
        <f t="shared" si="156"/>
        <v>8.9637526652452024</v>
      </c>
      <c r="O835" s="258"/>
      <c r="P835" s="157"/>
      <c r="Q835" s="307">
        <v>7.12</v>
      </c>
      <c r="R835" s="307">
        <v>0</v>
      </c>
      <c r="S835" s="142">
        <f t="shared" si="157"/>
        <v>7.12</v>
      </c>
      <c r="T835" s="91" t="str">
        <f t="shared" si="158"/>
        <v>N.M.</v>
      </c>
      <c r="U835" s="157"/>
      <c r="V835" s="307">
        <v>50.570000000000007</v>
      </c>
      <c r="W835" s="307">
        <v>16.52</v>
      </c>
      <c r="X835" s="142">
        <f t="shared" si="159"/>
        <v>34.050000000000011</v>
      </c>
      <c r="Y835" s="91">
        <f t="shared" si="160"/>
        <v>2.0611380145278457</v>
      </c>
      <c r="Z835" s="132"/>
    </row>
    <row r="836" spans="1:26" s="68" customFormat="1" hidden="1" outlineLevel="1" x14ac:dyDescent="0.25">
      <c r="A836" s="63" t="s">
        <v>1474</v>
      </c>
      <c r="B836" s="64" t="s">
        <v>1933</v>
      </c>
      <c r="C836" s="65" t="s">
        <v>2382</v>
      </c>
      <c r="D836" s="66"/>
      <c r="E836" s="67"/>
      <c r="F836" s="307">
        <v>17.3</v>
      </c>
      <c r="G836" s="307">
        <v>0</v>
      </c>
      <c r="H836" s="142">
        <f t="shared" si="154"/>
        <v>17.3</v>
      </c>
      <c r="I836" s="91" t="str">
        <f t="shared" si="153"/>
        <v>N.M.</v>
      </c>
      <c r="J836" s="157"/>
      <c r="K836" s="307">
        <v>2484.25</v>
      </c>
      <c r="L836" s="307">
        <v>51.800000000000004</v>
      </c>
      <c r="M836" s="142">
        <f t="shared" si="155"/>
        <v>2432.4499999999998</v>
      </c>
      <c r="N836" s="91" t="str">
        <f t="shared" si="156"/>
        <v>N.M.</v>
      </c>
      <c r="O836" s="258"/>
      <c r="P836" s="157"/>
      <c r="Q836" s="307">
        <v>2219.4299999999998</v>
      </c>
      <c r="R836" s="307">
        <v>35.300000000000004</v>
      </c>
      <c r="S836" s="142">
        <f t="shared" si="157"/>
        <v>2184.1299999999997</v>
      </c>
      <c r="T836" s="91" t="str">
        <f t="shared" si="158"/>
        <v>N.M.</v>
      </c>
      <c r="U836" s="157"/>
      <c r="V836" s="307">
        <v>2538.34</v>
      </c>
      <c r="W836" s="307">
        <v>56.540000000000006</v>
      </c>
      <c r="X836" s="142">
        <f t="shared" si="159"/>
        <v>2481.8000000000002</v>
      </c>
      <c r="Y836" s="91" t="str">
        <f t="shared" si="160"/>
        <v>N.M.</v>
      </c>
      <c r="Z836" s="132"/>
    </row>
    <row r="837" spans="1:26" s="68" customFormat="1" hidden="1" outlineLevel="1" x14ac:dyDescent="0.25">
      <c r="A837" s="63" t="s">
        <v>1475</v>
      </c>
      <c r="B837" s="64" t="s">
        <v>1934</v>
      </c>
      <c r="C837" s="65" t="s">
        <v>2383</v>
      </c>
      <c r="D837" s="66"/>
      <c r="E837" s="67"/>
      <c r="F837" s="307">
        <v>0</v>
      </c>
      <c r="G837" s="307">
        <v>0</v>
      </c>
      <c r="H837" s="142">
        <f t="shared" si="154"/>
        <v>0</v>
      </c>
      <c r="I837" s="91">
        <f t="shared" si="153"/>
        <v>0</v>
      </c>
      <c r="J837" s="157"/>
      <c r="K837" s="307">
        <v>317.09000000000003</v>
      </c>
      <c r="L837" s="307">
        <v>23.22</v>
      </c>
      <c r="M837" s="142">
        <f t="shared" si="155"/>
        <v>293.87</v>
      </c>
      <c r="N837" s="91" t="str">
        <f t="shared" si="156"/>
        <v>N.M.</v>
      </c>
      <c r="O837" s="258"/>
      <c r="P837" s="157"/>
      <c r="Q837" s="307">
        <v>0</v>
      </c>
      <c r="R837" s="307">
        <v>23.22</v>
      </c>
      <c r="S837" s="142">
        <f t="shared" si="157"/>
        <v>-23.22</v>
      </c>
      <c r="T837" s="91" t="str">
        <f t="shared" si="158"/>
        <v>N.M.</v>
      </c>
      <c r="U837" s="157"/>
      <c r="V837" s="307">
        <v>556.91000000000008</v>
      </c>
      <c r="W837" s="307">
        <v>23.22</v>
      </c>
      <c r="X837" s="142">
        <f t="shared" si="159"/>
        <v>533.69000000000005</v>
      </c>
      <c r="Y837" s="91" t="str">
        <f t="shared" si="160"/>
        <v>N.M.</v>
      </c>
      <c r="Z837" s="132"/>
    </row>
    <row r="838" spans="1:26" s="68" customFormat="1" hidden="1" outlineLevel="1" x14ac:dyDescent="0.25">
      <c r="A838" s="63" t="s">
        <v>1476</v>
      </c>
      <c r="B838" s="64" t="s">
        <v>1935</v>
      </c>
      <c r="C838" s="65" t="s">
        <v>2384</v>
      </c>
      <c r="D838" s="66"/>
      <c r="E838" s="67"/>
      <c r="F838" s="307">
        <v>8.19</v>
      </c>
      <c r="G838" s="307">
        <v>0</v>
      </c>
      <c r="H838" s="142">
        <f t="shared" si="154"/>
        <v>8.19</v>
      </c>
      <c r="I838" s="91" t="str">
        <f t="shared" si="153"/>
        <v>N.M.</v>
      </c>
      <c r="J838" s="157"/>
      <c r="K838" s="307">
        <v>146.92000000000002</v>
      </c>
      <c r="L838" s="307">
        <v>3.1</v>
      </c>
      <c r="M838" s="142">
        <f t="shared" si="155"/>
        <v>143.82000000000002</v>
      </c>
      <c r="N838" s="91" t="str">
        <f t="shared" si="156"/>
        <v>N.M.</v>
      </c>
      <c r="O838" s="258"/>
      <c r="P838" s="157"/>
      <c r="Q838" s="307">
        <v>65.45</v>
      </c>
      <c r="R838" s="307">
        <v>3.1</v>
      </c>
      <c r="S838" s="142">
        <f t="shared" si="157"/>
        <v>62.35</v>
      </c>
      <c r="T838" s="91" t="str">
        <f t="shared" si="158"/>
        <v>N.M.</v>
      </c>
      <c r="U838" s="157"/>
      <c r="V838" s="307">
        <v>228.18</v>
      </c>
      <c r="W838" s="307">
        <v>31.150000000000002</v>
      </c>
      <c r="X838" s="142">
        <f t="shared" si="159"/>
        <v>197.03</v>
      </c>
      <c r="Y838" s="91">
        <f t="shared" si="160"/>
        <v>6.3252006420545746</v>
      </c>
      <c r="Z838" s="132"/>
    </row>
    <row r="839" spans="1:26" s="68" customFormat="1" hidden="1" outlineLevel="1" x14ac:dyDescent="0.25">
      <c r="A839" s="63" t="s">
        <v>1477</v>
      </c>
      <c r="B839" s="64" t="s">
        <v>1936</v>
      </c>
      <c r="C839" s="65" t="s">
        <v>2385</v>
      </c>
      <c r="D839" s="66"/>
      <c r="E839" s="67"/>
      <c r="F839" s="307">
        <v>8.6300000000000008</v>
      </c>
      <c r="G839" s="307">
        <v>3.1</v>
      </c>
      <c r="H839" s="142">
        <f t="shared" si="154"/>
        <v>5.5300000000000011</v>
      </c>
      <c r="I839" s="91">
        <f t="shared" si="153"/>
        <v>1.7838709677419358</v>
      </c>
      <c r="J839" s="157"/>
      <c r="K839" s="307">
        <v>30.34</v>
      </c>
      <c r="L839" s="307">
        <v>3.1</v>
      </c>
      <c r="M839" s="142">
        <f t="shared" si="155"/>
        <v>27.24</v>
      </c>
      <c r="N839" s="91">
        <f t="shared" si="156"/>
        <v>8.7870967741935484</v>
      </c>
      <c r="O839" s="258"/>
      <c r="P839" s="157"/>
      <c r="Q839" s="307">
        <v>20.75</v>
      </c>
      <c r="R839" s="307">
        <v>3.1</v>
      </c>
      <c r="S839" s="142">
        <f t="shared" si="157"/>
        <v>17.649999999999999</v>
      </c>
      <c r="T839" s="91">
        <f t="shared" si="158"/>
        <v>5.6935483870967731</v>
      </c>
      <c r="U839" s="157"/>
      <c r="V839" s="307">
        <v>46.97</v>
      </c>
      <c r="W839" s="307">
        <v>10.48</v>
      </c>
      <c r="X839" s="142">
        <f t="shared" si="159"/>
        <v>36.489999999999995</v>
      </c>
      <c r="Y839" s="91">
        <f t="shared" si="160"/>
        <v>3.4818702290076331</v>
      </c>
      <c r="Z839" s="132"/>
    </row>
    <row r="840" spans="1:26" collapsed="1" x14ac:dyDescent="0.25">
      <c r="A840" s="38" t="s">
        <v>719</v>
      </c>
      <c r="B840" s="83" t="s">
        <v>553</v>
      </c>
      <c r="C840" s="88" t="s">
        <v>293</v>
      </c>
      <c r="D840" s="38"/>
      <c r="E840" s="48"/>
      <c r="F840" s="100">
        <v>175236.91999999998</v>
      </c>
      <c r="G840" s="100">
        <v>-41801.42</v>
      </c>
      <c r="H840" s="98">
        <f t="shared" si="154"/>
        <v>217038.33999999997</v>
      </c>
      <c r="I840" s="117">
        <f t="shared" si="153"/>
        <v>5.1921284013796658</v>
      </c>
      <c r="J840" s="159"/>
      <c r="K840" s="100">
        <v>897412.7899999998</v>
      </c>
      <c r="L840" s="100">
        <v>384402.78999999992</v>
      </c>
      <c r="M840" s="98">
        <f t="shared" si="155"/>
        <v>513009.99999999988</v>
      </c>
      <c r="N840" s="117">
        <f t="shared" si="156"/>
        <v>1.3345636747329539</v>
      </c>
      <c r="O840" s="246"/>
      <c r="P840" s="159"/>
      <c r="Q840" s="100">
        <v>403917.66000000003</v>
      </c>
      <c r="R840" s="100">
        <v>77768.44</v>
      </c>
      <c r="S840" s="98">
        <f t="shared" si="157"/>
        <v>326149.22000000003</v>
      </c>
      <c r="T840" s="117">
        <f t="shared" si="158"/>
        <v>4.193850616008242</v>
      </c>
      <c r="U840" s="159"/>
      <c r="V840" s="100">
        <v>1029558.5199999998</v>
      </c>
      <c r="W840" s="100">
        <v>515644.75999999989</v>
      </c>
      <c r="X840" s="98">
        <f t="shared" si="159"/>
        <v>513913.75999999989</v>
      </c>
      <c r="Y840" s="117">
        <f t="shared" si="160"/>
        <v>0.99664303773784102</v>
      </c>
    </row>
    <row r="841" spans="1:26" s="68" customFormat="1" hidden="1" outlineLevel="1" x14ac:dyDescent="0.25">
      <c r="A841" s="63" t="s">
        <v>1478</v>
      </c>
      <c r="B841" s="64" t="s">
        <v>1937</v>
      </c>
      <c r="C841" s="65" t="s">
        <v>2386</v>
      </c>
      <c r="D841" s="66"/>
      <c r="E841" s="67"/>
      <c r="F841" s="307">
        <v>26951.07</v>
      </c>
      <c r="G841" s="307">
        <v>27427.65</v>
      </c>
      <c r="H841" s="142">
        <f t="shared" si="154"/>
        <v>-476.58000000000175</v>
      </c>
      <c r="I841" s="91">
        <f t="shared" si="153"/>
        <v>-1.7375896221513754E-2</v>
      </c>
      <c r="J841" s="157"/>
      <c r="K841" s="307">
        <v>104571.22</v>
      </c>
      <c r="L841" s="307">
        <v>120501.91</v>
      </c>
      <c r="M841" s="142">
        <f t="shared" si="155"/>
        <v>-15930.690000000002</v>
      </c>
      <c r="N841" s="91">
        <f t="shared" si="156"/>
        <v>-0.1322028007688841</v>
      </c>
      <c r="O841" s="258"/>
      <c r="P841" s="157"/>
      <c r="Q841" s="307">
        <v>30460.04</v>
      </c>
      <c r="R841" s="307">
        <v>92433.72</v>
      </c>
      <c r="S841" s="142">
        <f t="shared" si="157"/>
        <v>-61973.68</v>
      </c>
      <c r="T841" s="91">
        <f t="shared" si="158"/>
        <v>-0.67046614590433018</v>
      </c>
      <c r="U841" s="157"/>
      <c r="V841" s="307">
        <v>682380.37</v>
      </c>
      <c r="W841" s="307">
        <v>242118.69</v>
      </c>
      <c r="X841" s="142">
        <f t="shared" si="159"/>
        <v>440261.68</v>
      </c>
      <c r="Y841" s="91">
        <f t="shared" si="160"/>
        <v>1.8183713120205631</v>
      </c>
      <c r="Z841" s="132"/>
    </row>
    <row r="842" spans="1:26" s="68" customFormat="1" hidden="1" outlineLevel="1" x14ac:dyDescent="0.25">
      <c r="A842" s="63" t="s">
        <v>1479</v>
      </c>
      <c r="B842" s="64" t="s">
        <v>1938</v>
      </c>
      <c r="C842" s="65" t="s">
        <v>2387</v>
      </c>
      <c r="D842" s="66"/>
      <c r="E842" s="67"/>
      <c r="F842" s="307">
        <v>40110</v>
      </c>
      <c r="G842" s="307">
        <v>35242</v>
      </c>
      <c r="H842" s="142">
        <f t="shared" si="154"/>
        <v>4868</v>
      </c>
      <c r="I842" s="91">
        <f t="shared" si="153"/>
        <v>0.13813063957777652</v>
      </c>
      <c r="J842" s="157"/>
      <c r="K842" s="307">
        <v>275766</v>
      </c>
      <c r="L842" s="307">
        <v>286161</v>
      </c>
      <c r="M842" s="142">
        <f t="shared" si="155"/>
        <v>-10395</v>
      </c>
      <c r="N842" s="91">
        <f t="shared" si="156"/>
        <v>-3.6325704760606793E-2</v>
      </c>
      <c r="O842" s="258"/>
      <c r="P842" s="157"/>
      <c r="Q842" s="307">
        <v>127990</v>
      </c>
      <c r="R842" s="307">
        <v>115036</v>
      </c>
      <c r="S842" s="142">
        <f t="shared" si="157"/>
        <v>12954</v>
      </c>
      <c r="T842" s="91">
        <f t="shared" si="158"/>
        <v>0.11260822698981189</v>
      </c>
      <c r="U842" s="157"/>
      <c r="V842" s="307">
        <v>446702</v>
      </c>
      <c r="W842" s="307">
        <v>450343</v>
      </c>
      <c r="X842" s="142">
        <f t="shared" si="159"/>
        <v>-3641</v>
      </c>
      <c r="Y842" s="91">
        <f t="shared" si="160"/>
        <v>-8.08494858363514E-3</v>
      </c>
      <c r="Z842" s="132"/>
    </row>
    <row r="843" spans="1:26" s="68" customFormat="1" hidden="1" outlineLevel="1" x14ac:dyDescent="0.25">
      <c r="A843" s="63" t="s">
        <v>1480</v>
      </c>
      <c r="B843" s="64" t="s">
        <v>1939</v>
      </c>
      <c r="C843" s="65" t="s">
        <v>2388</v>
      </c>
      <c r="D843" s="66"/>
      <c r="E843" s="67"/>
      <c r="F843" s="307">
        <v>0.01</v>
      </c>
      <c r="G843" s="307">
        <v>0</v>
      </c>
      <c r="H843" s="142">
        <f t="shared" si="154"/>
        <v>0.01</v>
      </c>
      <c r="I843" s="91" t="str">
        <f t="shared" si="153"/>
        <v>N.M.</v>
      </c>
      <c r="J843" s="157"/>
      <c r="K843" s="307">
        <v>-0.04</v>
      </c>
      <c r="L843" s="307">
        <v>0</v>
      </c>
      <c r="M843" s="142">
        <f t="shared" si="155"/>
        <v>-0.04</v>
      </c>
      <c r="N843" s="91" t="str">
        <f t="shared" si="156"/>
        <v>N.M.</v>
      </c>
      <c r="O843" s="258"/>
      <c r="P843" s="157"/>
      <c r="Q843" s="307">
        <v>-0.02</v>
      </c>
      <c r="R843" s="307">
        <v>0</v>
      </c>
      <c r="S843" s="142">
        <f t="shared" si="157"/>
        <v>-0.02</v>
      </c>
      <c r="T843" s="91" t="str">
        <f t="shared" si="158"/>
        <v>N.M.</v>
      </c>
      <c r="U843" s="157"/>
      <c r="V843" s="307">
        <v>-0.05</v>
      </c>
      <c r="W843" s="307">
        <v>0</v>
      </c>
      <c r="X843" s="142">
        <f t="shared" si="159"/>
        <v>-0.05</v>
      </c>
      <c r="Y843" s="91" t="str">
        <f t="shared" si="160"/>
        <v>N.M.</v>
      </c>
      <c r="Z843" s="132"/>
    </row>
    <row r="844" spans="1:26" s="68" customFormat="1" hidden="1" outlineLevel="1" x14ac:dyDescent="0.25">
      <c r="A844" s="63" t="s">
        <v>1481</v>
      </c>
      <c r="B844" s="64" t="s">
        <v>1940</v>
      </c>
      <c r="C844" s="65" t="s">
        <v>2389</v>
      </c>
      <c r="D844" s="66"/>
      <c r="E844" s="67"/>
      <c r="F844" s="307">
        <v>0</v>
      </c>
      <c r="G844" s="307">
        <v>84.42</v>
      </c>
      <c r="H844" s="142">
        <f t="shared" si="154"/>
        <v>-84.42</v>
      </c>
      <c r="I844" s="91" t="str">
        <f t="shared" si="153"/>
        <v>N.M.</v>
      </c>
      <c r="J844" s="157"/>
      <c r="K844" s="307">
        <v>1702.51</v>
      </c>
      <c r="L844" s="307">
        <v>-7.65</v>
      </c>
      <c r="M844" s="142">
        <f t="shared" si="155"/>
        <v>1710.16</v>
      </c>
      <c r="N844" s="91" t="str">
        <f t="shared" si="156"/>
        <v>N.M.</v>
      </c>
      <c r="O844" s="258"/>
      <c r="P844" s="157"/>
      <c r="Q844" s="307">
        <v>1472.91</v>
      </c>
      <c r="R844" s="307">
        <v>120.02</v>
      </c>
      <c r="S844" s="142">
        <f t="shared" si="157"/>
        <v>1352.89</v>
      </c>
      <c r="T844" s="91" t="str">
        <f t="shared" si="158"/>
        <v>N.M.</v>
      </c>
      <c r="U844" s="157"/>
      <c r="V844" s="307">
        <v>2151.02</v>
      </c>
      <c r="W844" s="307">
        <v>5330.3300000000008</v>
      </c>
      <c r="X844" s="142">
        <f t="shared" si="159"/>
        <v>-3179.3100000000009</v>
      </c>
      <c r="Y844" s="91">
        <f t="shared" si="160"/>
        <v>-0.59645650456913557</v>
      </c>
      <c r="Z844" s="132"/>
    </row>
    <row r="845" spans="1:26" s="68" customFormat="1" hidden="1" outlineLevel="1" x14ac:dyDescent="0.25">
      <c r="A845" s="63" t="s">
        <v>1482</v>
      </c>
      <c r="B845" s="64" t="s">
        <v>1941</v>
      </c>
      <c r="C845" s="65" t="s">
        <v>2390</v>
      </c>
      <c r="D845" s="66"/>
      <c r="E845" s="67"/>
      <c r="F845" s="307">
        <v>54376.11</v>
      </c>
      <c r="G845" s="307">
        <v>51793.16</v>
      </c>
      <c r="H845" s="142">
        <f t="shared" si="154"/>
        <v>2582.9499999999971</v>
      </c>
      <c r="I845" s="91">
        <f t="shared" si="153"/>
        <v>4.9870484828498526E-2</v>
      </c>
      <c r="J845" s="157"/>
      <c r="K845" s="307">
        <v>352237.99</v>
      </c>
      <c r="L845" s="307">
        <v>399255.3</v>
      </c>
      <c r="M845" s="142">
        <f t="shared" si="155"/>
        <v>-47017.31</v>
      </c>
      <c r="N845" s="91">
        <f t="shared" si="156"/>
        <v>-0.11776251937043791</v>
      </c>
      <c r="O845" s="258"/>
      <c r="P845" s="157"/>
      <c r="Q845" s="307">
        <v>138850.13</v>
      </c>
      <c r="R845" s="307">
        <v>156143.81</v>
      </c>
      <c r="S845" s="142">
        <f t="shared" si="157"/>
        <v>-17293.679999999993</v>
      </c>
      <c r="T845" s="91">
        <f t="shared" si="158"/>
        <v>-0.11075482274961776</v>
      </c>
      <c r="U845" s="157"/>
      <c r="V845" s="307">
        <v>622008.51</v>
      </c>
      <c r="W845" s="307">
        <v>923194.52</v>
      </c>
      <c r="X845" s="142">
        <f t="shared" si="159"/>
        <v>-301186.01</v>
      </c>
      <c r="Y845" s="91">
        <f t="shared" si="160"/>
        <v>-0.32624328186003532</v>
      </c>
      <c r="Z845" s="132"/>
    </row>
    <row r="846" spans="1:26" collapsed="1" x14ac:dyDescent="0.25">
      <c r="A846" s="76" t="s">
        <v>720</v>
      </c>
      <c r="B846" s="83" t="s">
        <v>554</v>
      </c>
      <c r="C846" s="88" t="s">
        <v>292</v>
      </c>
      <c r="D846" s="76"/>
      <c r="E846" s="48"/>
      <c r="F846" s="100">
        <v>121437.19</v>
      </c>
      <c r="G846" s="100">
        <v>114547.23000000001</v>
      </c>
      <c r="H846" s="98">
        <f t="shared" si="154"/>
        <v>6889.9599999999919</v>
      </c>
      <c r="I846" s="117">
        <f t="shared" si="153"/>
        <v>6.0149512127006401E-2</v>
      </c>
      <c r="J846" s="159"/>
      <c r="K846" s="100">
        <v>734277.67999999993</v>
      </c>
      <c r="L846" s="100">
        <v>805910.56</v>
      </c>
      <c r="M846" s="98">
        <f t="shared" si="155"/>
        <v>-71632.880000000121</v>
      </c>
      <c r="N846" s="117">
        <f t="shared" si="156"/>
        <v>-8.8884404244560483E-2</v>
      </c>
      <c r="O846" s="246"/>
      <c r="P846" s="159"/>
      <c r="Q846" s="100">
        <v>298773.06000000006</v>
      </c>
      <c r="R846" s="100">
        <v>363733.55</v>
      </c>
      <c r="S846" s="98">
        <f t="shared" si="157"/>
        <v>-64960.489999999932</v>
      </c>
      <c r="T846" s="117">
        <f t="shared" si="158"/>
        <v>-0.17859361612367056</v>
      </c>
      <c r="U846" s="159"/>
      <c r="V846" s="100">
        <v>1753241.85</v>
      </c>
      <c r="W846" s="100">
        <v>1620986.5400000003</v>
      </c>
      <c r="X846" s="98">
        <f t="shared" si="159"/>
        <v>132255.30999999982</v>
      </c>
      <c r="Y846" s="117">
        <f t="shared" si="160"/>
        <v>8.1589394320325331E-2</v>
      </c>
    </row>
    <row r="847" spans="1:26" s="68" customFormat="1" hidden="1" outlineLevel="1" x14ac:dyDescent="0.25">
      <c r="A847" s="63" t="s">
        <v>1483</v>
      </c>
      <c r="B847" s="64" t="s">
        <v>1942</v>
      </c>
      <c r="C847" s="65" t="s">
        <v>2391</v>
      </c>
      <c r="D847" s="66"/>
      <c r="E847" s="67"/>
      <c r="F847" s="307">
        <v>208228.98699999999</v>
      </c>
      <c r="G847" s="307">
        <v>258177.25</v>
      </c>
      <c r="H847" s="142">
        <f t="shared" si="154"/>
        <v>-49948.263000000006</v>
      </c>
      <c r="I847" s="91">
        <f t="shared" si="153"/>
        <v>-0.19346500514665799</v>
      </c>
      <c r="J847" s="157"/>
      <c r="K847" s="307">
        <v>1302429.757</v>
      </c>
      <c r="L847" s="307">
        <v>1811221.4100000001</v>
      </c>
      <c r="M847" s="142">
        <f t="shared" si="155"/>
        <v>-508791.65300000017</v>
      </c>
      <c r="N847" s="91">
        <f t="shared" si="156"/>
        <v>-0.2809107987520974</v>
      </c>
      <c r="O847" s="258"/>
      <c r="P847" s="157"/>
      <c r="Q847" s="307">
        <v>559975.82700000005</v>
      </c>
      <c r="R847" s="307">
        <v>672867.33</v>
      </c>
      <c r="S847" s="142">
        <f t="shared" si="157"/>
        <v>-112891.50299999991</v>
      </c>
      <c r="T847" s="91">
        <f t="shared" si="158"/>
        <v>-0.16777676366008129</v>
      </c>
      <c r="U847" s="157"/>
      <c r="V847" s="307">
        <v>4685057.8169999998</v>
      </c>
      <c r="W847" s="307">
        <v>3047967.0660000001</v>
      </c>
      <c r="X847" s="142">
        <f t="shared" si="159"/>
        <v>1637090.7509999997</v>
      </c>
      <c r="Y847" s="91">
        <f t="shared" si="160"/>
        <v>0.53710906829070038</v>
      </c>
      <c r="Z847" s="132"/>
    </row>
    <row r="848" spans="1:26" s="68" customFormat="1" hidden="1" outlineLevel="1" x14ac:dyDescent="0.25">
      <c r="A848" s="63" t="s">
        <v>1484</v>
      </c>
      <c r="B848" s="64" t="s">
        <v>1943</v>
      </c>
      <c r="C848" s="65" t="s">
        <v>2392</v>
      </c>
      <c r="D848" s="66"/>
      <c r="E848" s="67"/>
      <c r="F848" s="307">
        <v>88753.02</v>
      </c>
      <c r="G848" s="307">
        <v>-173656.48</v>
      </c>
      <c r="H848" s="142">
        <f t="shared" si="154"/>
        <v>262409.5</v>
      </c>
      <c r="I848" s="91">
        <f t="shared" si="153"/>
        <v>1.5110838363186907</v>
      </c>
      <c r="J848" s="157"/>
      <c r="K848" s="307">
        <v>-428054.14</v>
      </c>
      <c r="L848" s="307">
        <v>-24471.41</v>
      </c>
      <c r="M848" s="142">
        <f t="shared" si="155"/>
        <v>-403582.73000000004</v>
      </c>
      <c r="N848" s="91" t="str">
        <f t="shared" si="156"/>
        <v>N.M.</v>
      </c>
      <c r="O848" s="258"/>
      <c r="P848" s="157"/>
      <c r="Q848" s="307">
        <v>-252488.4</v>
      </c>
      <c r="R848" s="307">
        <v>-178084.16</v>
      </c>
      <c r="S848" s="142">
        <f t="shared" si="157"/>
        <v>-74404.239999999991</v>
      </c>
      <c r="T848" s="91">
        <f t="shared" si="158"/>
        <v>-0.41780380691915547</v>
      </c>
      <c r="U848" s="157"/>
      <c r="V848" s="307">
        <v>48359.31</v>
      </c>
      <c r="W848" s="307">
        <v>-821755.9800000001</v>
      </c>
      <c r="X848" s="142">
        <f t="shared" si="159"/>
        <v>870115.29</v>
      </c>
      <c r="Y848" s="91">
        <f t="shared" si="160"/>
        <v>1.0588487472887023</v>
      </c>
      <c r="Z848" s="132"/>
    </row>
    <row r="849" spans="1:26" s="68" customFormat="1" hidden="1" outlineLevel="1" x14ac:dyDescent="0.25">
      <c r="A849" s="63" t="s">
        <v>1485</v>
      </c>
      <c r="B849" s="64" t="s">
        <v>1944</v>
      </c>
      <c r="C849" s="65" t="s">
        <v>2393</v>
      </c>
      <c r="D849" s="66"/>
      <c r="E849" s="67"/>
      <c r="F849" s="307">
        <v>0</v>
      </c>
      <c r="G849" s="307">
        <v>0</v>
      </c>
      <c r="H849" s="142">
        <f t="shared" si="154"/>
        <v>0</v>
      </c>
      <c r="I849" s="91">
        <f t="shared" si="153"/>
        <v>0</v>
      </c>
      <c r="J849" s="157"/>
      <c r="K849" s="307">
        <v>0</v>
      </c>
      <c r="L849" s="307">
        <v>0</v>
      </c>
      <c r="M849" s="142">
        <f t="shared" si="155"/>
        <v>0</v>
      </c>
      <c r="N849" s="91">
        <f t="shared" si="156"/>
        <v>0</v>
      </c>
      <c r="O849" s="258"/>
      <c r="P849" s="157"/>
      <c r="Q849" s="307">
        <v>0</v>
      </c>
      <c r="R849" s="307">
        <v>0</v>
      </c>
      <c r="S849" s="142">
        <f t="shared" si="157"/>
        <v>0</v>
      </c>
      <c r="T849" s="91">
        <f t="shared" si="158"/>
        <v>0</v>
      </c>
      <c r="U849" s="157"/>
      <c r="V849" s="307">
        <v>0.03</v>
      </c>
      <c r="W849" s="307">
        <v>0</v>
      </c>
      <c r="X849" s="142">
        <f t="shared" si="159"/>
        <v>0.03</v>
      </c>
      <c r="Y849" s="91" t="str">
        <f t="shared" si="160"/>
        <v>N.M.</v>
      </c>
      <c r="Z849" s="132"/>
    </row>
    <row r="850" spans="1:26" s="68" customFormat="1" hidden="1" outlineLevel="1" x14ac:dyDescent="0.25">
      <c r="A850" s="63" t="s">
        <v>1486</v>
      </c>
      <c r="B850" s="64" t="s">
        <v>1945</v>
      </c>
      <c r="C850" s="65" t="s">
        <v>2394</v>
      </c>
      <c r="D850" s="66"/>
      <c r="E850" s="67"/>
      <c r="F850" s="307">
        <v>6.8100000000000005</v>
      </c>
      <c r="G850" s="307">
        <v>0</v>
      </c>
      <c r="H850" s="142">
        <f t="shared" si="154"/>
        <v>6.8100000000000005</v>
      </c>
      <c r="I850" s="91" t="str">
        <f t="shared" si="153"/>
        <v>N.M.</v>
      </c>
      <c r="J850" s="157"/>
      <c r="K850" s="307">
        <v>6.8100000000000005</v>
      </c>
      <c r="L850" s="307">
        <v>0</v>
      </c>
      <c r="M850" s="142">
        <f t="shared" si="155"/>
        <v>6.8100000000000005</v>
      </c>
      <c r="N850" s="91" t="str">
        <f t="shared" si="156"/>
        <v>N.M.</v>
      </c>
      <c r="O850" s="258"/>
      <c r="P850" s="157"/>
      <c r="Q850" s="307">
        <v>6.8100000000000005</v>
      </c>
      <c r="R850" s="307">
        <v>0</v>
      </c>
      <c r="S850" s="142">
        <f t="shared" si="157"/>
        <v>6.8100000000000005</v>
      </c>
      <c r="T850" s="91" t="str">
        <f t="shared" si="158"/>
        <v>N.M.</v>
      </c>
      <c r="U850" s="157"/>
      <c r="V850" s="307">
        <v>7.4600000000000009</v>
      </c>
      <c r="W850" s="307">
        <v>0.19</v>
      </c>
      <c r="X850" s="142">
        <f t="shared" si="159"/>
        <v>7.2700000000000005</v>
      </c>
      <c r="Y850" s="91" t="str">
        <f t="shared" si="160"/>
        <v>N.M.</v>
      </c>
      <c r="Z850" s="132"/>
    </row>
    <row r="851" spans="1:26" s="68" customFormat="1" hidden="1" outlineLevel="1" x14ac:dyDescent="0.25">
      <c r="A851" s="63" t="s">
        <v>1487</v>
      </c>
      <c r="B851" s="64" t="s">
        <v>1946</v>
      </c>
      <c r="C851" s="65" t="s">
        <v>2395</v>
      </c>
      <c r="D851" s="66"/>
      <c r="E851" s="67"/>
      <c r="F851" s="307">
        <v>0</v>
      </c>
      <c r="G851" s="307">
        <v>55.82</v>
      </c>
      <c r="H851" s="142">
        <f t="shared" si="154"/>
        <v>-55.82</v>
      </c>
      <c r="I851" s="91" t="str">
        <f t="shared" si="153"/>
        <v>N.M.</v>
      </c>
      <c r="J851" s="157"/>
      <c r="K851" s="307">
        <v>168.63</v>
      </c>
      <c r="L851" s="307">
        <v>55.82</v>
      </c>
      <c r="M851" s="142">
        <f t="shared" si="155"/>
        <v>112.81</v>
      </c>
      <c r="N851" s="91">
        <f t="shared" si="156"/>
        <v>2.0209602293084914</v>
      </c>
      <c r="O851" s="258"/>
      <c r="P851" s="157"/>
      <c r="Q851" s="307">
        <v>56.230000000000004</v>
      </c>
      <c r="R851" s="307">
        <v>55.82</v>
      </c>
      <c r="S851" s="142">
        <f t="shared" si="157"/>
        <v>0.41000000000000369</v>
      </c>
      <c r="T851" s="91">
        <f t="shared" si="158"/>
        <v>7.3450376209244659E-3</v>
      </c>
      <c r="U851" s="157"/>
      <c r="V851" s="307">
        <v>281.33</v>
      </c>
      <c r="W851" s="307">
        <v>55.82</v>
      </c>
      <c r="X851" s="142">
        <f t="shared" si="159"/>
        <v>225.51</v>
      </c>
      <c r="Y851" s="91">
        <f t="shared" si="160"/>
        <v>4.039949838767467</v>
      </c>
      <c r="Z851" s="132"/>
    </row>
    <row r="852" spans="1:26" s="68" customFormat="1" hidden="1" outlineLevel="1" x14ac:dyDescent="0.25">
      <c r="A852" s="63" t="s">
        <v>1488</v>
      </c>
      <c r="B852" s="64" t="s">
        <v>1947</v>
      </c>
      <c r="C852" s="65" t="s">
        <v>2396</v>
      </c>
      <c r="D852" s="66"/>
      <c r="E852" s="67"/>
      <c r="F852" s="307">
        <v>164.26</v>
      </c>
      <c r="G852" s="307">
        <v>142.29</v>
      </c>
      <c r="H852" s="142">
        <f t="shared" si="154"/>
        <v>21.97</v>
      </c>
      <c r="I852" s="91">
        <f t="shared" si="153"/>
        <v>0.15440297982992479</v>
      </c>
      <c r="J852" s="157"/>
      <c r="K852" s="307">
        <v>7043.71</v>
      </c>
      <c r="L852" s="307">
        <v>14128.91</v>
      </c>
      <c r="M852" s="142">
        <f t="shared" si="155"/>
        <v>-7085.2</v>
      </c>
      <c r="N852" s="91">
        <f t="shared" si="156"/>
        <v>-0.50146826612951745</v>
      </c>
      <c r="O852" s="258"/>
      <c r="P852" s="157"/>
      <c r="Q852" s="307">
        <v>1457.93</v>
      </c>
      <c r="R852" s="307">
        <v>7024.12</v>
      </c>
      <c r="S852" s="142">
        <f t="shared" si="157"/>
        <v>-5566.19</v>
      </c>
      <c r="T852" s="91">
        <f t="shared" si="158"/>
        <v>-0.79243947996332631</v>
      </c>
      <c r="U852" s="157"/>
      <c r="V852" s="307">
        <v>9688.2000000000007</v>
      </c>
      <c r="W852" s="307">
        <v>15340.1</v>
      </c>
      <c r="X852" s="142">
        <f t="shared" si="159"/>
        <v>-5651.9</v>
      </c>
      <c r="Y852" s="91">
        <f t="shared" si="160"/>
        <v>-0.36843957992451154</v>
      </c>
      <c r="Z852" s="132"/>
    </row>
    <row r="853" spans="1:26" s="68" customFormat="1" hidden="1" outlineLevel="1" x14ac:dyDescent="0.25">
      <c r="A853" s="63" t="s">
        <v>1489</v>
      </c>
      <c r="B853" s="64" t="s">
        <v>1948</v>
      </c>
      <c r="C853" s="65" t="s">
        <v>2397</v>
      </c>
      <c r="D853" s="66"/>
      <c r="E853" s="67"/>
      <c r="F853" s="307">
        <v>0</v>
      </c>
      <c r="G853" s="307">
        <v>0</v>
      </c>
      <c r="H853" s="142">
        <f t="shared" si="154"/>
        <v>0</v>
      </c>
      <c r="I853" s="91">
        <f t="shared" si="153"/>
        <v>0</v>
      </c>
      <c r="J853" s="157"/>
      <c r="K853" s="307">
        <v>0</v>
      </c>
      <c r="L853" s="307">
        <v>116.38</v>
      </c>
      <c r="M853" s="142">
        <f t="shared" si="155"/>
        <v>-116.38</v>
      </c>
      <c r="N853" s="91" t="str">
        <f t="shared" si="156"/>
        <v>N.M.</v>
      </c>
      <c r="O853" s="258"/>
      <c r="P853" s="157"/>
      <c r="Q853" s="307">
        <v>0</v>
      </c>
      <c r="R853" s="307">
        <v>66.62</v>
      </c>
      <c r="S853" s="142">
        <f t="shared" si="157"/>
        <v>-66.62</v>
      </c>
      <c r="T853" s="91" t="str">
        <f t="shared" si="158"/>
        <v>N.M.</v>
      </c>
      <c r="U853" s="157"/>
      <c r="V853" s="307">
        <v>0</v>
      </c>
      <c r="W853" s="307">
        <v>116.38</v>
      </c>
      <c r="X853" s="142">
        <f t="shared" si="159"/>
        <v>-116.38</v>
      </c>
      <c r="Y853" s="91" t="str">
        <f t="shared" si="160"/>
        <v>N.M.</v>
      </c>
      <c r="Z853" s="132"/>
    </row>
    <row r="854" spans="1:26" s="68" customFormat="1" hidden="1" outlineLevel="1" x14ac:dyDescent="0.25">
      <c r="A854" s="63" t="s">
        <v>1490</v>
      </c>
      <c r="B854" s="64" t="s">
        <v>1949</v>
      </c>
      <c r="C854" s="65" t="s">
        <v>2398</v>
      </c>
      <c r="D854" s="66"/>
      <c r="E854" s="67"/>
      <c r="F854" s="307">
        <v>0</v>
      </c>
      <c r="G854" s="307">
        <v>0</v>
      </c>
      <c r="H854" s="142">
        <f t="shared" si="154"/>
        <v>0</v>
      </c>
      <c r="I854" s="91">
        <f t="shared" si="153"/>
        <v>0</v>
      </c>
      <c r="J854" s="157"/>
      <c r="K854" s="307">
        <v>3464.17</v>
      </c>
      <c r="L854" s="307">
        <v>0</v>
      </c>
      <c r="M854" s="142">
        <f t="shared" si="155"/>
        <v>3464.17</v>
      </c>
      <c r="N854" s="91" t="str">
        <f t="shared" si="156"/>
        <v>N.M.</v>
      </c>
      <c r="O854" s="258"/>
      <c r="P854" s="157"/>
      <c r="Q854" s="307">
        <v>0</v>
      </c>
      <c r="R854" s="307">
        <v>0</v>
      </c>
      <c r="S854" s="142">
        <f t="shared" si="157"/>
        <v>0</v>
      </c>
      <c r="T854" s="91">
        <f t="shared" si="158"/>
        <v>0</v>
      </c>
      <c r="U854" s="157"/>
      <c r="V854" s="307">
        <v>1069746.8299999998</v>
      </c>
      <c r="W854" s="307">
        <v>0</v>
      </c>
      <c r="X854" s="142">
        <f t="shared" si="159"/>
        <v>1069746.8299999998</v>
      </c>
      <c r="Y854" s="91" t="str">
        <f t="shared" si="160"/>
        <v>N.M.</v>
      </c>
      <c r="Z854" s="132"/>
    </row>
    <row r="855" spans="1:26" collapsed="1" x14ac:dyDescent="0.25">
      <c r="A855" s="38" t="s">
        <v>721</v>
      </c>
      <c r="B855" s="83" t="s">
        <v>555</v>
      </c>
      <c r="C855" s="88" t="s">
        <v>291</v>
      </c>
      <c r="D855" s="38"/>
      <c r="E855" s="48"/>
      <c r="F855" s="100">
        <v>297153.07699999999</v>
      </c>
      <c r="G855" s="100">
        <v>84718.87999999999</v>
      </c>
      <c r="H855" s="98">
        <f t="shared" si="154"/>
        <v>212434.19699999999</v>
      </c>
      <c r="I855" s="117">
        <f t="shared" si="153"/>
        <v>2.5075189497311579</v>
      </c>
      <c r="J855" s="159"/>
      <c r="K855" s="100">
        <v>885058.93700000003</v>
      </c>
      <c r="L855" s="100">
        <v>1801051.11</v>
      </c>
      <c r="M855" s="98">
        <f t="shared" si="155"/>
        <v>-915992.17300000007</v>
      </c>
      <c r="N855" s="117">
        <f t="shared" si="156"/>
        <v>-0.50858755085523366</v>
      </c>
      <c r="O855" s="246"/>
      <c r="P855" s="159"/>
      <c r="Q855" s="100">
        <v>309008.397</v>
      </c>
      <c r="R855" s="100">
        <v>501929.72999999992</v>
      </c>
      <c r="S855" s="98">
        <f t="shared" si="157"/>
        <v>-192921.33299999993</v>
      </c>
      <c r="T855" s="117">
        <f t="shared" si="158"/>
        <v>-0.38435924686110934</v>
      </c>
      <c r="U855" s="159"/>
      <c r="V855" s="100">
        <v>5813140.977</v>
      </c>
      <c r="W855" s="100">
        <v>2241723.5759999999</v>
      </c>
      <c r="X855" s="98">
        <f t="shared" si="159"/>
        <v>3571417.4010000001</v>
      </c>
      <c r="Y855" s="117">
        <f t="shared" si="160"/>
        <v>1.5931569080308412</v>
      </c>
    </row>
    <row r="856" spans="1:26" s="68" customFormat="1" hidden="1" outlineLevel="1" x14ac:dyDescent="0.25">
      <c r="A856" s="63" t="s">
        <v>1491</v>
      </c>
      <c r="B856" s="64" t="s">
        <v>1950</v>
      </c>
      <c r="C856" s="65" t="s">
        <v>2399</v>
      </c>
      <c r="D856" s="66"/>
      <c r="E856" s="67"/>
      <c r="F856" s="307">
        <v>83542.5</v>
      </c>
      <c r="G856" s="307">
        <v>99744.16</v>
      </c>
      <c r="H856" s="142">
        <f t="shared" si="154"/>
        <v>-16201.660000000003</v>
      </c>
      <c r="I856" s="91">
        <f t="shared" si="153"/>
        <v>-0.16243216645465763</v>
      </c>
      <c r="J856" s="157"/>
      <c r="K856" s="307">
        <v>691874.71</v>
      </c>
      <c r="L856" s="307">
        <v>691084.61</v>
      </c>
      <c r="M856" s="142">
        <f t="shared" si="155"/>
        <v>790.09999999997672</v>
      </c>
      <c r="N856" s="91">
        <f t="shared" si="156"/>
        <v>1.1432753509009218E-3</v>
      </c>
      <c r="O856" s="258"/>
      <c r="P856" s="157"/>
      <c r="Q856" s="307">
        <v>335202.58</v>
      </c>
      <c r="R856" s="307">
        <v>351094.5</v>
      </c>
      <c r="S856" s="142">
        <f t="shared" si="157"/>
        <v>-15891.919999999984</v>
      </c>
      <c r="T856" s="91">
        <f t="shared" si="158"/>
        <v>-4.5263938911033877E-2</v>
      </c>
      <c r="U856" s="157"/>
      <c r="V856" s="307">
        <v>1093262.0699999998</v>
      </c>
      <c r="W856" s="307">
        <v>1170300.6599999999</v>
      </c>
      <c r="X856" s="142">
        <f t="shared" si="159"/>
        <v>-77038.590000000084</v>
      </c>
      <c r="Y856" s="91">
        <f t="shared" si="160"/>
        <v>-6.5828032601468495E-2</v>
      </c>
      <c r="Z856" s="132"/>
    </row>
    <row r="857" spans="1:26" collapsed="1" x14ac:dyDescent="0.25">
      <c r="A857" s="38" t="s">
        <v>722</v>
      </c>
      <c r="B857" s="83" t="s">
        <v>556</v>
      </c>
      <c r="C857" s="88" t="s">
        <v>290</v>
      </c>
      <c r="D857" s="38"/>
      <c r="E857" s="48"/>
      <c r="F857" s="100">
        <v>83542.5</v>
      </c>
      <c r="G857" s="100">
        <v>99744.16</v>
      </c>
      <c r="H857" s="98">
        <f t="shared" si="154"/>
        <v>-16201.660000000003</v>
      </c>
      <c r="I857" s="117">
        <f t="shared" si="153"/>
        <v>-0.16243216645465763</v>
      </c>
      <c r="J857" s="159"/>
      <c r="K857" s="100">
        <v>691874.71</v>
      </c>
      <c r="L857" s="100">
        <v>691084.61</v>
      </c>
      <c r="M857" s="98">
        <f t="shared" si="155"/>
        <v>790.09999999997672</v>
      </c>
      <c r="N857" s="117">
        <f t="shared" si="156"/>
        <v>1.1432753509009218E-3</v>
      </c>
      <c r="O857" s="246"/>
      <c r="P857" s="159"/>
      <c r="Q857" s="100">
        <v>335202.58</v>
      </c>
      <c r="R857" s="100">
        <v>351094.5</v>
      </c>
      <c r="S857" s="98">
        <f t="shared" si="157"/>
        <v>-15891.919999999984</v>
      </c>
      <c r="T857" s="117">
        <f t="shared" si="158"/>
        <v>-4.5263938911033877E-2</v>
      </c>
      <c r="U857" s="159"/>
      <c r="V857" s="100">
        <v>1093262.0699999998</v>
      </c>
      <c r="W857" s="100">
        <v>1170300.6599999999</v>
      </c>
      <c r="X857" s="98">
        <f t="shared" si="159"/>
        <v>-77038.590000000084</v>
      </c>
      <c r="Y857" s="117">
        <f t="shared" si="160"/>
        <v>-6.5828032601468495E-2</v>
      </c>
    </row>
    <row r="858" spans="1:26" s="68" customFormat="1" hidden="1" outlineLevel="1" x14ac:dyDescent="0.25">
      <c r="A858" s="63" t="s">
        <v>1492</v>
      </c>
      <c r="B858" s="64" t="s">
        <v>1951</v>
      </c>
      <c r="C858" s="65" t="s">
        <v>2400</v>
      </c>
      <c r="D858" s="66"/>
      <c r="E858" s="67"/>
      <c r="F858" s="307">
        <v>201752.78</v>
      </c>
      <c r="G858" s="307">
        <v>161297.55000000002</v>
      </c>
      <c r="H858" s="142">
        <f t="shared" si="154"/>
        <v>40455.229999999981</v>
      </c>
      <c r="I858" s="91">
        <f t="shared" si="153"/>
        <v>0.25081118715070361</v>
      </c>
      <c r="J858" s="157"/>
      <c r="K858" s="307">
        <v>1186332.24</v>
      </c>
      <c r="L858" s="307">
        <v>1044570.84</v>
      </c>
      <c r="M858" s="142">
        <f t="shared" si="155"/>
        <v>141761.40000000002</v>
      </c>
      <c r="N858" s="91">
        <f t="shared" si="156"/>
        <v>0.13571257646824605</v>
      </c>
      <c r="O858" s="258"/>
      <c r="P858" s="157"/>
      <c r="Q858" s="307">
        <v>544437.26</v>
      </c>
      <c r="R858" s="307">
        <v>453774.84</v>
      </c>
      <c r="S858" s="142">
        <f t="shared" si="157"/>
        <v>90662.419999999984</v>
      </c>
      <c r="T858" s="91">
        <f t="shared" si="158"/>
        <v>0.19979604863063799</v>
      </c>
      <c r="U858" s="157"/>
      <c r="V858" s="307">
        <v>1986654.0899999999</v>
      </c>
      <c r="W858" s="307">
        <v>-738567.55999999994</v>
      </c>
      <c r="X858" s="142">
        <f t="shared" si="159"/>
        <v>2725221.65</v>
      </c>
      <c r="Y858" s="91">
        <f t="shared" si="160"/>
        <v>3.6898745593429534</v>
      </c>
      <c r="Z858" s="132"/>
    </row>
    <row r="859" spans="1:26" s="68" customFormat="1" hidden="1" outlineLevel="1" x14ac:dyDescent="0.25">
      <c r="A859" s="63" t="s">
        <v>1493</v>
      </c>
      <c r="B859" s="64" t="s">
        <v>1952</v>
      </c>
      <c r="C859" s="65" t="s">
        <v>2401</v>
      </c>
      <c r="D859" s="66"/>
      <c r="E859" s="67"/>
      <c r="F859" s="307">
        <v>0</v>
      </c>
      <c r="G859" s="307">
        <v>0</v>
      </c>
      <c r="H859" s="142">
        <f t="shared" si="154"/>
        <v>0</v>
      </c>
      <c r="I859" s="91">
        <f t="shared" si="153"/>
        <v>0</v>
      </c>
      <c r="J859" s="157"/>
      <c r="K859" s="307">
        <v>0</v>
      </c>
      <c r="L859" s="307">
        <v>0</v>
      </c>
      <c r="M859" s="142">
        <f t="shared" si="155"/>
        <v>0</v>
      </c>
      <c r="N859" s="91">
        <f t="shared" si="156"/>
        <v>0</v>
      </c>
      <c r="O859" s="258"/>
      <c r="P859" s="157"/>
      <c r="Q859" s="307">
        <v>0</v>
      </c>
      <c r="R859" s="307">
        <v>0</v>
      </c>
      <c r="S859" s="142">
        <f t="shared" si="157"/>
        <v>0</v>
      </c>
      <c r="T859" s="91">
        <f t="shared" si="158"/>
        <v>0</v>
      </c>
      <c r="U859" s="157"/>
      <c r="V859" s="307">
        <v>0</v>
      </c>
      <c r="W859" s="307">
        <v>905.15</v>
      </c>
      <c r="X859" s="142">
        <f t="shared" si="159"/>
        <v>-905.15</v>
      </c>
      <c r="Y859" s="91" t="str">
        <f t="shared" si="160"/>
        <v>N.M.</v>
      </c>
      <c r="Z859" s="132"/>
    </row>
    <row r="860" spans="1:26" s="68" customFormat="1" hidden="1" outlineLevel="1" x14ac:dyDescent="0.25">
      <c r="A860" s="63" t="s">
        <v>1494</v>
      </c>
      <c r="B860" s="64" t="s">
        <v>1953</v>
      </c>
      <c r="C860" s="65" t="s">
        <v>2402</v>
      </c>
      <c r="D860" s="66"/>
      <c r="E860" s="67"/>
      <c r="F860" s="307">
        <v>0</v>
      </c>
      <c r="G860" s="307">
        <v>-53.26</v>
      </c>
      <c r="H860" s="142">
        <f t="shared" si="154"/>
        <v>53.26</v>
      </c>
      <c r="I860" s="91" t="str">
        <f t="shared" si="153"/>
        <v>N.M.</v>
      </c>
      <c r="J860" s="157"/>
      <c r="K860" s="307">
        <v>-94.77</v>
      </c>
      <c r="L860" s="307">
        <v>-10.85</v>
      </c>
      <c r="M860" s="142">
        <f t="shared" si="155"/>
        <v>-83.92</v>
      </c>
      <c r="N860" s="91">
        <f t="shared" si="156"/>
        <v>-7.7345622119815669</v>
      </c>
      <c r="O860" s="258"/>
      <c r="P860" s="157"/>
      <c r="Q860" s="307">
        <v>0</v>
      </c>
      <c r="R860" s="307">
        <v>-162.27000000000001</v>
      </c>
      <c r="S860" s="142">
        <f t="shared" si="157"/>
        <v>162.27000000000001</v>
      </c>
      <c r="T860" s="91" t="str">
        <f t="shared" si="158"/>
        <v>N.M.</v>
      </c>
      <c r="U860" s="157"/>
      <c r="V860" s="307">
        <v>-41.109999999999992</v>
      </c>
      <c r="W860" s="307">
        <v>-11.36</v>
      </c>
      <c r="X860" s="142">
        <f t="shared" si="159"/>
        <v>-29.749999999999993</v>
      </c>
      <c r="Y860" s="91">
        <f t="shared" si="160"/>
        <v>-2.6188380281690136</v>
      </c>
      <c r="Z860" s="132"/>
    </row>
    <row r="861" spans="1:26" s="68" customFormat="1" hidden="1" outlineLevel="1" x14ac:dyDescent="0.25">
      <c r="A861" s="63" t="s">
        <v>1495</v>
      </c>
      <c r="B861" s="64" t="s">
        <v>1954</v>
      </c>
      <c r="C861" s="65" t="s">
        <v>2403</v>
      </c>
      <c r="D861" s="66"/>
      <c r="E861" s="67"/>
      <c r="F861" s="307">
        <v>22988.560000000001</v>
      </c>
      <c r="G861" s="307">
        <v>32593.100000000002</v>
      </c>
      <c r="H861" s="142">
        <f t="shared" si="154"/>
        <v>-9604.5400000000009</v>
      </c>
      <c r="I861" s="91">
        <f t="shared" si="153"/>
        <v>-0.29468016236565409</v>
      </c>
      <c r="J861" s="157"/>
      <c r="K861" s="307">
        <v>-105744.67</v>
      </c>
      <c r="L861" s="307">
        <v>245845.17</v>
      </c>
      <c r="M861" s="142">
        <f t="shared" si="155"/>
        <v>-351589.84</v>
      </c>
      <c r="N861" s="91">
        <f t="shared" si="156"/>
        <v>-1.4301270999141451</v>
      </c>
      <c r="O861" s="258"/>
      <c r="P861" s="157"/>
      <c r="Q861" s="307">
        <v>-36712.76</v>
      </c>
      <c r="R861" s="307">
        <v>-8552.84</v>
      </c>
      <c r="S861" s="142">
        <f t="shared" si="157"/>
        <v>-28159.920000000002</v>
      </c>
      <c r="T861" s="91">
        <f t="shared" si="158"/>
        <v>-3.2924642574864023</v>
      </c>
      <c r="U861" s="157"/>
      <c r="V861" s="307">
        <v>243882.17000000004</v>
      </c>
      <c r="W861" s="307">
        <v>401443.72600000002</v>
      </c>
      <c r="X861" s="142">
        <f t="shared" si="159"/>
        <v>-157561.55599999998</v>
      </c>
      <c r="Y861" s="91">
        <f t="shared" si="160"/>
        <v>-0.39248727977380315</v>
      </c>
      <c r="Z861" s="132"/>
    </row>
    <row r="862" spans="1:26" s="68" customFormat="1" hidden="1" outlineLevel="1" x14ac:dyDescent="0.25">
      <c r="A862" s="63" t="s">
        <v>1496</v>
      </c>
      <c r="B862" s="64" t="s">
        <v>1955</v>
      </c>
      <c r="C862" s="65" t="s">
        <v>2404</v>
      </c>
      <c r="D862" s="66"/>
      <c r="E862" s="67"/>
      <c r="F862" s="307">
        <v>1526.14</v>
      </c>
      <c r="G862" s="307">
        <v>6571.81</v>
      </c>
      <c r="H862" s="142">
        <f t="shared" si="154"/>
        <v>-5045.67</v>
      </c>
      <c r="I862" s="91">
        <f t="shared" si="153"/>
        <v>-0.76777478350713113</v>
      </c>
      <c r="J862" s="157"/>
      <c r="K862" s="307">
        <v>4154.63</v>
      </c>
      <c r="L862" s="307">
        <v>14683.4</v>
      </c>
      <c r="M862" s="142">
        <f t="shared" si="155"/>
        <v>-10528.77</v>
      </c>
      <c r="N862" s="91">
        <f t="shared" si="156"/>
        <v>-0.71705258999959143</v>
      </c>
      <c r="O862" s="258"/>
      <c r="P862" s="157"/>
      <c r="Q862" s="307">
        <v>2608.71</v>
      </c>
      <c r="R862" s="307">
        <v>10251.48</v>
      </c>
      <c r="S862" s="142">
        <f t="shared" si="157"/>
        <v>-7642.7699999999995</v>
      </c>
      <c r="T862" s="91">
        <f t="shared" si="158"/>
        <v>-0.7455284505261679</v>
      </c>
      <c r="U862" s="157"/>
      <c r="V862" s="307">
        <v>16442.46</v>
      </c>
      <c r="W862" s="307">
        <v>16980.78</v>
      </c>
      <c r="X862" s="142">
        <f t="shared" si="159"/>
        <v>-538.31999999999971</v>
      </c>
      <c r="Y862" s="91">
        <f t="shared" si="160"/>
        <v>-3.1701723949076527E-2</v>
      </c>
      <c r="Z862" s="132"/>
    </row>
    <row r="863" spans="1:26" s="68" customFormat="1" hidden="1" outlineLevel="1" x14ac:dyDescent="0.25">
      <c r="A863" s="63" t="s">
        <v>1497</v>
      </c>
      <c r="B863" s="64" t="s">
        <v>1956</v>
      </c>
      <c r="C863" s="65" t="s">
        <v>2405</v>
      </c>
      <c r="D863" s="66"/>
      <c r="E863" s="67"/>
      <c r="F863" s="307">
        <v>-2108.71</v>
      </c>
      <c r="G863" s="307">
        <v>-20411.400000000001</v>
      </c>
      <c r="H863" s="142">
        <f t="shared" si="154"/>
        <v>18302.690000000002</v>
      </c>
      <c r="I863" s="91">
        <f t="shared" si="153"/>
        <v>0.89668959503022827</v>
      </c>
      <c r="J863" s="157"/>
      <c r="K863" s="307">
        <v>-78534.41</v>
      </c>
      <c r="L863" s="307">
        <v>-111750.08</v>
      </c>
      <c r="M863" s="142">
        <f t="shared" si="155"/>
        <v>33215.67</v>
      </c>
      <c r="N863" s="91">
        <f t="shared" si="156"/>
        <v>0.2972317335253809</v>
      </c>
      <c r="O863" s="258"/>
      <c r="P863" s="157"/>
      <c r="Q863" s="307">
        <v>-14266.220000000001</v>
      </c>
      <c r="R863" s="307">
        <v>-47329.270000000004</v>
      </c>
      <c r="S863" s="142">
        <f t="shared" si="157"/>
        <v>33063.050000000003</v>
      </c>
      <c r="T863" s="91">
        <f t="shared" si="158"/>
        <v>0.69857511007459017</v>
      </c>
      <c r="U863" s="157"/>
      <c r="V863" s="307">
        <v>-169393.91999999998</v>
      </c>
      <c r="W863" s="307">
        <v>-192764.41</v>
      </c>
      <c r="X863" s="142">
        <f t="shared" si="159"/>
        <v>23370.49000000002</v>
      </c>
      <c r="Y863" s="91">
        <f t="shared" si="160"/>
        <v>0.12123861453470597</v>
      </c>
      <c r="Z863" s="132"/>
    </row>
    <row r="864" spans="1:26" collapsed="1" x14ac:dyDescent="0.25">
      <c r="A864" s="38" t="s">
        <v>723</v>
      </c>
      <c r="B864" s="83" t="s">
        <v>557</v>
      </c>
      <c r="C864" s="88" t="s">
        <v>289</v>
      </c>
      <c r="D864" s="38"/>
      <c r="E864" s="48"/>
      <c r="F864" s="100">
        <v>224158.77000000002</v>
      </c>
      <c r="G864" s="100">
        <v>179997.80000000002</v>
      </c>
      <c r="H864" s="98">
        <f t="shared" si="154"/>
        <v>44160.97</v>
      </c>
      <c r="I864" s="117">
        <f t="shared" si="153"/>
        <v>0.24534172084325473</v>
      </c>
      <c r="J864" s="159"/>
      <c r="K864" s="100">
        <v>1006113.0199999999</v>
      </c>
      <c r="L864" s="100">
        <v>1193338.4799999997</v>
      </c>
      <c r="M864" s="98">
        <f t="shared" si="155"/>
        <v>-187225.45999999985</v>
      </c>
      <c r="N864" s="117">
        <f t="shared" si="156"/>
        <v>-0.15689216692316826</v>
      </c>
      <c r="O864" s="246"/>
      <c r="P864" s="159"/>
      <c r="Q864" s="100">
        <v>496066.99</v>
      </c>
      <c r="R864" s="100">
        <v>407981.93999999994</v>
      </c>
      <c r="S864" s="98">
        <f t="shared" si="157"/>
        <v>88085.050000000047</v>
      </c>
      <c r="T864" s="117">
        <f t="shared" si="158"/>
        <v>0.21590428733193448</v>
      </c>
      <c r="U864" s="159"/>
      <c r="V864" s="100">
        <v>2077543.6900000002</v>
      </c>
      <c r="W864" s="100">
        <v>-512013.67400000006</v>
      </c>
      <c r="X864" s="98">
        <f t="shared" si="159"/>
        <v>2589557.3640000001</v>
      </c>
      <c r="Y864" s="117">
        <f t="shared" si="160"/>
        <v>5.0575941532373996</v>
      </c>
    </row>
    <row r="865" spans="1:26" s="68" customFormat="1" hidden="1" outlineLevel="1" x14ac:dyDescent="0.25">
      <c r="A865" s="63" t="s">
        <v>1498</v>
      </c>
      <c r="B865" s="64" t="s">
        <v>1957</v>
      </c>
      <c r="C865" s="65" t="s">
        <v>2406</v>
      </c>
      <c r="D865" s="66"/>
      <c r="E865" s="67"/>
      <c r="F865" s="307">
        <v>206.11</v>
      </c>
      <c r="G865" s="307">
        <v>207.83</v>
      </c>
      <c r="H865" s="142">
        <f t="shared" si="154"/>
        <v>-1.7199999999999989</v>
      </c>
      <c r="I865" s="91">
        <f t="shared" si="153"/>
        <v>-8.2759948034451178E-3</v>
      </c>
      <c r="J865" s="157"/>
      <c r="K865" s="307">
        <v>1358.9</v>
      </c>
      <c r="L865" s="307">
        <v>1479.57</v>
      </c>
      <c r="M865" s="142">
        <f t="shared" si="155"/>
        <v>-120.66999999999985</v>
      </c>
      <c r="N865" s="91">
        <f t="shared" si="156"/>
        <v>-8.1557479537973765E-2</v>
      </c>
      <c r="O865" s="258"/>
      <c r="P865" s="157"/>
      <c r="Q865" s="307">
        <v>584.51</v>
      </c>
      <c r="R865" s="307">
        <v>588.52</v>
      </c>
      <c r="S865" s="142">
        <f t="shared" si="157"/>
        <v>-4.0099999999999909</v>
      </c>
      <c r="T865" s="91">
        <f t="shared" si="158"/>
        <v>-6.8137021681505998E-3</v>
      </c>
      <c r="U865" s="157"/>
      <c r="V865" s="307">
        <v>2392.3200000000002</v>
      </c>
      <c r="W865" s="307">
        <v>2735.33</v>
      </c>
      <c r="X865" s="142">
        <f t="shared" si="159"/>
        <v>-343.00999999999976</v>
      </c>
      <c r="Y865" s="91">
        <f t="shared" si="160"/>
        <v>-0.12539986034591796</v>
      </c>
      <c r="Z865" s="132"/>
    </row>
    <row r="866" spans="1:26" s="68" customFormat="1" hidden="1" outlineLevel="1" x14ac:dyDescent="0.25">
      <c r="A866" s="63" t="s">
        <v>1499</v>
      </c>
      <c r="B866" s="64" t="s">
        <v>1958</v>
      </c>
      <c r="C866" s="65" t="s">
        <v>2407</v>
      </c>
      <c r="D866" s="66"/>
      <c r="E866" s="67"/>
      <c r="F866" s="307">
        <v>0</v>
      </c>
      <c r="G866" s="307">
        <v>0</v>
      </c>
      <c r="H866" s="142">
        <f t="shared" si="154"/>
        <v>0</v>
      </c>
      <c r="I866" s="91">
        <f t="shared" si="153"/>
        <v>0</v>
      </c>
      <c r="J866" s="157"/>
      <c r="K866" s="307">
        <v>0</v>
      </c>
      <c r="L866" s="307">
        <v>5.8100000000000005</v>
      </c>
      <c r="M866" s="142">
        <f t="shared" si="155"/>
        <v>-5.8100000000000005</v>
      </c>
      <c r="N866" s="91" t="str">
        <f t="shared" si="156"/>
        <v>N.M.</v>
      </c>
      <c r="O866" s="258"/>
      <c r="P866" s="157"/>
      <c r="Q866" s="307">
        <v>0</v>
      </c>
      <c r="R866" s="307">
        <v>5.8100000000000005</v>
      </c>
      <c r="S866" s="142">
        <f t="shared" si="157"/>
        <v>-5.8100000000000005</v>
      </c>
      <c r="T866" s="91" t="str">
        <f t="shared" si="158"/>
        <v>N.M.</v>
      </c>
      <c r="U866" s="157"/>
      <c r="V866" s="307">
        <v>80.52</v>
      </c>
      <c r="W866" s="307">
        <v>38.080000000000005</v>
      </c>
      <c r="X866" s="142">
        <f t="shared" si="159"/>
        <v>42.439999999999991</v>
      </c>
      <c r="Y866" s="91">
        <f t="shared" si="160"/>
        <v>1.1144957983193273</v>
      </c>
      <c r="Z866" s="132"/>
    </row>
    <row r="867" spans="1:26" s="68" customFormat="1" hidden="1" outlineLevel="1" x14ac:dyDescent="0.25">
      <c r="A867" s="63" t="s">
        <v>1500</v>
      </c>
      <c r="B867" s="64" t="s">
        <v>1959</v>
      </c>
      <c r="C867" s="65" t="s">
        <v>2408</v>
      </c>
      <c r="D867" s="66"/>
      <c r="E867" s="67"/>
      <c r="F867" s="307">
        <v>2795.84</v>
      </c>
      <c r="G867" s="307">
        <v>6023.95</v>
      </c>
      <c r="H867" s="142">
        <f t="shared" si="154"/>
        <v>-3228.1099999999997</v>
      </c>
      <c r="I867" s="91">
        <f t="shared" si="153"/>
        <v>-0.53587928186654932</v>
      </c>
      <c r="J867" s="157"/>
      <c r="K867" s="307">
        <v>14417.01</v>
      </c>
      <c r="L867" s="307">
        <v>20532.39</v>
      </c>
      <c r="M867" s="142">
        <f t="shared" si="155"/>
        <v>-6115.3799999999992</v>
      </c>
      <c r="N867" s="91">
        <f t="shared" si="156"/>
        <v>-0.29784063131471783</v>
      </c>
      <c r="O867" s="258"/>
      <c r="P867" s="157"/>
      <c r="Q867" s="307">
        <v>5765.17</v>
      </c>
      <c r="R867" s="307">
        <v>10917.29</v>
      </c>
      <c r="S867" s="142">
        <f t="shared" si="157"/>
        <v>-5152.1200000000008</v>
      </c>
      <c r="T867" s="91">
        <f t="shared" si="158"/>
        <v>-0.47192297722236931</v>
      </c>
      <c r="U867" s="157"/>
      <c r="V867" s="307">
        <v>24212.18</v>
      </c>
      <c r="W867" s="307">
        <v>25982.22</v>
      </c>
      <c r="X867" s="142">
        <f t="shared" si="159"/>
        <v>-1770.0400000000009</v>
      </c>
      <c r="Y867" s="91">
        <f t="shared" si="160"/>
        <v>-6.8125048590921056E-2</v>
      </c>
      <c r="Z867" s="132"/>
    </row>
    <row r="868" spans="1:26" s="68" customFormat="1" hidden="1" outlineLevel="1" x14ac:dyDescent="0.25">
      <c r="A868" s="63" t="s">
        <v>1501</v>
      </c>
      <c r="B868" s="64" t="s">
        <v>1960</v>
      </c>
      <c r="C868" s="65" t="s">
        <v>2409</v>
      </c>
      <c r="D868" s="66"/>
      <c r="E868" s="67"/>
      <c r="F868" s="307">
        <v>172820.68</v>
      </c>
      <c r="G868" s="307">
        <v>178243.99</v>
      </c>
      <c r="H868" s="142">
        <f t="shared" si="154"/>
        <v>-5423.3099999999977</v>
      </c>
      <c r="I868" s="91">
        <f t="shared" si="153"/>
        <v>-3.0426327417827654E-2</v>
      </c>
      <c r="J868" s="157"/>
      <c r="K868" s="307">
        <v>1209744.75</v>
      </c>
      <c r="L868" s="307">
        <v>1247707.97</v>
      </c>
      <c r="M868" s="142">
        <f t="shared" si="155"/>
        <v>-37963.219999999972</v>
      </c>
      <c r="N868" s="91">
        <f t="shared" si="156"/>
        <v>-3.0426366515876286E-2</v>
      </c>
      <c r="O868" s="258"/>
      <c r="P868" s="157"/>
      <c r="Q868" s="307">
        <v>518462.04000000004</v>
      </c>
      <c r="R868" s="307">
        <v>534731.97</v>
      </c>
      <c r="S868" s="142">
        <f t="shared" si="157"/>
        <v>-16269.929999999935</v>
      </c>
      <c r="T868" s="91">
        <f t="shared" si="158"/>
        <v>-3.0426327417827543E-2</v>
      </c>
      <c r="U868" s="157"/>
      <c r="V868" s="307">
        <v>2065565.22</v>
      </c>
      <c r="W868" s="307">
        <v>2056034.87</v>
      </c>
      <c r="X868" s="142">
        <f t="shared" si="159"/>
        <v>9530.3499999998603</v>
      </c>
      <c r="Y868" s="91">
        <f t="shared" si="160"/>
        <v>4.6353056259205664E-3</v>
      </c>
      <c r="Z868" s="132"/>
    </row>
    <row r="869" spans="1:26" s="68" customFormat="1" hidden="1" outlineLevel="1" x14ac:dyDescent="0.25">
      <c r="A869" s="63" t="s">
        <v>1502</v>
      </c>
      <c r="B869" s="64" t="s">
        <v>1961</v>
      </c>
      <c r="C869" s="65" t="s">
        <v>2410</v>
      </c>
      <c r="D869" s="66"/>
      <c r="E869" s="67"/>
      <c r="F869" s="307">
        <v>12345.49</v>
      </c>
      <c r="G869" s="307">
        <v>8126.7300000000005</v>
      </c>
      <c r="H869" s="142">
        <f t="shared" si="154"/>
        <v>4218.7599999999993</v>
      </c>
      <c r="I869" s="91">
        <f t="shared" si="153"/>
        <v>0.51912146705993667</v>
      </c>
      <c r="J869" s="157"/>
      <c r="K869" s="307">
        <v>82701.990000000005</v>
      </c>
      <c r="L869" s="307">
        <v>79148.83</v>
      </c>
      <c r="M869" s="142">
        <f t="shared" si="155"/>
        <v>3553.1600000000035</v>
      </c>
      <c r="N869" s="91">
        <f t="shared" si="156"/>
        <v>4.4892135487031248E-2</v>
      </c>
      <c r="O869" s="258"/>
      <c r="P869" s="157"/>
      <c r="Q869" s="307">
        <v>36755.61</v>
      </c>
      <c r="R869" s="307">
        <v>31252.31</v>
      </c>
      <c r="S869" s="142">
        <f t="shared" si="157"/>
        <v>5503.2999999999993</v>
      </c>
      <c r="T869" s="91">
        <f t="shared" si="158"/>
        <v>0.17609258323624716</v>
      </c>
      <c r="U869" s="157"/>
      <c r="V869" s="307">
        <v>134313.71000000002</v>
      </c>
      <c r="W869" s="307">
        <v>139736.18</v>
      </c>
      <c r="X869" s="142">
        <f t="shared" si="159"/>
        <v>-5422.4699999999721</v>
      </c>
      <c r="Y869" s="91">
        <f t="shared" si="160"/>
        <v>-3.8805053923758132E-2</v>
      </c>
      <c r="Z869" s="132"/>
    </row>
    <row r="870" spans="1:26" s="68" customFormat="1" hidden="1" outlineLevel="1" x14ac:dyDescent="0.25">
      <c r="A870" s="63" t="s">
        <v>1503</v>
      </c>
      <c r="B870" s="64" t="s">
        <v>1962</v>
      </c>
      <c r="C870" s="65" t="s">
        <v>2411</v>
      </c>
      <c r="D870" s="66"/>
      <c r="E870" s="67"/>
      <c r="F870" s="307">
        <v>470167.33</v>
      </c>
      <c r="G870" s="307">
        <v>406727.87</v>
      </c>
      <c r="H870" s="142">
        <f t="shared" si="154"/>
        <v>63439.460000000021</v>
      </c>
      <c r="I870" s="91">
        <f t="shared" si="153"/>
        <v>0.15597519786386907</v>
      </c>
      <c r="J870" s="157"/>
      <c r="K870" s="307">
        <v>3244239.87</v>
      </c>
      <c r="L870" s="307">
        <v>2911302.27</v>
      </c>
      <c r="M870" s="142">
        <f t="shared" si="155"/>
        <v>332937.60000000009</v>
      </c>
      <c r="N870" s="91">
        <f t="shared" si="156"/>
        <v>0.1143603683584529</v>
      </c>
      <c r="O870" s="258"/>
      <c r="P870" s="157"/>
      <c r="Q870" s="307">
        <v>1395221.62</v>
      </c>
      <c r="R870" s="307">
        <v>1225795.57</v>
      </c>
      <c r="S870" s="142">
        <f t="shared" si="157"/>
        <v>169426.05000000005</v>
      </c>
      <c r="T870" s="91">
        <f t="shared" si="158"/>
        <v>0.13821721512666263</v>
      </c>
      <c r="U870" s="157"/>
      <c r="V870" s="307">
        <v>5578391.3600000003</v>
      </c>
      <c r="W870" s="307">
        <v>4942569.0999999996</v>
      </c>
      <c r="X870" s="142">
        <f t="shared" si="159"/>
        <v>635822.26000000071</v>
      </c>
      <c r="Y870" s="91">
        <f t="shared" si="160"/>
        <v>0.12864205783182692</v>
      </c>
      <c r="Z870" s="132"/>
    </row>
    <row r="871" spans="1:26" s="68" customFormat="1" hidden="1" outlineLevel="1" x14ac:dyDescent="0.25">
      <c r="A871" s="63" t="s">
        <v>1504</v>
      </c>
      <c r="B871" s="64" t="s">
        <v>1963</v>
      </c>
      <c r="C871" s="65" t="s">
        <v>2412</v>
      </c>
      <c r="D871" s="66"/>
      <c r="E871" s="67"/>
      <c r="F871" s="307">
        <v>0</v>
      </c>
      <c r="G871" s="307">
        <v>0</v>
      </c>
      <c r="H871" s="142">
        <f t="shared" si="154"/>
        <v>0</v>
      </c>
      <c r="I871" s="91">
        <f t="shared" si="153"/>
        <v>0</v>
      </c>
      <c r="J871" s="157"/>
      <c r="K871" s="307">
        <v>0</v>
      </c>
      <c r="L871" s="307">
        <v>0</v>
      </c>
      <c r="M871" s="142">
        <f t="shared" si="155"/>
        <v>0</v>
      </c>
      <c r="N871" s="91">
        <f t="shared" si="156"/>
        <v>0</v>
      </c>
      <c r="O871" s="258"/>
      <c r="P871" s="157"/>
      <c r="Q871" s="307">
        <v>0</v>
      </c>
      <c r="R871" s="307">
        <v>0</v>
      </c>
      <c r="S871" s="142">
        <f t="shared" si="157"/>
        <v>0</v>
      </c>
      <c r="T871" s="91">
        <f t="shared" si="158"/>
        <v>0</v>
      </c>
      <c r="U871" s="157"/>
      <c r="V871" s="307">
        <v>0</v>
      </c>
      <c r="W871" s="307">
        <v>1.58</v>
      </c>
      <c r="X871" s="142">
        <f t="shared" si="159"/>
        <v>-1.58</v>
      </c>
      <c r="Y871" s="91" t="str">
        <f t="shared" si="160"/>
        <v>N.M.</v>
      </c>
      <c r="Z871" s="132"/>
    </row>
    <row r="872" spans="1:26" s="68" customFormat="1" hidden="1" outlineLevel="1" x14ac:dyDescent="0.25">
      <c r="A872" s="63" t="s">
        <v>1505</v>
      </c>
      <c r="B872" s="64" t="s">
        <v>1964</v>
      </c>
      <c r="C872" s="65" t="s">
        <v>2413</v>
      </c>
      <c r="D872" s="66"/>
      <c r="E872" s="67"/>
      <c r="F872" s="307">
        <v>35986.559999999998</v>
      </c>
      <c r="G872" s="307">
        <v>42902.97</v>
      </c>
      <c r="H872" s="142">
        <f t="shared" si="154"/>
        <v>-6916.4100000000035</v>
      </c>
      <c r="I872" s="91">
        <f t="shared" si="153"/>
        <v>-0.1612105175935373</v>
      </c>
      <c r="J872" s="157"/>
      <c r="K872" s="307">
        <v>253938.97</v>
      </c>
      <c r="L872" s="307">
        <v>304826.73</v>
      </c>
      <c r="M872" s="142">
        <f t="shared" si="155"/>
        <v>-50887.75999999998</v>
      </c>
      <c r="N872" s="91">
        <f t="shared" si="156"/>
        <v>-0.16693995306776405</v>
      </c>
      <c r="O872" s="258"/>
      <c r="P872" s="157"/>
      <c r="Q872" s="307">
        <v>108462.74</v>
      </c>
      <c r="R872" s="307">
        <v>129133.35</v>
      </c>
      <c r="S872" s="142">
        <f t="shared" si="157"/>
        <v>-20670.61</v>
      </c>
      <c r="T872" s="91">
        <f t="shared" si="158"/>
        <v>-0.16007181723389038</v>
      </c>
      <c r="U872" s="157"/>
      <c r="V872" s="307">
        <v>355307.03</v>
      </c>
      <c r="W872" s="307">
        <v>468862.06999999995</v>
      </c>
      <c r="X872" s="142">
        <f t="shared" si="159"/>
        <v>-113555.03999999992</v>
      </c>
      <c r="Y872" s="91">
        <f t="shared" si="160"/>
        <v>-0.24219284788807918</v>
      </c>
      <c r="Z872" s="132"/>
    </row>
    <row r="873" spans="1:26" s="68" customFormat="1" hidden="1" outlineLevel="1" x14ac:dyDescent="0.25">
      <c r="A873" s="63" t="s">
        <v>1506</v>
      </c>
      <c r="B873" s="64" t="s">
        <v>1965</v>
      </c>
      <c r="C873" s="65" t="s">
        <v>2414</v>
      </c>
      <c r="D873" s="66"/>
      <c r="E873" s="67"/>
      <c r="F873" s="307">
        <v>15579.130000000001</v>
      </c>
      <c r="G873" s="307">
        <v>14321.380000000001</v>
      </c>
      <c r="H873" s="142">
        <f t="shared" si="154"/>
        <v>1257.75</v>
      </c>
      <c r="I873" s="91">
        <f t="shared" si="153"/>
        <v>8.782324049777325E-2</v>
      </c>
      <c r="J873" s="157"/>
      <c r="K873" s="307">
        <v>104811.75</v>
      </c>
      <c r="L873" s="307">
        <v>102595.1</v>
      </c>
      <c r="M873" s="142">
        <f t="shared" si="155"/>
        <v>2216.6499999999942</v>
      </c>
      <c r="N873" s="91">
        <f t="shared" si="156"/>
        <v>2.160580768477241E-2</v>
      </c>
      <c r="O873" s="258"/>
      <c r="P873" s="157"/>
      <c r="Q873" s="307">
        <v>46203.340000000004</v>
      </c>
      <c r="R873" s="307">
        <v>43319.200000000004</v>
      </c>
      <c r="S873" s="142">
        <f t="shared" si="157"/>
        <v>2884.1399999999994</v>
      </c>
      <c r="T873" s="91">
        <f t="shared" si="158"/>
        <v>6.6578791852111741E-2</v>
      </c>
      <c r="U873" s="157"/>
      <c r="V873" s="307">
        <v>170643.25</v>
      </c>
      <c r="W873" s="307">
        <v>180477.21000000002</v>
      </c>
      <c r="X873" s="142">
        <f t="shared" si="159"/>
        <v>-9833.960000000021</v>
      </c>
      <c r="Y873" s="91">
        <f t="shared" si="160"/>
        <v>-5.4488652611595779E-2</v>
      </c>
      <c r="Z873" s="132"/>
    </row>
    <row r="874" spans="1:26" s="68" customFormat="1" hidden="1" outlineLevel="1" x14ac:dyDescent="0.25">
      <c r="A874" s="63" t="s">
        <v>1507</v>
      </c>
      <c r="B874" s="64" t="s">
        <v>1966</v>
      </c>
      <c r="C874" s="65" t="s">
        <v>2415</v>
      </c>
      <c r="D874" s="66"/>
      <c r="E874" s="67"/>
      <c r="F874" s="307">
        <v>270.18</v>
      </c>
      <c r="G874" s="307">
        <v>162.46</v>
      </c>
      <c r="H874" s="142">
        <f t="shared" si="154"/>
        <v>107.72</v>
      </c>
      <c r="I874" s="91">
        <f t="shared" si="153"/>
        <v>0.66305552135910373</v>
      </c>
      <c r="J874" s="157"/>
      <c r="K874" s="307">
        <v>1581.67</v>
      </c>
      <c r="L874" s="307">
        <v>6787.03</v>
      </c>
      <c r="M874" s="142">
        <f t="shared" si="155"/>
        <v>-5205.3599999999997</v>
      </c>
      <c r="N874" s="91">
        <f t="shared" si="156"/>
        <v>-0.76695697528963325</v>
      </c>
      <c r="O874" s="258"/>
      <c r="P874" s="157"/>
      <c r="Q874" s="307">
        <v>1185.43</v>
      </c>
      <c r="R874" s="307">
        <v>1474.02</v>
      </c>
      <c r="S874" s="142">
        <f t="shared" si="157"/>
        <v>-288.58999999999992</v>
      </c>
      <c r="T874" s="91">
        <f t="shared" si="158"/>
        <v>-0.19578431771617746</v>
      </c>
      <c r="U874" s="157"/>
      <c r="V874" s="307">
        <v>-3149.2799999999997</v>
      </c>
      <c r="W874" s="307">
        <v>7424.0499999999993</v>
      </c>
      <c r="X874" s="142">
        <f t="shared" si="159"/>
        <v>-10573.329999999998</v>
      </c>
      <c r="Y874" s="91">
        <f t="shared" si="160"/>
        <v>-1.4241997292582889</v>
      </c>
      <c r="Z874" s="132"/>
    </row>
    <row r="875" spans="1:26" s="68" customFormat="1" hidden="1" outlineLevel="1" x14ac:dyDescent="0.25">
      <c r="A875" s="63" t="s">
        <v>1508</v>
      </c>
      <c r="B875" s="64" t="s">
        <v>1967</v>
      </c>
      <c r="C875" s="65" t="s">
        <v>2416</v>
      </c>
      <c r="D875" s="66"/>
      <c r="E875" s="67"/>
      <c r="F875" s="307">
        <v>619.81000000000006</v>
      </c>
      <c r="G875" s="307">
        <v>365.12</v>
      </c>
      <c r="H875" s="142">
        <f t="shared" si="154"/>
        <v>254.69000000000005</v>
      </c>
      <c r="I875" s="91">
        <f t="shared" si="153"/>
        <v>0.69755148992112193</v>
      </c>
      <c r="J875" s="157"/>
      <c r="K875" s="307">
        <v>4709.7300000000005</v>
      </c>
      <c r="L875" s="307">
        <v>7609.89</v>
      </c>
      <c r="M875" s="142">
        <f t="shared" si="155"/>
        <v>-2900.16</v>
      </c>
      <c r="N875" s="91">
        <f t="shared" si="156"/>
        <v>-0.38110406326504059</v>
      </c>
      <c r="O875" s="258"/>
      <c r="P875" s="157"/>
      <c r="Q875" s="307">
        <v>1115.24</v>
      </c>
      <c r="R875" s="307">
        <v>1992.4</v>
      </c>
      <c r="S875" s="142">
        <f t="shared" si="157"/>
        <v>-877.16000000000008</v>
      </c>
      <c r="T875" s="91">
        <f t="shared" si="158"/>
        <v>-0.44025296125276053</v>
      </c>
      <c r="U875" s="157"/>
      <c r="V875" s="307">
        <v>14531.98</v>
      </c>
      <c r="W875" s="307">
        <v>9324.19</v>
      </c>
      <c r="X875" s="142">
        <f t="shared" si="159"/>
        <v>5207.7899999999991</v>
      </c>
      <c r="Y875" s="91">
        <f t="shared" si="160"/>
        <v>0.55852465468850365</v>
      </c>
      <c r="Z875" s="132"/>
    </row>
    <row r="876" spans="1:26" s="68" customFormat="1" hidden="1" outlineLevel="1" x14ac:dyDescent="0.25">
      <c r="A876" s="63" t="s">
        <v>1509</v>
      </c>
      <c r="B876" s="64" t="s">
        <v>1968</v>
      </c>
      <c r="C876" s="65" t="s">
        <v>2417</v>
      </c>
      <c r="D876" s="66"/>
      <c r="E876" s="67"/>
      <c r="F876" s="307">
        <v>6296.87</v>
      </c>
      <c r="G876" s="307">
        <v>7700.55</v>
      </c>
      <c r="H876" s="142">
        <f t="shared" si="154"/>
        <v>-1403.6800000000003</v>
      </c>
      <c r="I876" s="91">
        <f t="shared" si="153"/>
        <v>-0.18228308367584137</v>
      </c>
      <c r="J876" s="157"/>
      <c r="K876" s="307">
        <v>44078.1</v>
      </c>
      <c r="L876" s="307">
        <v>53903.840000000004</v>
      </c>
      <c r="M876" s="142">
        <f t="shared" si="155"/>
        <v>-9825.7400000000052</v>
      </c>
      <c r="N876" s="91">
        <f t="shared" si="156"/>
        <v>-0.18228274646110565</v>
      </c>
      <c r="O876" s="258"/>
      <c r="P876" s="157"/>
      <c r="Q876" s="307">
        <v>18890.61</v>
      </c>
      <c r="R876" s="307">
        <v>23101.65</v>
      </c>
      <c r="S876" s="142">
        <f t="shared" si="157"/>
        <v>-4211.0400000000009</v>
      </c>
      <c r="T876" s="91">
        <f t="shared" si="158"/>
        <v>-0.18228308367584137</v>
      </c>
      <c r="U876" s="157"/>
      <c r="V876" s="307">
        <v>82580.850000000006</v>
      </c>
      <c r="W876" s="307">
        <v>96175.49</v>
      </c>
      <c r="X876" s="142">
        <f t="shared" si="159"/>
        <v>-13594.64</v>
      </c>
      <c r="Y876" s="91">
        <f t="shared" si="160"/>
        <v>-0.14135243813158632</v>
      </c>
      <c r="Z876" s="132"/>
    </row>
    <row r="877" spans="1:26" s="68" customFormat="1" hidden="1" outlineLevel="1" x14ac:dyDescent="0.25">
      <c r="A877" s="63" t="s">
        <v>1510</v>
      </c>
      <c r="B877" s="64" t="s">
        <v>1969</v>
      </c>
      <c r="C877" s="65" t="s">
        <v>2418</v>
      </c>
      <c r="D877" s="66"/>
      <c r="E877" s="67"/>
      <c r="F877" s="307">
        <v>168849.96</v>
      </c>
      <c r="G877" s="307">
        <v>143800.1</v>
      </c>
      <c r="H877" s="142">
        <f t="shared" si="154"/>
        <v>25049.859999999986</v>
      </c>
      <c r="I877" s="91">
        <f t="shared" si="153"/>
        <v>0.17419918344980279</v>
      </c>
      <c r="J877" s="157"/>
      <c r="K877" s="307">
        <v>1168248.05</v>
      </c>
      <c r="L877" s="307">
        <v>1068034.83</v>
      </c>
      <c r="M877" s="142">
        <f t="shared" si="155"/>
        <v>100213.21999999997</v>
      </c>
      <c r="N877" s="91">
        <f t="shared" si="156"/>
        <v>9.3829542993462078E-2</v>
      </c>
      <c r="O877" s="258"/>
      <c r="P877" s="157"/>
      <c r="Q877" s="307">
        <v>562044.59</v>
      </c>
      <c r="R877" s="307">
        <v>511581.14</v>
      </c>
      <c r="S877" s="142">
        <f t="shared" si="157"/>
        <v>50463.449999999953</v>
      </c>
      <c r="T877" s="91">
        <f t="shared" si="158"/>
        <v>9.8642123515342947E-2</v>
      </c>
      <c r="U877" s="157"/>
      <c r="V877" s="307">
        <v>1958024.31</v>
      </c>
      <c r="W877" s="307">
        <v>1800911.96</v>
      </c>
      <c r="X877" s="142">
        <f t="shared" si="159"/>
        <v>157112.35000000009</v>
      </c>
      <c r="Y877" s="91">
        <f t="shared" si="160"/>
        <v>8.7240439005136089E-2</v>
      </c>
      <c r="Z877" s="132"/>
    </row>
    <row r="878" spans="1:26" s="68" customFormat="1" hidden="1" outlineLevel="1" x14ac:dyDescent="0.25">
      <c r="A878" s="63" t="s">
        <v>1511</v>
      </c>
      <c r="B878" s="64" t="s">
        <v>1970</v>
      </c>
      <c r="C878" s="65" t="s">
        <v>2419</v>
      </c>
      <c r="D878" s="66"/>
      <c r="E878" s="67"/>
      <c r="F878" s="307">
        <v>0</v>
      </c>
      <c r="G878" s="307">
        <v>0</v>
      </c>
      <c r="H878" s="142">
        <f t="shared" si="154"/>
        <v>0</v>
      </c>
      <c r="I878" s="91">
        <f t="shared" ref="I878:I941" si="161">IF(G878&lt;0,IF(H878=0,0,IF(OR(G878=0,F878=0),"N.M.",IF(ABS(H878/G878)&gt;=10,"N.M.",H878/(-G878)))),IF(H878=0,0,IF(OR(G878=0,F878=0),"N.M.",IF(ABS(H878/G878)&gt;=10,"N.M.",H878/G878))))</f>
        <v>0</v>
      </c>
      <c r="J878" s="157"/>
      <c r="K878" s="307">
        <v>8530.64</v>
      </c>
      <c r="L878" s="307">
        <v>4285.01</v>
      </c>
      <c r="M878" s="142">
        <f t="shared" si="155"/>
        <v>4245.6299999999992</v>
      </c>
      <c r="N878" s="91">
        <f t="shared" si="156"/>
        <v>0.99080982308092602</v>
      </c>
      <c r="O878" s="258"/>
      <c r="P878" s="157"/>
      <c r="Q878" s="307">
        <v>-994.35</v>
      </c>
      <c r="R878" s="307">
        <v>1241.02</v>
      </c>
      <c r="S878" s="142">
        <f t="shared" si="157"/>
        <v>-2235.37</v>
      </c>
      <c r="T878" s="91">
        <f t="shared" si="158"/>
        <v>-1.8012360799987106</v>
      </c>
      <c r="U878" s="157"/>
      <c r="V878" s="307">
        <v>7941.66</v>
      </c>
      <c r="W878" s="307">
        <v>-33944.559999999998</v>
      </c>
      <c r="X878" s="142">
        <f t="shared" si="159"/>
        <v>41886.22</v>
      </c>
      <c r="Y878" s="91">
        <f t="shared" si="160"/>
        <v>1.2339597272729417</v>
      </c>
      <c r="Z878" s="132"/>
    </row>
    <row r="879" spans="1:26" s="68" customFormat="1" hidden="1" outlineLevel="1" x14ac:dyDescent="0.25">
      <c r="A879" s="63" t="s">
        <v>1512</v>
      </c>
      <c r="B879" s="64" t="s">
        <v>1971</v>
      </c>
      <c r="C879" s="65" t="s">
        <v>2420</v>
      </c>
      <c r="D879" s="66"/>
      <c r="E879" s="67"/>
      <c r="F879" s="307">
        <v>543.12</v>
      </c>
      <c r="G879" s="307">
        <v>2071</v>
      </c>
      <c r="H879" s="142">
        <f t="shared" si="154"/>
        <v>-1527.88</v>
      </c>
      <c r="I879" s="91">
        <f t="shared" si="161"/>
        <v>-0.73774987928536939</v>
      </c>
      <c r="J879" s="157"/>
      <c r="K879" s="307">
        <v>3801.85</v>
      </c>
      <c r="L879" s="307">
        <v>14497.01</v>
      </c>
      <c r="M879" s="142">
        <f t="shared" si="155"/>
        <v>-10695.16</v>
      </c>
      <c r="N879" s="91">
        <f t="shared" si="156"/>
        <v>-0.73774937038741095</v>
      </c>
      <c r="O879" s="258"/>
      <c r="P879" s="157"/>
      <c r="Q879" s="307">
        <v>1629.3600000000001</v>
      </c>
      <c r="R879" s="307">
        <v>6213</v>
      </c>
      <c r="S879" s="142">
        <f t="shared" si="157"/>
        <v>-4583.6399999999994</v>
      </c>
      <c r="T879" s="91">
        <f t="shared" si="158"/>
        <v>-0.73774987928536928</v>
      </c>
      <c r="U879" s="157"/>
      <c r="V879" s="307">
        <v>14156.85</v>
      </c>
      <c r="W879" s="307">
        <v>15306.36</v>
      </c>
      <c r="X879" s="142">
        <f t="shared" si="159"/>
        <v>-1149.5100000000002</v>
      </c>
      <c r="Y879" s="91">
        <f t="shared" si="160"/>
        <v>-7.5100154445603015E-2</v>
      </c>
      <c r="Z879" s="132"/>
    </row>
    <row r="880" spans="1:26" s="68" customFormat="1" hidden="1" outlineLevel="1" x14ac:dyDescent="0.25">
      <c r="A880" s="63" t="s">
        <v>1513</v>
      </c>
      <c r="B880" s="64" t="s">
        <v>1972</v>
      </c>
      <c r="C880" s="65" t="s">
        <v>2421</v>
      </c>
      <c r="D880" s="66"/>
      <c r="E880" s="67"/>
      <c r="F880" s="307">
        <v>504.54</v>
      </c>
      <c r="G880" s="307">
        <v>322.83</v>
      </c>
      <c r="H880" s="142">
        <f t="shared" si="154"/>
        <v>181.71000000000004</v>
      </c>
      <c r="I880" s="91">
        <f t="shared" si="161"/>
        <v>0.5628659046557013</v>
      </c>
      <c r="J880" s="157"/>
      <c r="K880" s="307">
        <v>3531.78</v>
      </c>
      <c r="L880" s="307">
        <v>2252.33</v>
      </c>
      <c r="M880" s="142">
        <f t="shared" si="155"/>
        <v>1279.4500000000003</v>
      </c>
      <c r="N880" s="91">
        <f t="shared" si="156"/>
        <v>0.56805619070029711</v>
      </c>
      <c r="O880" s="258"/>
      <c r="P880" s="157"/>
      <c r="Q880" s="307">
        <v>1513.6200000000001</v>
      </c>
      <c r="R880" s="307">
        <v>968.49</v>
      </c>
      <c r="S880" s="142">
        <f t="shared" si="157"/>
        <v>545.13000000000011</v>
      </c>
      <c r="T880" s="91">
        <f t="shared" si="158"/>
        <v>0.5628659046557013</v>
      </c>
      <c r="U880" s="157"/>
      <c r="V880" s="307">
        <v>5145.93</v>
      </c>
      <c r="W880" s="307">
        <v>2635.88</v>
      </c>
      <c r="X880" s="142">
        <f t="shared" si="159"/>
        <v>2510.0500000000002</v>
      </c>
      <c r="Y880" s="91">
        <f t="shared" si="160"/>
        <v>0.95226262197065115</v>
      </c>
      <c r="Z880" s="132"/>
    </row>
    <row r="881" spans="1:26" s="68" customFormat="1" hidden="1" outlineLevel="1" x14ac:dyDescent="0.25">
      <c r="A881" s="63" t="s">
        <v>1514</v>
      </c>
      <c r="B881" s="64" t="s">
        <v>1973</v>
      </c>
      <c r="C881" s="65" t="s">
        <v>2422</v>
      </c>
      <c r="D881" s="66"/>
      <c r="E881" s="67"/>
      <c r="F881" s="307">
        <v>-239901.05000000002</v>
      </c>
      <c r="G881" s="307">
        <v>-244691.92</v>
      </c>
      <c r="H881" s="142">
        <f t="shared" ref="H881:H944" si="162">+F881-G881</f>
        <v>4790.8699999999953</v>
      </c>
      <c r="I881" s="91">
        <f t="shared" si="161"/>
        <v>1.9579191662724274E-2</v>
      </c>
      <c r="J881" s="157"/>
      <c r="K881" s="307">
        <v>-1679307.35</v>
      </c>
      <c r="L881" s="307">
        <v>-1594110.4300000002</v>
      </c>
      <c r="M881" s="142">
        <f t="shared" ref="M881:M944" si="163">+K881-L881</f>
        <v>-85196.919999999925</v>
      </c>
      <c r="N881" s="91">
        <f t="shared" ref="N881:N944" si="164">IF(L881&lt;0,IF(M881=0,0,IF(OR(L881=0,K881=0),"N.M.",IF(ABS(M881/L881)&gt;=10,"N.M.",M881/(-L881)))),IF(M881=0,0,IF(OR(L881=0,K881=0),"N.M.",IF(ABS(M881/L881)&gt;=10,"N.M.",M881/L881))))</f>
        <v>-5.3444804322621435E-2</v>
      </c>
      <c r="O881" s="258"/>
      <c r="P881" s="157"/>
      <c r="Q881" s="307">
        <v>-719703.15</v>
      </c>
      <c r="R881" s="307">
        <v>-615342.76</v>
      </c>
      <c r="S881" s="142">
        <f t="shared" ref="S881:S944" si="165">+Q881-R881</f>
        <v>-104360.39000000001</v>
      </c>
      <c r="T881" s="91">
        <f t="shared" ref="T881:T944" si="166">IF(R881&lt;0,IF(S881=0,0,IF(OR(R881=0,Q881=0),"N.M.",IF(ABS(S881/R881)&gt;=10,"N.M.",S881/(-R881)))),IF(S881=0,0,IF(OR(R881=0,Q881=0),"N.M.",IF(ABS(S881/R881)&gt;=10,"N.M.",S881/R881))))</f>
        <v>-0.16959716890144286</v>
      </c>
      <c r="U881" s="157"/>
      <c r="V881" s="307">
        <v>-2902766.95</v>
      </c>
      <c r="W881" s="307">
        <v>-3168014.83</v>
      </c>
      <c r="X881" s="142">
        <f t="shared" ref="X881:X944" si="167">+V881-W881</f>
        <v>265247.87999999989</v>
      </c>
      <c r="Y881" s="91">
        <f t="shared" ref="Y881:Y944" si="168">IF(W881&lt;0,IF(X881=0,0,IF(OR(W881=0,V881=0),"N.M.",IF(ABS(X881/W881)&gt;=10,"N.M.",X881/(-W881)))),IF(X881=0,0,IF(OR(W881=0,V881=0),"N.M.",IF(ABS(X881/W881)&gt;=10,"N.M.",X881/W881))))</f>
        <v>8.3726842907487234E-2</v>
      </c>
      <c r="Z881" s="132"/>
    </row>
    <row r="882" spans="1:26" s="68" customFormat="1" hidden="1" outlineLevel="1" x14ac:dyDescent="0.25">
      <c r="A882" s="63" t="s">
        <v>1515</v>
      </c>
      <c r="B882" s="64" t="s">
        <v>1974</v>
      </c>
      <c r="C882" s="65" t="s">
        <v>2423</v>
      </c>
      <c r="D882" s="66"/>
      <c r="E882" s="67"/>
      <c r="F882" s="307">
        <v>-73445.290000000008</v>
      </c>
      <c r="G882" s="307">
        <v>-66912.680000000008</v>
      </c>
      <c r="H882" s="142">
        <f t="shared" si="162"/>
        <v>-6532.6100000000006</v>
      </c>
      <c r="I882" s="91">
        <f t="shared" si="161"/>
        <v>-9.7628879907365837E-2</v>
      </c>
      <c r="J882" s="157"/>
      <c r="K882" s="307">
        <v>-582841.62</v>
      </c>
      <c r="L882" s="307">
        <v>-566555.38</v>
      </c>
      <c r="M882" s="142">
        <f t="shared" si="163"/>
        <v>-16286.239999999991</v>
      </c>
      <c r="N882" s="91">
        <f t="shared" si="164"/>
        <v>-2.8746068919158426E-2</v>
      </c>
      <c r="O882" s="258"/>
      <c r="P882" s="157"/>
      <c r="Q882" s="307">
        <v>-287497.15000000002</v>
      </c>
      <c r="R882" s="307">
        <v>-267471.32</v>
      </c>
      <c r="S882" s="142">
        <f t="shared" si="165"/>
        <v>-20025.830000000016</v>
      </c>
      <c r="T882" s="91">
        <f t="shared" si="166"/>
        <v>-7.4870943172524129E-2</v>
      </c>
      <c r="U882" s="157"/>
      <c r="V882" s="307">
        <v>-995965.22</v>
      </c>
      <c r="W882" s="307">
        <v>-982379.92</v>
      </c>
      <c r="X882" s="142">
        <f t="shared" si="167"/>
        <v>-13585.29999999993</v>
      </c>
      <c r="Y882" s="91">
        <f t="shared" si="168"/>
        <v>-1.3828967513912469E-2</v>
      </c>
      <c r="Z882" s="132"/>
    </row>
    <row r="883" spans="1:26" s="68" customFormat="1" hidden="1" outlineLevel="1" x14ac:dyDescent="0.25">
      <c r="A883" s="63" t="s">
        <v>1516</v>
      </c>
      <c r="B883" s="64" t="s">
        <v>1975</v>
      </c>
      <c r="C883" s="65" t="s">
        <v>2424</v>
      </c>
      <c r="D883" s="66"/>
      <c r="E883" s="67"/>
      <c r="F883" s="307">
        <v>-221527.37</v>
      </c>
      <c r="G883" s="307">
        <v>-178053.77</v>
      </c>
      <c r="H883" s="142">
        <f t="shared" si="162"/>
        <v>-43473.600000000006</v>
      </c>
      <c r="I883" s="91">
        <f t="shared" si="161"/>
        <v>-0.24415995235596533</v>
      </c>
      <c r="J883" s="157"/>
      <c r="K883" s="307">
        <v>-1677393.44</v>
      </c>
      <c r="L883" s="307">
        <v>-1546659.58</v>
      </c>
      <c r="M883" s="142">
        <f t="shared" si="163"/>
        <v>-130733.85999999987</v>
      </c>
      <c r="N883" s="91">
        <f t="shared" si="164"/>
        <v>-8.4526589878297503E-2</v>
      </c>
      <c r="O883" s="258"/>
      <c r="P883" s="157"/>
      <c r="Q883" s="307">
        <v>-863990.63</v>
      </c>
      <c r="R883" s="307">
        <v>-715727.19000000006</v>
      </c>
      <c r="S883" s="142">
        <f t="shared" si="165"/>
        <v>-148263.43999999994</v>
      </c>
      <c r="T883" s="91">
        <f t="shared" si="166"/>
        <v>-0.20715077207001167</v>
      </c>
      <c r="U883" s="157"/>
      <c r="V883" s="307">
        <v>-2769640.3899999997</v>
      </c>
      <c r="W883" s="307">
        <v>-2686238.5</v>
      </c>
      <c r="X883" s="142">
        <f t="shared" si="167"/>
        <v>-83401.889999999665</v>
      </c>
      <c r="Y883" s="91">
        <f t="shared" si="168"/>
        <v>-3.1047835104738342E-2</v>
      </c>
      <c r="Z883" s="132"/>
    </row>
    <row r="884" spans="1:26" s="68" customFormat="1" hidden="1" outlineLevel="1" x14ac:dyDescent="0.25">
      <c r="A884" s="63" t="s">
        <v>1517</v>
      </c>
      <c r="B884" s="64" t="s">
        <v>1976</v>
      </c>
      <c r="C884" s="65" t="s">
        <v>2425</v>
      </c>
      <c r="D884" s="66"/>
      <c r="E884" s="67"/>
      <c r="F884" s="307">
        <v>-73097.240000000005</v>
      </c>
      <c r="G884" s="307">
        <v>-56890.47</v>
      </c>
      <c r="H884" s="142">
        <f t="shared" si="162"/>
        <v>-16206.770000000004</v>
      </c>
      <c r="I884" s="91">
        <f t="shared" si="161"/>
        <v>-0.28487671133671427</v>
      </c>
      <c r="J884" s="157"/>
      <c r="K884" s="307">
        <v>-471241.17</v>
      </c>
      <c r="L884" s="307">
        <v>-454831.48</v>
      </c>
      <c r="M884" s="142">
        <f t="shared" si="163"/>
        <v>-16409.690000000002</v>
      </c>
      <c r="N884" s="91">
        <f t="shared" si="164"/>
        <v>-3.6078615314841453E-2</v>
      </c>
      <c r="O884" s="258"/>
      <c r="P884" s="157"/>
      <c r="Q884" s="307">
        <v>-232528.42</v>
      </c>
      <c r="R884" s="307">
        <v>-210671.33000000002</v>
      </c>
      <c r="S884" s="142">
        <f t="shared" si="165"/>
        <v>-21857.089999999997</v>
      </c>
      <c r="T884" s="91">
        <f t="shared" si="166"/>
        <v>-0.10374971288214678</v>
      </c>
      <c r="U884" s="157"/>
      <c r="V884" s="307">
        <v>-836964.13</v>
      </c>
      <c r="W884" s="307">
        <v>-789734.01</v>
      </c>
      <c r="X884" s="142">
        <f t="shared" si="167"/>
        <v>-47230.119999999995</v>
      </c>
      <c r="Y884" s="91">
        <f t="shared" si="168"/>
        <v>-5.9805098174763927E-2</v>
      </c>
      <c r="Z884" s="132"/>
    </row>
    <row r="885" spans="1:26" s="68" customFormat="1" hidden="1" outlineLevel="1" x14ac:dyDescent="0.25">
      <c r="A885" s="63" t="s">
        <v>1518</v>
      </c>
      <c r="B885" s="64" t="s">
        <v>1977</v>
      </c>
      <c r="C885" s="65" t="s">
        <v>2426</v>
      </c>
      <c r="D885" s="66"/>
      <c r="E885" s="67"/>
      <c r="F885" s="307">
        <v>-2363.67</v>
      </c>
      <c r="G885" s="307">
        <v>-8295.68</v>
      </c>
      <c r="H885" s="142">
        <f t="shared" si="162"/>
        <v>5932.01</v>
      </c>
      <c r="I885" s="91">
        <f t="shared" si="161"/>
        <v>0.71507218214781665</v>
      </c>
      <c r="J885" s="157"/>
      <c r="K885" s="307">
        <v>-22208.57</v>
      </c>
      <c r="L885" s="307">
        <v>-52494.020000000004</v>
      </c>
      <c r="M885" s="142">
        <f t="shared" si="163"/>
        <v>30285.450000000004</v>
      </c>
      <c r="N885" s="91">
        <f t="shared" si="164"/>
        <v>0.5769314295228295</v>
      </c>
      <c r="O885" s="258"/>
      <c r="P885" s="157"/>
      <c r="Q885" s="307">
        <v>-9340.92</v>
      </c>
      <c r="R885" s="307">
        <v>-32653.600000000002</v>
      </c>
      <c r="S885" s="142">
        <f t="shared" si="165"/>
        <v>23312.68</v>
      </c>
      <c r="T885" s="91">
        <f t="shared" si="166"/>
        <v>0.71393904500575733</v>
      </c>
      <c r="U885" s="157"/>
      <c r="V885" s="307">
        <v>-76278.84</v>
      </c>
      <c r="W885" s="307">
        <v>-110681.19</v>
      </c>
      <c r="X885" s="142">
        <f t="shared" si="167"/>
        <v>34402.350000000006</v>
      </c>
      <c r="Y885" s="91">
        <f t="shared" si="168"/>
        <v>0.31082381748877119</v>
      </c>
      <c r="Z885" s="132"/>
    </row>
    <row r="886" spans="1:26" s="68" customFormat="1" hidden="1" outlineLevel="1" x14ac:dyDescent="0.25">
      <c r="A886" s="63" t="s">
        <v>1519</v>
      </c>
      <c r="B886" s="64" t="s">
        <v>1978</v>
      </c>
      <c r="C886" s="65" t="s">
        <v>2427</v>
      </c>
      <c r="D886" s="66"/>
      <c r="E886" s="67"/>
      <c r="F886" s="307">
        <v>-41777.26</v>
      </c>
      <c r="G886" s="307">
        <v>-26372.600000000002</v>
      </c>
      <c r="H886" s="142">
        <f t="shared" si="162"/>
        <v>-15404.66</v>
      </c>
      <c r="I886" s="91">
        <f t="shared" si="161"/>
        <v>-0.58411609018450961</v>
      </c>
      <c r="J886" s="157"/>
      <c r="K886" s="307">
        <v>-300051.40000000002</v>
      </c>
      <c r="L886" s="307">
        <v>-277991.38</v>
      </c>
      <c r="M886" s="142">
        <f t="shared" si="163"/>
        <v>-22060.020000000019</v>
      </c>
      <c r="N886" s="91">
        <f t="shared" si="164"/>
        <v>-7.9355050505522939E-2</v>
      </c>
      <c r="O886" s="258"/>
      <c r="P886" s="157"/>
      <c r="Q886" s="307">
        <v>-148180.79</v>
      </c>
      <c r="R886" s="307">
        <v>-132267.14000000001</v>
      </c>
      <c r="S886" s="142">
        <f t="shared" si="165"/>
        <v>-15913.649999999994</v>
      </c>
      <c r="T886" s="91">
        <f t="shared" si="166"/>
        <v>-0.12031446359239334</v>
      </c>
      <c r="U886" s="157"/>
      <c r="V886" s="307">
        <v>-485393.38</v>
      </c>
      <c r="W886" s="307">
        <v>-487434.82</v>
      </c>
      <c r="X886" s="142">
        <f t="shared" si="167"/>
        <v>2041.4400000000023</v>
      </c>
      <c r="Y886" s="91">
        <f t="shared" si="168"/>
        <v>4.1881291943813171E-3</v>
      </c>
      <c r="Z886" s="132"/>
    </row>
    <row r="887" spans="1:26" s="68" customFormat="1" hidden="1" outlineLevel="1" x14ac:dyDescent="0.25">
      <c r="A887" s="63" t="s">
        <v>1520</v>
      </c>
      <c r="B887" s="64" t="s">
        <v>1979</v>
      </c>
      <c r="C887" s="65" t="s">
        <v>2428</v>
      </c>
      <c r="D887" s="66"/>
      <c r="E887" s="67"/>
      <c r="F887" s="307">
        <v>-53599.03</v>
      </c>
      <c r="G887" s="307">
        <v>-19148.73</v>
      </c>
      <c r="H887" s="142">
        <f t="shared" si="162"/>
        <v>-34450.300000000003</v>
      </c>
      <c r="I887" s="91">
        <f t="shared" si="161"/>
        <v>-1.7990905924309342</v>
      </c>
      <c r="J887" s="157"/>
      <c r="K887" s="307">
        <v>-62051.58</v>
      </c>
      <c r="L887" s="307">
        <v>-46683.01</v>
      </c>
      <c r="M887" s="142">
        <f t="shared" si="163"/>
        <v>-15368.57</v>
      </c>
      <c r="N887" s="91">
        <f t="shared" si="164"/>
        <v>-0.3292112055328052</v>
      </c>
      <c r="O887" s="258"/>
      <c r="P887" s="157"/>
      <c r="Q887" s="307">
        <v>79842.960000000006</v>
      </c>
      <c r="R887" s="307">
        <v>126169.79000000001</v>
      </c>
      <c r="S887" s="142">
        <f t="shared" si="165"/>
        <v>-46326.83</v>
      </c>
      <c r="T887" s="91">
        <f t="shared" si="166"/>
        <v>-0.36717846641418678</v>
      </c>
      <c r="U887" s="157"/>
      <c r="V887" s="307">
        <v>-82655.790000000008</v>
      </c>
      <c r="W887" s="307">
        <v>7554.010000000002</v>
      </c>
      <c r="X887" s="142">
        <f t="shared" si="167"/>
        <v>-90209.800000000017</v>
      </c>
      <c r="Y887" s="91" t="str">
        <f t="shared" si="168"/>
        <v>N.M.</v>
      </c>
      <c r="Z887" s="132"/>
    </row>
    <row r="888" spans="1:26" s="68" customFormat="1" hidden="1" outlineLevel="1" x14ac:dyDescent="0.25">
      <c r="A888" s="63" t="s">
        <v>1521</v>
      </c>
      <c r="B888" s="64" t="s">
        <v>1980</v>
      </c>
      <c r="C888" s="65" t="s">
        <v>2429</v>
      </c>
      <c r="D888" s="66"/>
      <c r="E888" s="67"/>
      <c r="F888" s="307">
        <v>0</v>
      </c>
      <c r="G888" s="307">
        <v>18051.68</v>
      </c>
      <c r="H888" s="142">
        <f t="shared" si="162"/>
        <v>-18051.68</v>
      </c>
      <c r="I888" s="91" t="str">
        <f t="shared" si="161"/>
        <v>N.M.</v>
      </c>
      <c r="J888" s="157"/>
      <c r="K888" s="307">
        <v>0</v>
      </c>
      <c r="L888" s="307">
        <v>126361.76000000001</v>
      </c>
      <c r="M888" s="142">
        <f t="shared" si="163"/>
        <v>-126361.76000000001</v>
      </c>
      <c r="N888" s="91" t="str">
        <f t="shared" si="164"/>
        <v>N.M.</v>
      </c>
      <c r="O888" s="258"/>
      <c r="P888" s="157"/>
      <c r="Q888" s="307">
        <v>0</v>
      </c>
      <c r="R888" s="307">
        <v>54155.040000000001</v>
      </c>
      <c r="S888" s="142">
        <f t="shared" si="165"/>
        <v>-54155.040000000001</v>
      </c>
      <c r="T888" s="91" t="str">
        <f t="shared" si="166"/>
        <v>N.M.</v>
      </c>
      <c r="U888" s="157"/>
      <c r="V888" s="307">
        <v>90256.99</v>
      </c>
      <c r="W888" s="307">
        <v>216620.16000000003</v>
      </c>
      <c r="X888" s="142">
        <f t="shared" si="167"/>
        <v>-126363.17000000003</v>
      </c>
      <c r="Y888" s="91">
        <f t="shared" si="168"/>
        <v>-0.58333984242279213</v>
      </c>
      <c r="Z888" s="132"/>
    </row>
    <row r="889" spans="1:26" s="68" customFormat="1" hidden="1" outlineLevel="1" x14ac:dyDescent="0.25">
      <c r="A889" s="63" t="s">
        <v>1522</v>
      </c>
      <c r="B889" s="64" t="s">
        <v>1981</v>
      </c>
      <c r="C889" s="65" t="s">
        <v>2430</v>
      </c>
      <c r="D889" s="66"/>
      <c r="E889" s="67"/>
      <c r="F889" s="307">
        <v>-209403.13</v>
      </c>
      <c r="G889" s="307">
        <v>-341967.38</v>
      </c>
      <c r="H889" s="142">
        <f t="shared" si="162"/>
        <v>132564.25</v>
      </c>
      <c r="I889" s="91">
        <f t="shared" si="161"/>
        <v>0.38765174035020533</v>
      </c>
      <c r="J889" s="157"/>
      <c r="K889" s="307">
        <v>-1465821.9</v>
      </c>
      <c r="L889" s="307">
        <v>-2393771.65</v>
      </c>
      <c r="M889" s="142">
        <f t="shared" si="163"/>
        <v>927949.75</v>
      </c>
      <c r="N889" s="91">
        <f t="shared" si="164"/>
        <v>0.38765174196962354</v>
      </c>
      <c r="O889" s="258"/>
      <c r="P889" s="157"/>
      <c r="Q889" s="307">
        <v>-628209.39</v>
      </c>
      <c r="R889" s="307">
        <v>-1025902.14</v>
      </c>
      <c r="S889" s="142">
        <f t="shared" si="165"/>
        <v>397692.75</v>
      </c>
      <c r="T889" s="91">
        <f t="shared" si="166"/>
        <v>0.38765174035020533</v>
      </c>
      <c r="U889" s="157"/>
      <c r="V889" s="307">
        <v>-3045322.54</v>
      </c>
      <c r="W889" s="307">
        <v>-3976807.7</v>
      </c>
      <c r="X889" s="142">
        <f t="shared" si="167"/>
        <v>931485.16000000015</v>
      </c>
      <c r="Y889" s="91">
        <f t="shared" si="168"/>
        <v>0.23422936945128126</v>
      </c>
      <c r="Z889" s="132"/>
    </row>
    <row r="890" spans="1:26" s="68" customFormat="1" hidden="1" outlineLevel="1" x14ac:dyDescent="0.25">
      <c r="A890" s="63" t="s">
        <v>1523</v>
      </c>
      <c r="B890" s="64" t="s">
        <v>1982</v>
      </c>
      <c r="C890" s="65" t="s">
        <v>2398</v>
      </c>
      <c r="D890" s="66"/>
      <c r="E890" s="67"/>
      <c r="F890" s="307">
        <v>0</v>
      </c>
      <c r="G890" s="307">
        <v>0</v>
      </c>
      <c r="H890" s="142">
        <f t="shared" si="162"/>
        <v>0</v>
      </c>
      <c r="I890" s="91">
        <f t="shared" si="161"/>
        <v>0</v>
      </c>
      <c r="J890" s="157"/>
      <c r="K890" s="307">
        <v>476</v>
      </c>
      <c r="L890" s="307">
        <v>0</v>
      </c>
      <c r="M890" s="142">
        <f t="shared" si="163"/>
        <v>476</v>
      </c>
      <c r="N890" s="91" t="str">
        <f t="shared" si="164"/>
        <v>N.M.</v>
      </c>
      <c r="O890" s="258"/>
      <c r="P890" s="157"/>
      <c r="Q890" s="307">
        <v>0</v>
      </c>
      <c r="R890" s="307">
        <v>0</v>
      </c>
      <c r="S890" s="142">
        <f t="shared" si="165"/>
        <v>0</v>
      </c>
      <c r="T890" s="91">
        <f t="shared" si="166"/>
        <v>0</v>
      </c>
      <c r="U890" s="157"/>
      <c r="V890" s="307">
        <v>1689276</v>
      </c>
      <c r="W890" s="307">
        <v>0</v>
      </c>
      <c r="X890" s="142">
        <f t="shared" si="167"/>
        <v>1689276</v>
      </c>
      <c r="Y890" s="91" t="str">
        <f t="shared" si="168"/>
        <v>N.M.</v>
      </c>
      <c r="Z890" s="132"/>
    </row>
    <row r="891" spans="1:26" collapsed="1" x14ac:dyDescent="0.25">
      <c r="A891" s="38" t="s">
        <v>724</v>
      </c>
      <c r="B891" s="83" t="s">
        <v>558</v>
      </c>
      <c r="C891" s="88" t="s">
        <v>288</v>
      </c>
      <c r="D891" s="38"/>
      <c r="E891" s="48"/>
      <c r="F891" s="100">
        <v>-28128.419999999955</v>
      </c>
      <c r="G891" s="100">
        <v>-113304.77000000008</v>
      </c>
      <c r="H891" s="98">
        <f t="shared" si="162"/>
        <v>85176.350000000122</v>
      </c>
      <c r="I891" s="117">
        <f t="shared" si="161"/>
        <v>0.75174549138575597</v>
      </c>
      <c r="J891" s="159"/>
      <c r="K891" s="100">
        <v>-114745.97000000114</v>
      </c>
      <c r="L891" s="100">
        <v>-981766.56</v>
      </c>
      <c r="M891" s="98">
        <f t="shared" si="163"/>
        <v>867020.58999999892</v>
      </c>
      <c r="N891" s="117">
        <f t="shared" si="164"/>
        <v>0.88312295949456543</v>
      </c>
      <c r="O891" s="246"/>
      <c r="P891" s="159"/>
      <c r="Q891" s="100">
        <v>-112767.95999999967</v>
      </c>
      <c r="R891" s="100">
        <v>-297394.9099999998</v>
      </c>
      <c r="S891" s="98">
        <f t="shared" si="165"/>
        <v>184626.95000000013</v>
      </c>
      <c r="T891" s="117">
        <f t="shared" si="166"/>
        <v>0.62081408858006426</v>
      </c>
      <c r="U891" s="159"/>
      <c r="V891" s="100">
        <v>994683.63999999873</v>
      </c>
      <c r="W891" s="100">
        <v>-2262846.790000001</v>
      </c>
      <c r="X891" s="98">
        <f t="shared" si="167"/>
        <v>3257530.4299999997</v>
      </c>
      <c r="Y891" s="117">
        <f t="shared" si="168"/>
        <v>1.439571801500533</v>
      </c>
    </row>
    <row r="892" spans="1:26" s="68" customFormat="1" hidden="1" outlineLevel="1" x14ac:dyDescent="0.25">
      <c r="A892" s="63" t="s">
        <v>1524</v>
      </c>
      <c r="B892" s="64" t="s">
        <v>1983</v>
      </c>
      <c r="C892" s="65" t="s">
        <v>2431</v>
      </c>
      <c r="D892" s="66"/>
      <c r="E892" s="67"/>
      <c r="F892" s="307">
        <v>0</v>
      </c>
      <c r="G892" s="307">
        <v>13310.92</v>
      </c>
      <c r="H892" s="142">
        <f t="shared" si="162"/>
        <v>-13310.92</v>
      </c>
      <c r="I892" s="91" t="str">
        <f t="shared" si="161"/>
        <v>N.M.</v>
      </c>
      <c r="J892" s="157"/>
      <c r="K892" s="307">
        <v>80292.73</v>
      </c>
      <c r="L892" s="307">
        <v>93215.85</v>
      </c>
      <c r="M892" s="142">
        <f t="shared" si="163"/>
        <v>-12923.12000000001</v>
      </c>
      <c r="N892" s="91">
        <f t="shared" si="164"/>
        <v>-0.13863650870533292</v>
      </c>
      <c r="O892" s="258"/>
      <c r="P892" s="157"/>
      <c r="Q892" s="307">
        <v>26821.82</v>
      </c>
      <c r="R892" s="307">
        <v>39950.950000000004</v>
      </c>
      <c r="S892" s="142">
        <f t="shared" si="165"/>
        <v>-13129.130000000005</v>
      </c>
      <c r="T892" s="91">
        <f t="shared" si="166"/>
        <v>-0.32863123405075484</v>
      </c>
      <c r="U892" s="157"/>
      <c r="V892" s="307">
        <v>149406.28999999998</v>
      </c>
      <c r="W892" s="307">
        <v>151783.87</v>
      </c>
      <c r="X892" s="142">
        <f t="shared" si="167"/>
        <v>-2377.5800000000163</v>
      </c>
      <c r="Y892" s="91">
        <f t="shared" si="168"/>
        <v>-1.5664246800401231E-2</v>
      </c>
      <c r="Z892" s="132"/>
    </row>
    <row r="893" spans="1:26" collapsed="1" x14ac:dyDescent="0.25">
      <c r="A893" s="38" t="s">
        <v>725</v>
      </c>
      <c r="B893" s="83" t="s">
        <v>559</v>
      </c>
      <c r="C893" s="88" t="s">
        <v>287</v>
      </c>
      <c r="D893" s="38"/>
      <c r="E893" s="48"/>
      <c r="F893" s="100">
        <v>0</v>
      </c>
      <c r="G893" s="100">
        <v>13310.92</v>
      </c>
      <c r="H893" s="98">
        <f t="shared" si="162"/>
        <v>-13310.92</v>
      </c>
      <c r="I893" s="117" t="str">
        <f t="shared" si="161"/>
        <v>N.M.</v>
      </c>
      <c r="J893" s="159"/>
      <c r="K893" s="100">
        <v>80292.73</v>
      </c>
      <c r="L893" s="100">
        <v>93215.85</v>
      </c>
      <c r="M893" s="98">
        <f t="shared" si="163"/>
        <v>-12923.12000000001</v>
      </c>
      <c r="N893" s="117">
        <f t="shared" si="164"/>
        <v>-0.13863650870533292</v>
      </c>
      <c r="O893" s="246"/>
      <c r="P893" s="159"/>
      <c r="Q893" s="100">
        <v>26821.82</v>
      </c>
      <c r="R893" s="100">
        <v>39950.950000000004</v>
      </c>
      <c r="S893" s="98">
        <f t="shared" si="165"/>
        <v>-13129.130000000005</v>
      </c>
      <c r="T893" s="117">
        <f t="shared" si="166"/>
        <v>-0.32863123405075484</v>
      </c>
      <c r="U893" s="159"/>
      <c r="V893" s="100">
        <v>149406.28999999998</v>
      </c>
      <c r="W893" s="100">
        <v>151783.87</v>
      </c>
      <c r="X893" s="98">
        <f t="shared" si="167"/>
        <v>-2377.5800000000163</v>
      </c>
      <c r="Y893" s="117">
        <f t="shared" si="168"/>
        <v>-1.5664246800401231E-2</v>
      </c>
    </row>
    <row r="894" spans="1:26" s="68" customFormat="1" hidden="1" outlineLevel="1" x14ac:dyDescent="0.25">
      <c r="A894" s="63" t="s">
        <v>1525</v>
      </c>
      <c r="B894" s="64" t="s">
        <v>1984</v>
      </c>
      <c r="C894" s="65" t="s">
        <v>2432</v>
      </c>
      <c r="D894" s="66"/>
      <c r="E894" s="67"/>
      <c r="F894" s="307">
        <v>24.66</v>
      </c>
      <c r="G894" s="307">
        <v>3556.31</v>
      </c>
      <c r="H894" s="142">
        <f t="shared" si="162"/>
        <v>-3531.65</v>
      </c>
      <c r="I894" s="91">
        <f t="shared" si="161"/>
        <v>-0.99306584634072959</v>
      </c>
      <c r="J894" s="157"/>
      <c r="K894" s="307">
        <v>9006.2900000000009</v>
      </c>
      <c r="L894" s="307">
        <v>6247.1</v>
      </c>
      <c r="M894" s="142">
        <f t="shared" si="163"/>
        <v>2759.1900000000005</v>
      </c>
      <c r="N894" s="91">
        <f t="shared" si="164"/>
        <v>0.44167533735653347</v>
      </c>
      <c r="O894" s="258"/>
      <c r="P894" s="157"/>
      <c r="Q894" s="307">
        <v>-55.14</v>
      </c>
      <c r="R894" s="307">
        <v>6176.18</v>
      </c>
      <c r="S894" s="142">
        <f t="shared" si="165"/>
        <v>-6231.3200000000006</v>
      </c>
      <c r="T894" s="91">
        <f t="shared" si="166"/>
        <v>-1.0089278486054487</v>
      </c>
      <c r="U894" s="157"/>
      <c r="V894" s="307">
        <v>16443.760000000002</v>
      </c>
      <c r="W894" s="307">
        <v>12301.41</v>
      </c>
      <c r="X894" s="142">
        <f t="shared" si="167"/>
        <v>4142.3500000000022</v>
      </c>
      <c r="Y894" s="91">
        <f t="shared" si="168"/>
        <v>0.33673782111156381</v>
      </c>
      <c r="Z894" s="132"/>
    </row>
    <row r="895" spans="1:26" s="68" customFormat="1" hidden="1" outlineLevel="1" x14ac:dyDescent="0.25">
      <c r="A895" s="63" t="s">
        <v>1526</v>
      </c>
      <c r="B895" s="64" t="s">
        <v>1985</v>
      </c>
      <c r="C895" s="65" t="s">
        <v>2433</v>
      </c>
      <c r="D895" s="66"/>
      <c r="E895" s="67"/>
      <c r="F895" s="307">
        <v>0</v>
      </c>
      <c r="G895" s="307">
        <v>208.78</v>
      </c>
      <c r="H895" s="142">
        <f t="shared" si="162"/>
        <v>-208.78</v>
      </c>
      <c r="I895" s="91" t="str">
        <f t="shared" si="161"/>
        <v>N.M.</v>
      </c>
      <c r="J895" s="157"/>
      <c r="K895" s="307">
        <v>0</v>
      </c>
      <c r="L895" s="307">
        <v>212.20000000000002</v>
      </c>
      <c r="M895" s="142">
        <f t="shared" si="163"/>
        <v>-212.20000000000002</v>
      </c>
      <c r="N895" s="91" t="str">
        <f t="shared" si="164"/>
        <v>N.M.</v>
      </c>
      <c r="O895" s="258"/>
      <c r="P895" s="157"/>
      <c r="Q895" s="307">
        <v>0</v>
      </c>
      <c r="R895" s="307">
        <v>212.20000000000002</v>
      </c>
      <c r="S895" s="142">
        <f t="shared" si="165"/>
        <v>-212.20000000000002</v>
      </c>
      <c r="T895" s="91" t="str">
        <f t="shared" si="166"/>
        <v>N.M.</v>
      </c>
      <c r="U895" s="157"/>
      <c r="V895" s="307">
        <v>4134.32</v>
      </c>
      <c r="W895" s="307">
        <v>212.20000000000002</v>
      </c>
      <c r="X895" s="142">
        <f t="shared" si="167"/>
        <v>3922.12</v>
      </c>
      <c r="Y895" s="91" t="str">
        <f t="shared" si="168"/>
        <v>N.M.</v>
      </c>
      <c r="Z895" s="132"/>
    </row>
    <row r="896" spans="1:26" s="68" customFormat="1" hidden="1" outlineLevel="1" x14ac:dyDescent="0.25">
      <c r="A896" s="63" t="s">
        <v>1527</v>
      </c>
      <c r="B896" s="64" t="s">
        <v>1986</v>
      </c>
      <c r="C896" s="65" t="s">
        <v>2434</v>
      </c>
      <c r="D896" s="66"/>
      <c r="E896" s="67"/>
      <c r="F896" s="307">
        <v>402338.92</v>
      </c>
      <c r="G896" s="307">
        <v>-16199.87</v>
      </c>
      <c r="H896" s="142">
        <f t="shared" si="162"/>
        <v>418538.79</v>
      </c>
      <c r="I896" s="91" t="str">
        <f t="shared" si="161"/>
        <v>N.M.</v>
      </c>
      <c r="J896" s="157"/>
      <c r="K896" s="307">
        <v>1051954.05</v>
      </c>
      <c r="L896" s="307">
        <v>1888772.1800000002</v>
      </c>
      <c r="M896" s="142">
        <f t="shared" si="163"/>
        <v>-836818.13000000012</v>
      </c>
      <c r="N896" s="91">
        <f t="shared" si="164"/>
        <v>-0.44304873761958946</v>
      </c>
      <c r="O896" s="258"/>
      <c r="P896" s="157"/>
      <c r="Q896" s="307">
        <v>627935.54</v>
      </c>
      <c r="R896" s="307">
        <v>668751.20000000007</v>
      </c>
      <c r="S896" s="142">
        <f t="shared" si="165"/>
        <v>-40815.660000000033</v>
      </c>
      <c r="T896" s="91">
        <f t="shared" si="166"/>
        <v>-6.103265310028607E-2</v>
      </c>
      <c r="U896" s="157"/>
      <c r="V896" s="307">
        <v>2165194.42</v>
      </c>
      <c r="W896" s="307">
        <v>3173591.88</v>
      </c>
      <c r="X896" s="142">
        <f t="shared" si="167"/>
        <v>-1008397.46</v>
      </c>
      <c r="Y896" s="91">
        <f t="shared" si="168"/>
        <v>-0.31774642050067259</v>
      </c>
      <c r="Z896" s="132"/>
    </row>
    <row r="897" spans="1:26" s="68" customFormat="1" hidden="1" outlineLevel="1" x14ac:dyDescent="0.25">
      <c r="A897" s="63" t="s">
        <v>1528</v>
      </c>
      <c r="B897" s="64" t="s">
        <v>1987</v>
      </c>
      <c r="C897" s="65" t="s">
        <v>2435</v>
      </c>
      <c r="D897" s="66"/>
      <c r="E897" s="67"/>
      <c r="F897" s="307">
        <v>-5686.21</v>
      </c>
      <c r="G897" s="307">
        <v>1440.58</v>
      </c>
      <c r="H897" s="142">
        <f t="shared" si="162"/>
        <v>-7126.79</v>
      </c>
      <c r="I897" s="91">
        <f t="shared" si="161"/>
        <v>-4.9471671132460537</v>
      </c>
      <c r="J897" s="157"/>
      <c r="K897" s="307">
        <v>57932.66</v>
      </c>
      <c r="L897" s="307">
        <v>10080.530000000001</v>
      </c>
      <c r="M897" s="142">
        <f t="shared" si="163"/>
        <v>47852.130000000005</v>
      </c>
      <c r="N897" s="91">
        <f t="shared" si="164"/>
        <v>4.7469855255626445</v>
      </c>
      <c r="O897" s="258"/>
      <c r="P897" s="157"/>
      <c r="Q897" s="307">
        <v>25704.59</v>
      </c>
      <c r="R897" s="307">
        <v>1577.8400000000001</v>
      </c>
      <c r="S897" s="142">
        <f t="shared" si="165"/>
        <v>24126.75</v>
      </c>
      <c r="T897" s="91" t="str">
        <f t="shared" si="166"/>
        <v>N.M.</v>
      </c>
      <c r="U897" s="157"/>
      <c r="V897" s="307">
        <v>69434.320000000007</v>
      </c>
      <c r="W897" s="307">
        <v>13674.980000000001</v>
      </c>
      <c r="X897" s="142">
        <f t="shared" si="167"/>
        <v>55759.340000000004</v>
      </c>
      <c r="Y897" s="91">
        <f t="shared" si="168"/>
        <v>4.0774714112927404</v>
      </c>
      <c r="Z897" s="132"/>
    </row>
    <row r="898" spans="1:26" s="68" customFormat="1" hidden="1" outlineLevel="1" x14ac:dyDescent="0.25">
      <c r="A898" s="63" t="s">
        <v>1529</v>
      </c>
      <c r="B898" s="64" t="s">
        <v>1988</v>
      </c>
      <c r="C898" s="65" t="s">
        <v>2436</v>
      </c>
      <c r="D898" s="66"/>
      <c r="E898" s="67"/>
      <c r="F898" s="307">
        <v>88939.51</v>
      </c>
      <c r="G898" s="307">
        <v>79432.100000000006</v>
      </c>
      <c r="H898" s="142">
        <f t="shared" si="162"/>
        <v>9507.4099999999889</v>
      </c>
      <c r="I898" s="91">
        <f t="shared" si="161"/>
        <v>0.11969229064823904</v>
      </c>
      <c r="J898" s="157"/>
      <c r="K898" s="307">
        <v>565537.51</v>
      </c>
      <c r="L898" s="307">
        <v>554034.96</v>
      </c>
      <c r="M898" s="142">
        <f t="shared" si="163"/>
        <v>11502.550000000047</v>
      </c>
      <c r="N898" s="91">
        <f t="shared" si="164"/>
        <v>2.0761415489015434E-2</v>
      </c>
      <c r="O898" s="258"/>
      <c r="P898" s="157"/>
      <c r="Q898" s="307">
        <v>247805.51</v>
      </c>
      <c r="R898" s="307">
        <v>237594.96</v>
      </c>
      <c r="S898" s="142">
        <f t="shared" si="165"/>
        <v>10210.550000000017</v>
      </c>
      <c r="T898" s="91">
        <f t="shared" si="166"/>
        <v>4.2974606868765301E-2</v>
      </c>
      <c r="U898" s="157"/>
      <c r="V898" s="307">
        <v>962698.01</v>
      </c>
      <c r="W898" s="307">
        <v>949537.31</v>
      </c>
      <c r="X898" s="142">
        <f t="shared" si="167"/>
        <v>13160.699999999953</v>
      </c>
      <c r="Y898" s="91">
        <f t="shared" si="168"/>
        <v>1.3860118882532328E-2</v>
      </c>
      <c r="Z898" s="132"/>
    </row>
    <row r="899" spans="1:26" collapsed="1" x14ac:dyDescent="0.25">
      <c r="A899" s="38" t="s">
        <v>726</v>
      </c>
      <c r="B899" s="83" t="s">
        <v>560</v>
      </c>
      <c r="C899" s="88" t="s">
        <v>286</v>
      </c>
      <c r="D899" s="38"/>
      <c r="E899" s="48"/>
      <c r="F899" s="100">
        <v>485616.87999999995</v>
      </c>
      <c r="G899" s="100">
        <v>68437.900000000009</v>
      </c>
      <c r="H899" s="98">
        <f t="shared" si="162"/>
        <v>417178.97999999992</v>
      </c>
      <c r="I899" s="117">
        <f t="shared" si="161"/>
        <v>6.095730289795565</v>
      </c>
      <c r="J899" s="159"/>
      <c r="K899" s="100">
        <v>1684430.51</v>
      </c>
      <c r="L899" s="100">
        <v>2459346.9700000002</v>
      </c>
      <c r="M899" s="98">
        <f t="shared" si="163"/>
        <v>-774916.4600000002</v>
      </c>
      <c r="N899" s="117">
        <f t="shared" si="164"/>
        <v>-0.31509033473223186</v>
      </c>
      <c r="O899" s="246"/>
      <c r="P899" s="159"/>
      <c r="Q899" s="100">
        <v>901390.5</v>
      </c>
      <c r="R899" s="100">
        <v>914312.38</v>
      </c>
      <c r="S899" s="98">
        <f t="shared" si="165"/>
        <v>-12921.880000000005</v>
      </c>
      <c r="T899" s="117">
        <f t="shared" si="166"/>
        <v>-1.4132894055311823E-2</v>
      </c>
      <c r="U899" s="159"/>
      <c r="V899" s="100">
        <v>3217904.83</v>
      </c>
      <c r="W899" s="100">
        <v>4149317.78</v>
      </c>
      <c r="X899" s="98">
        <f t="shared" si="167"/>
        <v>-931412.94999999972</v>
      </c>
      <c r="Y899" s="117">
        <f t="shared" si="168"/>
        <v>-0.22447375674369288</v>
      </c>
    </row>
    <row r="900" spans="1:26" x14ac:dyDescent="0.25">
      <c r="A900" s="38" t="s">
        <v>727</v>
      </c>
      <c r="B900" s="122" t="s">
        <v>561</v>
      </c>
      <c r="C900" s="88" t="s">
        <v>285</v>
      </c>
      <c r="D900" s="38"/>
      <c r="E900" s="48"/>
      <c r="F900" s="100">
        <v>0</v>
      </c>
      <c r="G900" s="100">
        <v>0</v>
      </c>
      <c r="H900" s="98">
        <f t="shared" si="162"/>
        <v>0</v>
      </c>
      <c r="I900" s="117">
        <f t="shared" si="161"/>
        <v>0</v>
      </c>
      <c r="J900" s="159"/>
      <c r="K900" s="100">
        <v>0</v>
      </c>
      <c r="L900" s="100">
        <v>0</v>
      </c>
      <c r="M900" s="98">
        <f t="shared" si="163"/>
        <v>0</v>
      </c>
      <c r="N900" s="117">
        <f t="shared" si="164"/>
        <v>0</v>
      </c>
      <c r="O900" s="246"/>
      <c r="P900" s="159"/>
      <c r="Q900" s="100">
        <v>0</v>
      </c>
      <c r="R900" s="100">
        <v>0</v>
      </c>
      <c r="S900" s="98">
        <f t="shared" si="165"/>
        <v>0</v>
      </c>
      <c r="T900" s="117">
        <f t="shared" si="166"/>
        <v>0</v>
      </c>
      <c r="U900" s="159"/>
      <c r="V900" s="100">
        <v>0</v>
      </c>
      <c r="W900" s="100">
        <v>0</v>
      </c>
      <c r="X900" s="98">
        <f t="shared" si="167"/>
        <v>0</v>
      </c>
      <c r="Y900" s="117">
        <f t="shared" si="168"/>
        <v>0</v>
      </c>
    </row>
    <row r="901" spans="1:26" s="68" customFormat="1" hidden="1" outlineLevel="1" x14ac:dyDescent="0.25">
      <c r="A901" s="63" t="s">
        <v>1530</v>
      </c>
      <c r="B901" s="64" t="s">
        <v>1989</v>
      </c>
      <c r="C901" s="65" t="s">
        <v>2437</v>
      </c>
      <c r="D901" s="66"/>
      <c r="E901" s="67"/>
      <c r="F901" s="307">
        <v>3719.4900000000002</v>
      </c>
      <c r="G901" s="307">
        <v>8150</v>
      </c>
      <c r="H901" s="142">
        <f t="shared" si="162"/>
        <v>-4430.51</v>
      </c>
      <c r="I901" s="91">
        <f t="shared" si="161"/>
        <v>-0.54362085889570555</v>
      </c>
      <c r="J901" s="157"/>
      <c r="K901" s="307">
        <v>11744.51</v>
      </c>
      <c r="L901" s="307">
        <v>17213.900000000001</v>
      </c>
      <c r="M901" s="142">
        <f t="shared" si="163"/>
        <v>-5469.3900000000012</v>
      </c>
      <c r="N901" s="91">
        <f t="shared" si="164"/>
        <v>-0.31773101969919665</v>
      </c>
      <c r="O901" s="258"/>
      <c r="P901" s="157"/>
      <c r="Q901" s="307">
        <v>4169.5</v>
      </c>
      <c r="R901" s="307">
        <v>9413.91</v>
      </c>
      <c r="S901" s="142">
        <f t="shared" si="165"/>
        <v>-5244.41</v>
      </c>
      <c r="T901" s="91">
        <f t="shared" si="166"/>
        <v>-0.55709158043788398</v>
      </c>
      <c r="U901" s="157"/>
      <c r="V901" s="307">
        <v>26044.510000000002</v>
      </c>
      <c r="W901" s="307">
        <v>84969.989999999991</v>
      </c>
      <c r="X901" s="142">
        <f t="shared" si="167"/>
        <v>-58925.479999999989</v>
      </c>
      <c r="Y901" s="91">
        <f t="shared" si="168"/>
        <v>-0.69348578245095704</v>
      </c>
      <c r="Z901" s="132"/>
    </row>
    <row r="902" spans="1:26" s="68" customFormat="1" hidden="1" outlineLevel="1" x14ac:dyDescent="0.25">
      <c r="A902" s="63" t="s">
        <v>1531</v>
      </c>
      <c r="B902" s="64" t="s">
        <v>1990</v>
      </c>
      <c r="C902" s="65" t="s">
        <v>2438</v>
      </c>
      <c r="D902" s="66"/>
      <c r="E902" s="67"/>
      <c r="F902" s="307">
        <v>4000</v>
      </c>
      <c r="G902" s="307">
        <v>0</v>
      </c>
      <c r="H902" s="142">
        <f t="shared" si="162"/>
        <v>4000</v>
      </c>
      <c r="I902" s="91" t="str">
        <f t="shared" si="161"/>
        <v>N.M.</v>
      </c>
      <c r="J902" s="157"/>
      <c r="K902" s="307">
        <v>12811.5</v>
      </c>
      <c r="L902" s="307">
        <v>20000</v>
      </c>
      <c r="M902" s="142">
        <f t="shared" si="163"/>
        <v>-7188.5</v>
      </c>
      <c r="N902" s="91">
        <f t="shared" si="164"/>
        <v>-0.35942499999999999</v>
      </c>
      <c r="O902" s="258"/>
      <c r="P902" s="157"/>
      <c r="Q902" s="307">
        <v>11000.01</v>
      </c>
      <c r="R902" s="307">
        <v>16100</v>
      </c>
      <c r="S902" s="142">
        <f t="shared" si="165"/>
        <v>-5099.99</v>
      </c>
      <c r="T902" s="91">
        <f t="shared" si="166"/>
        <v>-0.3167695652173913</v>
      </c>
      <c r="U902" s="157"/>
      <c r="V902" s="307">
        <v>18476.810000000001</v>
      </c>
      <c r="W902" s="307">
        <v>28001.25</v>
      </c>
      <c r="X902" s="142">
        <f t="shared" si="167"/>
        <v>-9524.4399999999987</v>
      </c>
      <c r="Y902" s="91">
        <f t="shared" si="168"/>
        <v>-0.34014338645596176</v>
      </c>
      <c r="Z902" s="132"/>
    </row>
    <row r="903" spans="1:26" s="68" customFormat="1" hidden="1" outlineLevel="1" x14ac:dyDescent="0.25">
      <c r="A903" s="63" t="s">
        <v>1532</v>
      </c>
      <c r="B903" s="64" t="s">
        <v>1991</v>
      </c>
      <c r="C903" s="65" t="s">
        <v>2439</v>
      </c>
      <c r="D903" s="66"/>
      <c r="E903" s="67"/>
      <c r="F903" s="307">
        <v>0</v>
      </c>
      <c r="G903" s="307">
        <v>1304.79</v>
      </c>
      <c r="H903" s="142">
        <f t="shared" si="162"/>
        <v>-1304.79</v>
      </c>
      <c r="I903" s="91" t="str">
        <f t="shared" si="161"/>
        <v>N.M.</v>
      </c>
      <c r="J903" s="157"/>
      <c r="K903" s="307">
        <v>1080.3</v>
      </c>
      <c r="L903" s="307">
        <v>19720.13</v>
      </c>
      <c r="M903" s="142">
        <f t="shared" si="163"/>
        <v>-18639.830000000002</v>
      </c>
      <c r="N903" s="91">
        <f t="shared" si="164"/>
        <v>-0.94521841387455363</v>
      </c>
      <c r="O903" s="258"/>
      <c r="P903" s="157"/>
      <c r="Q903" s="307">
        <v>190</v>
      </c>
      <c r="R903" s="307">
        <v>1541.6000000000001</v>
      </c>
      <c r="S903" s="142">
        <f t="shared" si="165"/>
        <v>-1351.6000000000001</v>
      </c>
      <c r="T903" s="91">
        <f t="shared" si="166"/>
        <v>-0.87675142708873899</v>
      </c>
      <c r="U903" s="157"/>
      <c r="V903" s="307">
        <v>20857.77</v>
      </c>
      <c r="W903" s="307">
        <v>23658.14</v>
      </c>
      <c r="X903" s="142">
        <f t="shared" si="167"/>
        <v>-2800.369999999999</v>
      </c>
      <c r="Y903" s="91">
        <f t="shared" si="168"/>
        <v>-0.11836813883086325</v>
      </c>
      <c r="Z903" s="132"/>
    </row>
    <row r="904" spans="1:26" s="68" customFormat="1" hidden="1" outlineLevel="1" x14ac:dyDescent="0.25">
      <c r="A904" s="63" t="s">
        <v>1533</v>
      </c>
      <c r="B904" s="64" t="s">
        <v>1992</v>
      </c>
      <c r="C904" s="65" t="s">
        <v>2440</v>
      </c>
      <c r="D904" s="66"/>
      <c r="E904" s="67"/>
      <c r="F904" s="307">
        <v>0</v>
      </c>
      <c r="G904" s="307">
        <v>0</v>
      </c>
      <c r="H904" s="142">
        <f t="shared" si="162"/>
        <v>0</v>
      </c>
      <c r="I904" s="91">
        <f t="shared" si="161"/>
        <v>0</v>
      </c>
      <c r="J904" s="157"/>
      <c r="K904" s="307">
        <v>-1682.5900000000001</v>
      </c>
      <c r="L904" s="307">
        <v>0</v>
      </c>
      <c r="M904" s="142">
        <f t="shared" si="163"/>
        <v>-1682.5900000000001</v>
      </c>
      <c r="N904" s="91" t="str">
        <f t="shared" si="164"/>
        <v>N.M.</v>
      </c>
      <c r="O904" s="258"/>
      <c r="P904" s="157"/>
      <c r="Q904" s="307">
        <v>-2819.71</v>
      </c>
      <c r="R904" s="307">
        <v>0</v>
      </c>
      <c r="S904" s="142">
        <f t="shared" si="165"/>
        <v>-2819.71</v>
      </c>
      <c r="T904" s="91" t="str">
        <f t="shared" si="166"/>
        <v>N.M.</v>
      </c>
      <c r="U904" s="157"/>
      <c r="V904" s="307">
        <v>-1682.5900000000001</v>
      </c>
      <c r="W904" s="307">
        <v>0</v>
      </c>
      <c r="X904" s="142">
        <f t="shared" si="167"/>
        <v>-1682.5900000000001</v>
      </c>
      <c r="Y904" s="91" t="str">
        <f t="shared" si="168"/>
        <v>N.M.</v>
      </c>
      <c r="Z904" s="132"/>
    </row>
    <row r="905" spans="1:26" s="68" customFormat="1" hidden="1" outlineLevel="1" x14ac:dyDescent="0.25">
      <c r="A905" s="63" t="s">
        <v>1534</v>
      </c>
      <c r="B905" s="64" t="s">
        <v>1993</v>
      </c>
      <c r="C905" s="65" t="s">
        <v>2441</v>
      </c>
      <c r="D905" s="66"/>
      <c r="E905" s="67"/>
      <c r="F905" s="307">
        <v>0</v>
      </c>
      <c r="G905" s="307">
        <v>0</v>
      </c>
      <c r="H905" s="142">
        <f t="shared" si="162"/>
        <v>0</v>
      </c>
      <c r="I905" s="91">
        <f t="shared" si="161"/>
        <v>0</v>
      </c>
      <c r="J905" s="157"/>
      <c r="K905" s="307">
        <v>625</v>
      </c>
      <c r="L905" s="307">
        <v>0</v>
      </c>
      <c r="M905" s="142">
        <f t="shared" si="163"/>
        <v>625</v>
      </c>
      <c r="N905" s="91" t="str">
        <f t="shared" si="164"/>
        <v>N.M.</v>
      </c>
      <c r="O905" s="258"/>
      <c r="P905" s="157"/>
      <c r="Q905" s="307">
        <v>-125</v>
      </c>
      <c r="R905" s="307">
        <v>0</v>
      </c>
      <c r="S905" s="142">
        <f t="shared" si="165"/>
        <v>-125</v>
      </c>
      <c r="T905" s="91" t="str">
        <f t="shared" si="166"/>
        <v>N.M.</v>
      </c>
      <c r="U905" s="157"/>
      <c r="V905" s="307">
        <v>625</v>
      </c>
      <c r="W905" s="307">
        <v>0</v>
      </c>
      <c r="X905" s="142">
        <f t="shared" si="167"/>
        <v>625</v>
      </c>
      <c r="Y905" s="91" t="str">
        <f t="shared" si="168"/>
        <v>N.M.</v>
      </c>
      <c r="Z905" s="132"/>
    </row>
    <row r="906" spans="1:26" s="68" customFormat="1" hidden="1" outlineLevel="1" x14ac:dyDescent="0.25">
      <c r="A906" s="63" t="s">
        <v>1535</v>
      </c>
      <c r="B906" s="64" t="s">
        <v>1994</v>
      </c>
      <c r="C906" s="65" t="s">
        <v>2442</v>
      </c>
      <c r="D906" s="66"/>
      <c r="E906" s="67"/>
      <c r="F906" s="307">
        <v>0</v>
      </c>
      <c r="G906" s="307">
        <v>0</v>
      </c>
      <c r="H906" s="142">
        <f t="shared" si="162"/>
        <v>0</v>
      </c>
      <c r="I906" s="91">
        <f t="shared" si="161"/>
        <v>0</v>
      </c>
      <c r="J906" s="157"/>
      <c r="K906" s="307">
        <v>0</v>
      </c>
      <c r="L906" s="307">
        <v>0</v>
      </c>
      <c r="M906" s="142">
        <f t="shared" si="163"/>
        <v>0</v>
      </c>
      <c r="N906" s="91">
        <f t="shared" si="164"/>
        <v>0</v>
      </c>
      <c r="O906" s="258"/>
      <c r="P906" s="157"/>
      <c r="Q906" s="307">
        <v>0</v>
      </c>
      <c r="R906" s="307">
        <v>0</v>
      </c>
      <c r="S906" s="142">
        <f t="shared" si="165"/>
        <v>0</v>
      </c>
      <c r="T906" s="91">
        <f t="shared" si="166"/>
        <v>0</v>
      </c>
      <c r="U906" s="157"/>
      <c r="V906" s="307">
        <v>0</v>
      </c>
      <c r="W906" s="307">
        <v>13.48</v>
      </c>
      <c r="X906" s="142">
        <f t="shared" si="167"/>
        <v>-13.48</v>
      </c>
      <c r="Y906" s="91" t="str">
        <f t="shared" si="168"/>
        <v>N.M.</v>
      </c>
      <c r="Z906" s="132"/>
    </row>
    <row r="907" spans="1:26" s="68" customFormat="1" hidden="1" outlineLevel="1" x14ac:dyDescent="0.25">
      <c r="A907" s="63" t="s">
        <v>1536</v>
      </c>
      <c r="B907" s="64" t="s">
        <v>1995</v>
      </c>
      <c r="C907" s="65" t="s">
        <v>2443</v>
      </c>
      <c r="D907" s="66"/>
      <c r="E907" s="67"/>
      <c r="F907" s="307">
        <v>4928.9800000000005</v>
      </c>
      <c r="G907" s="307">
        <v>0</v>
      </c>
      <c r="H907" s="142">
        <f t="shared" si="162"/>
        <v>4928.9800000000005</v>
      </c>
      <c r="I907" s="91" t="str">
        <f t="shared" si="161"/>
        <v>N.M.</v>
      </c>
      <c r="J907" s="157"/>
      <c r="K907" s="307">
        <v>15845.19</v>
      </c>
      <c r="L907" s="307">
        <v>12539.43</v>
      </c>
      <c r="M907" s="142">
        <f t="shared" si="163"/>
        <v>3305.76</v>
      </c>
      <c r="N907" s="91">
        <f t="shared" si="164"/>
        <v>0.26362920802620216</v>
      </c>
      <c r="O907" s="258"/>
      <c r="P907" s="157"/>
      <c r="Q907" s="307">
        <v>6703.02</v>
      </c>
      <c r="R907" s="307">
        <v>12539.43</v>
      </c>
      <c r="S907" s="142">
        <f t="shared" si="165"/>
        <v>-5836.41</v>
      </c>
      <c r="T907" s="91">
        <f t="shared" si="166"/>
        <v>-0.46544460154887418</v>
      </c>
      <c r="U907" s="157"/>
      <c r="V907" s="307">
        <v>20171.690000000002</v>
      </c>
      <c r="W907" s="307">
        <v>23065</v>
      </c>
      <c r="X907" s="142">
        <f t="shared" si="167"/>
        <v>-2893.3099999999977</v>
      </c>
      <c r="Y907" s="91">
        <f t="shared" si="168"/>
        <v>-0.12544157814871007</v>
      </c>
      <c r="Z907" s="132"/>
    </row>
    <row r="908" spans="1:26" s="68" customFormat="1" hidden="1" outlineLevel="1" x14ac:dyDescent="0.25">
      <c r="A908" s="63" t="s">
        <v>1537</v>
      </c>
      <c r="B908" s="64" t="s">
        <v>1996</v>
      </c>
      <c r="C908" s="65" t="s">
        <v>2444</v>
      </c>
      <c r="D908" s="66"/>
      <c r="E908" s="67"/>
      <c r="F908" s="307">
        <v>32.26</v>
      </c>
      <c r="G908" s="307">
        <v>32.22</v>
      </c>
      <c r="H908" s="142">
        <f t="shared" si="162"/>
        <v>3.9999999999999147E-2</v>
      </c>
      <c r="I908" s="91">
        <f t="shared" si="161"/>
        <v>1.2414649286157401E-3</v>
      </c>
      <c r="J908" s="157"/>
      <c r="K908" s="307">
        <v>4509.34</v>
      </c>
      <c r="L908" s="307">
        <v>5163.79</v>
      </c>
      <c r="M908" s="142">
        <f t="shared" si="163"/>
        <v>-654.44999999999982</v>
      </c>
      <c r="N908" s="91">
        <f t="shared" si="164"/>
        <v>-0.12673830655390708</v>
      </c>
      <c r="O908" s="258"/>
      <c r="P908" s="157"/>
      <c r="Q908" s="307">
        <v>3586.84</v>
      </c>
      <c r="R908" s="307">
        <v>1973.0800000000002</v>
      </c>
      <c r="S908" s="142">
        <f t="shared" si="165"/>
        <v>1613.76</v>
      </c>
      <c r="T908" s="91">
        <f t="shared" si="166"/>
        <v>0.81788878301944157</v>
      </c>
      <c r="U908" s="157"/>
      <c r="V908" s="307">
        <v>5663.35</v>
      </c>
      <c r="W908" s="307">
        <v>9403.9399999999987</v>
      </c>
      <c r="X908" s="142">
        <f t="shared" si="167"/>
        <v>-3740.5899999999983</v>
      </c>
      <c r="Y908" s="91">
        <f t="shared" si="168"/>
        <v>-0.39776838218874205</v>
      </c>
      <c r="Z908" s="132"/>
    </row>
    <row r="909" spans="1:26" ht="12.75" customHeight="1" collapsed="1" x14ac:dyDescent="0.25">
      <c r="A909" s="38" t="s">
        <v>728</v>
      </c>
      <c r="B909" s="83" t="s">
        <v>562</v>
      </c>
      <c r="C909" s="88" t="s">
        <v>284</v>
      </c>
      <c r="D909" s="38"/>
      <c r="E909" s="48"/>
      <c r="F909" s="100">
        <v>12680.730000000001</v>
      </c>
      <c r="G909" s="100">
        <v>9487.01</v>
      </c>
      <c r="H909" s="98">
        <f t="shared" si="162"/>
        <v>3193.7200000000012</v>
      </c>
      <c r="I909" s="117">
        <f t="shared" si="161"/>
        <v>0.33664136540385231</v>
      </c>
      <c r="J909" s="159"/>
      <c r="K909" s="100">
        <v>44933.25</v>
      </c>
      <c r="L909" s="100">
        <v>74637.249999999985</v>
      </c>
      <c r="M909" s="98">
        <f t="shared" si="163"/>
        <v>-29703.999999999985</v>
      </c>
      <c r="N909" s="117">
        <f t="shared" si="164"/>
        <v>-0.39797822133050176</v>
      </c>
      <c r="O909" s="246"/>
      <c r="P909" s="159"/>
      <c r="Q909" s="100">
        <v>22704.66</v>
      </c>
      <c r="R909" s="100">
        <v>41568.020000000004</v>
      </c>
      <c r="S909" s="98">
        <f t="shared" si="165"/>
        <v>-18863.360000000004</v>
      </c>
      <c r="T909" s="117">
        <f t="shared" si="166"/>
        <v>-0.45379500875913747</v>
      </c>
      <c r="U909" s="159"/>
      <c r="V909" s="100">
        <v>90156.540000000008</v>
      </c>
      <c r="W909" s="100">
        <v>169111.8</v>
      </c>
      <c r="X909" s="98">
        <f t="shared" si="167"/>
        <v>-78955.25999999998</v>
      </c>
      <c r="Y909" s="117">
        <f t="shared" si="168"/>
        <v>-0.46688202715599969</v>
      </c>
    </row>
    <row r="910" spans="1:26" s="68" customFormat="1" hidden="1" outlineLevel="1" x14ac:dyDescent="0.25">
      <c r="A910" s="63" t="s">
        <v>1538</v>
      </c>
      <c r="B910" s="64" t="s">
        <v>1997</v>
      </c>
      <c r="C910" s="65" t="s">
        <v>2445</v>
      </c>
      <c r="D910" s="66"/>
      <c r="E910" s="67"/>
      <c r="F910" s="307">
        <v>19646.247000000003</v>
      </c>
      <c r="G910" s="307">
        <v>8863.9500000000007</v>
      </c>
      <c r="H910" s="142">
        <f t="shared" si="162"/>
        <v>10782.297000000002</v>
      </c>
      <c r="I910" s="91">
        <f t="shared" si="161"/>
        <v>1.2164212343255547</v>
      </c>
      <c r="J910" s="157"/>
      <c r="K910" s="307">
        <v>157324.647</v>
      </c>
      <c r="L910" s="307">
        <v>191366.53</v>
      </c>
      <c r="M910" s="142">
        <f t="shared" si="163"/>
        <v>-34041.883000000002</v>
      </c>
      <c r="N910" s="91">
        <f t="shared" si="164"/>
        <v>-0.17788838518418035</v>
      </c>
      <c r="O910" s="258"/>
      <c r="P910" s="157"/>
      <c r="Q910" s="307">
        <v>76714.627000000008</v>
      </c>
      <c r="R910" s="307">
        <v>-19375.8</v>
      </c>
      <c r="S910" s="142">
        <f t="shared" si="165"/>
        <v>96090.427000000011</v>
      </c>
      <c r="T910" s="91">
        <f t="shared" si="166"/>
        <v>4.9593011385336352</v>
      </c>
      <c r="U910" s="157"/>
      <c r="V910" s="307">
        <v>259354.027</v>
      </c>
      <c r="W910" s="307">
        <v>230184.1</v>
      </c>
      <c r="X910" s="142">
        <f t="shared" si="167"/>
        <v>29169.926999999996</v>
      </c>
      <c r="Y910" s="91">
        <f t="shared" si="168"/>
        <v>0.12672433499968067</v>
      </c>
      <c r="Z910" s="132"/>
    </row>
    <row r="911" spans="1:26" s="68" customFormat="1" hidden="1" outlineLevel="1" x14ac:dyDescent="0.25">
      <c r="A911" s="63" t="s">
        <v>1539</v>
      </c>
      <c r="B911" s="64" t="s">
        <v>1998</v>
      </c>
      <c r="C911" s="65" t="s">
        <v>2446</v>
      </c>
      <c r="D911" s="66"/>
      <c r="E911" s="67"/>
      <c r="F911" s="307">
        <v>11860.210000000001</v>
      </c>
      <c r="G911" s="307">
        <v>3740.61</v>
      </c>
      <c r="H911" s="142">
        <f t="shared" si="162"/>
        <v>8119.6</v>
      </c>
      <c r="I911" s="91">
        <f t="shared" si="161"/>
        <v>2.1706620043254978</v>
      </c>
      <c r="J911" s="157"/>
      <c r="K911" s="307">
        <v>43368.108</v>
      </c>
      <c r="L911" s="307">
        <v>47527.629000000001</v>
      </c>
      <c r="M911" s="142">
        <f t="shared" si="163"/>
        <v>-4159.5210000000006</v>
      </c>
      <c r="N911" s="91">
        <f t="shared" si="164"/>
        <v>-8.751795718654512E-2</v>
      </c>
      <c r="O911" s="258"/>
      <c r="P911" s="157"/>
      <c r="Q911" s="307">
        <v>16401.843000000001</v>
      </c>
      <c r="R911" s="307">
        <v>9984.3950000000004</v>
      </c>
      <c r="S911" s="142">
        <f t="shared" si="165"/>
        <v>6417.4480000000003</v>
      </c>
      <c r="T911" s="91">
        <f t="shared" si="166"/>
        <v>0.64274780795431274</v>
      </c>
      <c r="U911" s="157"/>
      <c r="V911" s="307">
        <v>84296.288</v>
      </c>
      <c r="W911" s="307">
        <v>60113.279000000002</v>
      </c>
      <c r="X911" s="142">
        <f t="shared" si="167"/>
        <v>24183.008999999998</v>
      </c>
      <c r="Y911" s="91">
        <f t="shared" si="168"/>
        <v>0.40229063199164361</v>
      </c>
      <c r="Z911" s="132"/>
    </row>
    <row r="912" spans="1:26" s="68" customFormat="1" hidden="1" outlineLevel="1" x14ac:dyDescent="0.25">
      <c r="A912" s="63" t="s">
        <v>1540</v>
      </c>
      <c r="B912" s="64" t="s">
        <v>1999</v>
      </c>
      <c r="C912" s="65" t="s">
        <v>2447</v>
      </c>
      <c r="D912" s="66"/>
      <c r="E912" s="67"/>
      <c r="F912" s="307">
        <v>0</v>
      </c>
      <c r="G912" s="307">
        <v>0</v>
      </c>
      <c r="H912" s="142">
        <f t="shared" si="162"/>
        <v>0</v>
      </c>
      <c r="I912" s="91">
        <f t="shared" si="161"/>
        <v>0</v>
      </c>
      <c r="J912" s="157"/>
      <c r="K912" s="307">
        <v>17.89</v>
      </c>
      <c r="L912" s="307">
        <v>556.69000000000005</v>
      </c>
      <c r="M912" s="142">
        <f t="shared" si="163"/>
        <v>-538.80000000000007</v>
      </c>
      <c r="N912" s="91">
        <f t="shared" si="164"/>
        <v>-0.96786362248288993</v>
      </c>
      <c r="O912" s="258"/>
      <c r="P912" s="157"/>
      <c r="Q912" s="307">
        <v>0</v>
      </c>
      <c r="R912" s="307">
        <v>0</v>
      </c>
      <c r="S912" s="142">
        <f t="shared" si="165"/>
        <v>0</v>
      </c>
      <c r="T912" s="91">
        <f t="shared" si="166"/>
        <v>0</v>
      </c>
      <c r="U912" s="157"/>
      <c r="V912" s="307">
        <v>86.81</v>
      </c>
      <c r="W912" s="307">
        <v>1823.25</v>
      </c>
      <c r="X912" s="142">
        <f t="shared" si="167"/>
        <v>-1736.44</v>
      </c>
      <c r="Y912" s="91">
        <f t="shared" si="168"/>
        <v>-0.9523872206225148</v>
      </c>
      <c r="Z912" s="132"/>
    </row>
    <row r="913" spans="1:26" s="68" customFormat="1" hidden="1" outlineLevel="1" x14ac:dyDescent="0.25">
      <c r="A913" s="63" t="s">
        <v>1541</v>
      </c>
      <c r="B913" s="64" t="s">
        <v>2000</v>
      </c>
      <c r="C913" s="65" t="s">
        <v>2448</v>
      </c>
      <c r="D913" s="66"/>
      <c r="E913" s="67"/>
      <c r="F913" s="307">
        <v>10098.4</v>
      </c>
      <c r="G913" s="307">
        <v>-6.45</v>
      </c>
      <c r="H913" s="142">
        <f t="shared" si="162"/>
        <v>10104.85</v>
      </c>
      <c r="I913" s="91" t="str">
        <f t="shared" si="161"/>
        <v>N.M.</v>
      </c>
      <c r="J913" s="157"/>
      <c r="K913" s="307">
        <v>23397.53</v>
      </c>
      <c r="L913" s="307">
        <v>116063.36</v>
      </c>
      <c r="M913" s="142">
        <f t="shared" si="163"/>
        <v>-92665.83</v>
      </c>
      <c r="N913" s="91">
        <f t="shared" si="164"/>
        <v>-0.79840726651373872</v>
      </c>
      <c r="O913" s="258"/>
      <c r="P913" s="157"/>
      <c r="Q913" s="307">
        <v>10085.81</v>
      </c>
      <c r="R913" s="307">
        <v>301.66000000000003</v>
      </c>
      <c r="S913" s="142">
        <f t="shared" si="165"/>
        <v>9784.15</v>
      </c>
      <c r="T913" s="91" t="str">
        <f t="shared" si="166"/>
        <v>N.M.</v>
      </c>
      <c r="U913" s="157"/>
      <c r="V913" s="307">
        <v>27859.489999999998</v>
      </c>
      <c r="W913" s="307">
        <v>125361.03</v>
      </c>
      <c r="X913" s="142">
        <f t="shared" si="167"/>
        <v>-97501.540000000008</v>
      </c>
      <c r="Y913" s="91">
        <f t="shared" si="168"/>
        <v>-0.7777659452861867</v>
      </c>
      <c r="Z913" s="132"/>
    </row>
    <row r="914" spans="1:26" s="68" customFormat="1" hidden="1" outlineLevel="1" x14ac:dyDescent="0.25">
      <c r="A914" s="63" t="s">
        <v>1542</v>
      </c>
      <c r="B914" s="64" t="s">
        <v>2001</v>
      </c>
      <c r="C914" s="65" t="s">
        <v>2449</v>
      </c>
      <c r="D914" s="66"/>
      <c r="E914" s="67"/>
      <c r="F914" s="307">
        <v>18496.48</v>
      </c>
      <c r="G914" s="307">
        <v>11107.22</v>
      </c>
      <c r="H914" s="142">
        <f t="shared" si="162"/>
        <v>7389.26</v>
      </c>
      <c r="I914" s="91">
        <f t="shared" si="161"/>
        <v>0.66526637628497509</v>
      </c>
      <c r="J914" s="157"/>
      <c r="K914" s="307">
        <v>128582.34</v>
      </c>
      <c r="L914" s="307">
        <v>124791.46</v>
      </c>
      <c r="M914" s="142">
        <f t="shared" si="163"/>
        <v>3790.8799999999901</v>
      </c>
      <c r="N914" s="91">
        <f t="shared" si="164"/>
        <v>3.0377719757425627E-2</v>
      </c>
      <c r="O914" s="258"/>
      <c r="P914" s="157"/>
      <c r="Q914" s="307">
        <v>54301.380000000005</v>
      </c>
      <c r="R914" s="307">
        <v>48844.22</v>
      </c>
      <c r="S914" s="142">
        <f t="shared" si="165"/>
        <v>5457.1600000000035</v>
      </c>
      <c r="T914" s="91">
        <f t="shared" si="166"/>
        <v>0.11172580911313566</v>
      </c>
      <c r="U914" s="157"/>
      <c r="V914" s="307">
        <v>261381.27</v>
      </c>
      <c r="W914" s="307">
        <v>246674.38</v>
      </c>
      <c r="X914" s="142">
        <f t="shared" si="167"/>
        <v>14706.889999999985</v>
      </c>
      <c r="Y914" s="91">
        <f t="shared" si="168"/>
        <v>5.9620662672791494E-2</v>
      </c>
      <c r="Z914" s="132"/>
    </row>
    <row r="915" spans="1:26" collapsed="1" x14ac:dyDescent="0.25">
      <c r="A915" s="38" t="s">
        <v>729</v>
      </c>
      <c r="B915" s="83" t="s">
        <v>563</v>
      </c>
      <c r="C915" s="88" t="s">
        <v>283</v>
      </c>
      <c r="D915" s="38"/>
      <c r="E915" s="48"/>
      <c r="F915" s="100">
        <v>60101.337</v>
      </c>
      <c r="G915" s="100">
        <v>23705.33</v>
      </c>
      <c r="H915" s="98">
        <f t="shared" si="162"/>
        <v>36396.006999999998</v>
      </c>
      <c r="I915" s="117">
        <f t="shared" si="161"/>
        <v>1.5353512058258625</v>
      </c>
      <c r="J915" s="159"/>
      <c r="K915" s="100">
        <v>352690.51500000001</v>
      </c>
      <c r="L915" s="100">
        <v>480305.66899999999</v>
      </c>
      <c r="M915" s="98">
        <f t="shared" si="163"/>
        <v>-127615.15399999998</v>
      </c>
      <c r="N915" s="117">
        <f t="shared" si="164"/>
        <v>-0.26569570637318457</v>
      </c>
      <c r="O915" s="246"/>
      <c r="P915" s="159"/>
      <c r="Q915" s="100">
        <v>157503.66</v>
      </c>
      <c r="R915" s="100">
        <v>39754.475000000006</v>
      </c>
      <c r="S915" s="98">
        <f t="shared" si="165"/>
        <v>117749.185</v>
      </c>
      <c r="T915" s="117">
        <f t="shared" si="166"/>
        <v>2.9619102000466611</v>
      </c>
      <c r="U915" s="159"/>
      <c r="V915" s="100">
        <v>632977.88500000001</v>
      </c>
      <c r="W915" s="100">
        <v>664156.03899999999</v>
      </c>
      <c r="X915" s="98">
        <f t="shared" si="167"/>
        <v>-31178.15399999998</v>
      </c>
      <c r="Y915" s="117">
        <f t="shared" si="168"/>
        <v>-4.6944019430951799E-2</v>
      </c>
    </row>
    <row r="916" spans="1:26" s="68" customFormat="1" hidden="1" outlineLevel="1" x14ac:dyDescent="0.25">
      <c r="A916" s="63" t="s">
        <v>1543</v>
      </c>
      <c r="B916" s="64" t="s">
        <v>2002</v>
      </c>
      <c r="C916" s="65" t="s">
        <v>2450</v>
      </c>
      <c r="D916" s="66"/>
      <c r="E916" s="67"/>
      <c r="F916" s="307">
        <v>800</v>
      </c>
      <c r="G916" s="307">
        <v>800</v>
      </c>
      <c r="H916" s="142">
        <f t="shared" si="162"/>
        <v>0</v>
      </c>
      <c r="I916" s="91">
        <f t="shared" si="161"/>
        <v>0</v>
      </c>
      <c r="J916" s="157"/>
      <c r="K916" s="307">
        <v>6400</v>
      </c>
      <c r="L916" s="307">
        <v>5600</v>
      </c>
      <c r="M916" s="142">
        <f t="shared" si="163"/>
        <v>800</v>
      </c>
      <c r="N916" s="91">
        <f t="shared" si="164"/>
        <v>0.14285714285714285</v>
      </c>
      <c r="O916" s="258"/>
      <c r="P916" s="157"/>
      <c r="Q916" s="307">
        <v>3200</v>
      </c>
      <c r="R916" s="307">
        <v>2400</v>
      </c>
      <c r="S916" s="142">
        <f t="shared" si="165"/>
        <v>800</v>
      </c>
      <c r="T916" s="91">
        <f t="shared" si="166"/>
        <v>0.33333333333333331</v>
      </c>
      <c r="U916" s="157"/>
      <c r="V916" s="307">
        <v>18233.71</v>
      </c>
      <c r="W916" s="307">
        <v>16780.11</v>
      </c>
      <c r="X916" s="142">
        <f t="shared" si="167"/>
        <v>1453.5999999999985</v>
      </c>
      <c r="Y916" s="91">
        <f t="shared" si="168"/>
        <v>8.6626368957056804E-2</v>
      </c>
      <c r="Z916" s="132"/>
    </row>
    <row r="917" spans="1:26" s="68" customFormat="1" hidden="1" outlineLevel="1" x14ac:dyDescent="0.25">
      <c r="A917" s="63" t="s">
        <v>1544</v>
      </c>
      <c r="B917" s="64" t="s">
        <v>2003</v>
      </c>
      <c r="C917" s="65" t="s">
        <v>2451</v>
      </c>
      <c r="D917" s="66"/>
      <c r="E917" s="67"/>
      <c r="F917" s="307">
        <v>4036.11</v>
      </c>
      <c r="G917" s="307">
        <v>4384.4000000000005</v>
      </c>
      <c r="H917" s="142">
        <f t="shared" si="162"/>
        <v>-348.29000000000042</v>
      </c>
      <c r="I917" s="91">
        <f t="shared" si="161"/>
        <v>-7.94384636438282E-2</v>
      </c>
      <c r="J917" s="157"/>
      <c r="K917" s="307">
        <v>28903.06</v>
      </c>
      <c r="L917" s="307">
        <v>31017.13</v>
      </c>
      <c r="M917" s="142">
        <f t="shared" si="163"/>
        <v>-2114.0699999999997</v>
      </c>
      <c r="N917" s="91">
        <f t="shared" si="164"/>
        <v>-6.8158143580660094E-2</v>
      </c>
      <c r="O917" s="258"/>
      <c r="P917" s="157"/>
      <c r="Q917" s="307">
        <v>12221.050000000001</v>
      </c>
      <c r="R917" s="307">
        <v>13498.4</v>
      </c>
      <c r="S917" s="142">
        <f t="shared" si="165"/>
        <v>-1277.3499999999985</v>
      </c>
      <c r="T917" s="91">
        <f t="shared" si="166"/>
        <v>-9.4629733894387377E-2</v>
      </c>
      <c r="U917" s="157"/>
      <c r="V917" s="307">
        <v>50451.240000000005</v>
      </c>
      <c r="W917" s="307">
        <v>49164.15</v>
      </c>
      <c r="X917" s="142">
        <f t="shared" si="167"/>
        <v>1287.0900000000038</v>
      </c>
      <c r="Y917" s="91">
        <f t="shared" si="168"/>
        <v>2.6179441727356291E-2</v>
      </c>
      <c r="Z917" s="132"/>
    </row>
    <row r="918" spans="1:26" collapsed="1" x14ac:dyDescent="0.25">
      <c r="A918" s="38" t="s">
        <v>730</v>
      </c>
      <c r="B918" s="83" t="s">
        <v>564</v>
      </c>
      <c r="C918" s="88" t="s">
        <v>282</v>
      </c>
      <c r="D918" s="38"/>
      <c r="E918" s="48"/>
      <c r="F918" s="100">
        <v>4836.1100000000006</v>
      </c>
      <c r="G918" s="100">
        <v>5184.4000000000005</v>
      </c>
      <c r="H918" s="98">
        <f t="shared" si="162"/>
        <v>-348.28999999999996</v>
      </c>
      <c r="I918" s="117">
        <f t="shared" si="161"/>
        <v>-6.7180387315793524E-2</v>
      </c>
      <c r="J918" s="159"/>
      <c r="K918" s="100">
        <v>35303.06</v>
      </c>
      <c r="L918" s="100">
        <v>36617.130000000005</v>
      </c>
      <c r="M918" s="98">
        <f t="shared" si="163"/>
        <v>-1314.070000000007</v>
      </c>
      <c r="N918" s="117">
        <f t="shared" si="164"/>
        <v>-3.5886755734269915E-2</v>
      </c>
      <c r="O918" s="246"/>
      <c r="P918" s="159"/>
      <c r="Q918" s="100">
        <v>15421.050000000001</v>
      </c>
      <c r="R918" s="100">
        <v>15898.4</v>
      </c>
      <c r="S918" s="98">
        <f t="shared" si="165"/>
        <v>-477.34999999999854</v>
      </c>
      <c r="T918" s="117">
        <f t="shared" si="166"/>
        <v>-3.0025033965681989E-2</v>
      </c>
      <c r="U918" s="159"/>
      <c r="V918" s="100">
        <v>68684.95</v>
      </c>
      <c r="W918" s="100">
        <v>65944.260000000009</v>
      </c>
      <c r="X918" s="98">
        <f t="shared" si="167"/>
        <v>2740.6899999999878</v>
      </c>
      <c r="Y918" s="117">
        <f t="shared" si="168"/>
        <v>4.1560705965917086E-2</v>
      </c>
    </row>
    <row r="919" spans="1:26" s="68" customFormat="1" hidden="1" outlineLevel="1" x14ac:dyDescent="0.25">
      <c r="A919" s="63" t="s">
        <v>1454</v>
      </c>
      <c r="B919" s="64" t="s">
        <v>1913</v>
      </c>
      <c r="C919" s="65" t="s">
        <v>2362</v>
      </c>
      <c r="D919" s="66"/>
      <c r="E919" s="67"/>
      <c r="F919" s="307">
        <v>1138055.57</v>
      </c>
      <c r="G919" s="307">
        <v>907448.07000000007</v>
      </c>
      <c r="H919" s="142">
        <f t="shared" si="162"/>
        <v>230607.5</v>
      </c>
      <c r="I919" s="91">
        <f t="shared" si="161"/>
        <v>0.25412748963144521</v>
      </c>
      <c r="J919" s="157"/>
      <c r="K919" s="307">
        <v>6800814.04</v>
      </c>
      <c r="L919" s="307">
        <v>7514305.3899999997</v>
      </c>
      <c r="M919" s="142">
        <f t="shared" si="163"/>
        <v>-713491.34999999963</v>
      </c>
      <c r="N919" s="91">
        <f t="shared" si="164"/>
        <v>-9.495107171841996E-2</v>
      </c>
      <c r="O919" s="258"/>
      <c r="P919" s="157"/>
      <c r="Q919" s="307">
        <v>2760785.5700000003</v>
      </c>
      <c r="R919" s="307">
        <v>3514979.13</v>
      </c>
      <c r="S919" s="142">
        <f t="shared" si="165"/>
        <v>-754193.55999999959</v>
      </c>
      <c r="T919" s="91">
        <f t="shared" si="166"/>
        <v>-0.21456558690861974</v>
      </c>
      <c r="U919" s="157"/>
      <c r="V919" s="307">
        <v>11531778.550000001</v>
      </c>
      <c r="W919" s="307">
        <v>12263044.67</v>
      </c>
      <c r="X919" s="142">
        <f t="shared" si="167"/>
        <v>-731266.11999999918</v>
      </c>
      <c r="Y919" s="91">
        <f t="shared" si="168"/>
        <v>-5.9631693407180518E-2</v>
      </c>
      <c r="Z919" s="132"/>
    </row>
    <row r="920" spans="1:26" s="68" customFormat="1" hidden="1" outlineLevel="1" x14ac:dyDescent="0.25">
      <c r="A920" s="63" t="s">
        <v>1455</v>
      </c>
      <c r="B920" s="64" t="s">
        <v>1914</v>
      </c>
      <c r="C920" s="65" t="s">
        <v>2363</v>
      </c>
      <c r="D920" s="66"/>
      <c r="E920" s="67"/>
      <c r="F920" s="307">
        <v>29.86</v>
      </c>
      <c r="G920" s="307">
        <v>0</v>
      </c>
      <c r="H920" s="142">
        <f t="shared" si="162"/>
        <v>29.86</v>
      </c>
      <c r="I920" s="91" t="str">
        <f t="shared" si="161"/>
        <v>N.M.</v>
      </c>
      <c r="J920" s="157"/>
      <c r="K920" s="307">
        <v>29.86</v>
      </c>
      <c r="L920" s="307">
        <v>0</v>
      </c>
      <c r="M920" s="142">
        <f t="shared" si="163"/>
        <v>29.86</v>
      </c>
      <c r="N920" s="91" t="str">
        <f t="shared" si="164"/>
        <v>N.M.</v>
      </c>
      <c r="O920" s="258"/>
      <c r="P920" s="157"/>
      <c r="Q920" s="307">
        <v>29.86</v>
      </c>
      <c r="R920" s="307">
        <v>0</v>
      </c>
      <c r="S920" s="142">
        <f t="shared" si="165"/>
        <v>29.86</v>
      </c>
      <c r="T920" s="91" t="str">
        <f t="shared" si="166"/>
        <v>N.M.</v>
      </c>
      <c r="U920" s="157"/>
      <c r="V920" s="307">
        <v>29.86</v>
      </c>
      <c r="W920" s="307">
        <v>0</v>
      </c>
      <c r="X920" s="142">
        <f t="shared" si="167"/>
        <v>29.86</v>
      </c>
      <c r="Y920" s="91" t="str">
        <f t="shared" si="168"/>
        <v>N.M.</v>
      </c>
      <c r="Z920" s="132"/>
    </row>
    <row r="921" spans="1:26" s="68" customFormat="1" hidden="1" outlineLevel="1" x14ac:dyDescent="0.25">
      <c r="A921" s="63" t="s">
        <v>1456</v>
      </c>
      <c r="B921" s="64" t="s">
        <v>1915</v>
      </c>
      <c r="C921" s="65" t="s">
        <v>2364</v>
      </c>
      <c r="D921" s="66"/>
      <c r="E921" s="67"/>
      <c r="F921" s="307">
        <v>175012.95</v>
      </c>
      <c r="G921" s="307">
        <v>-41909.4</v>
      </c>
      <c r="H921" s="142">
        <f t="shared" si="162"/>
        <v>216922.35</v>
      </c>
      <c r="I921" s="91">
        <f t="shared" si="161"/>
        <v>5.1759831923148507</v>
      </c>
      <c r="J921" s="157"/>
      <c r="K921" s="307">
        <v>892546.53</v>
      </c>
      <c r="L921" s="307">
        <v>382909.62</v>
      </c>
      <c r="M921" s="142">
        <f t="shared" si="163"/>
        <v>509636.91000000003</v>
      </c>
      <c r="N921" s="91">
        <f t="shared" si="164"/>
        <v>1.330958752094032</v>
      </c>
      <c r="O921" s="258"/>
      <c r="P921" s="157"/>
      <c r="Q921" s="307">
        <v>400754.28</v>
      </c>
      <c r="R921" s="307">
        <v>77317.45</v>
      </c>
      <c r="S921" s="142">
        <f t="shared" si="165"/>
        <v>323436.83</v>
      </c>
      <c r="T921" s="91">
        <f t="shared" si="166"/>
        <v>4.1832319870870034</v>
      </c>
      <c r="U921" s="157"/>
      <c r="V921" s="307">
        <v>1023179.04</v>
      </c>
      <c r="W921" s="307">
        <v>512165.53</v>
      </c>
      <c r="X921" s="142">
        <f t="shared" si="167"/>
        <v>511013.51</v>
      </c>
      <c r="Y921" s="91">
        <f t="shared" si="168"/>
        <v>0.99775068814178103</v>
      </c>
      <c r="Z921" s="132"/>
    </row>
    <row r="922" spans="1:26" s="68" customFormat="1" hidden="1" outlineLevel="1" x14ac:dyDescent="0.25">
      <c r="A922" s="63" t="s">
        <v>1457</v>
      </c>
      <c r="B922" s="64" t="s">
        <v>1916</v>
      </c>
      <c r="C922" s="65" t="s">
        <v>2365</v>
      </c>
      <c r="D922" s="66"/>
      <c r="E922" s="67"/>
      <c r="F922" s="307">
        <v>0</v>
      </c>
      <c r="G922" s="307">
        <v>20.14</v>
      </c>
      <c r="H922" s="142">
        <f t="shared" si="162"/>
        <v>-20.14</v>
      </c>
      <c r="I922" s="91" t="str">
        <f t="shared" si="161"/>
        <v>N.M.</v>
      </c>
      <c r="J922" s="157"/>
      <c r="K922" s="307">
        <v>64.13</v>
      </c>
      <c r="L922" s="307">
        <v>160.94</v>
      </c>
      <c r="M922" s="142">
        <f t="shared" si="163"/>
        <v>-96.81</v>
      </c>
      <c r="N922" s="91">
        <f t="shared" si="164"/>
        <v>-0.6015285199453213</v>
      </c>
      <c r="O922" s="258"/>
      <c r="P922" s="157"/>
      <c r="Q922" s="307">
        <v>0.28000000000000003</v>
      </c>
      <c r="R922" s="307">
        <v>95.64</v>
      </c>
      <c r="S922" s="142">
        <f t="shared" si="165"/>
        <v>-95.36</v>
      </c>
      <c r="T922" s="91">
        <f t="shared" si="166"/>
        <v>-0.99707235466332078</v>
      </c>
      <c r="U922" s="157"/>
      <c r="V922" s="307">
        <v>97.1</v>
      </c>
      <c r="W922" s="307">
        <v>295.33000000000004</v>
      </c>
      <c r="X922" s="142">
        <f t="shared" si="167"/>
        <v>-198.23000000000005</v>
      </c>
      <c r="Y922" s="91">
        <f t="shared" si="168"/>
        <v>-0.67121525073646437</v>
      </c>
      <c r="Z922" s="132"/>
    </row>
    <row r="923" spans="1:26" s="68" customFormat="1" hidden="1" outlineLevel="1" x14ac:dyDescent="0.25">
      <c r="A923" s="63" t="s">
        <v>1458</v>
      </c>
      <c r="B923" s="64" t="s">
        <v>1917</v>
      </c>
      <c r="C923" s="65" t="s">
        <v>2366</v>
      </c>
      <c r="D923" s="66"/>
      <c r="E923" s="67"/>
      <c r="F923" s="307">
        <v>0</v>
      </c>
      <c r="G923" s="307">
        <v>0</v>
      </c>
      <c r="H923" s="142">
        <f t="shared" si="162"/>
        <v>0</v>
      </c>
      <c r="I923" s="91">
        <f t="shared" si="161"/>
        <v>0</v>
      </c>
      <c r="J923" s="157"/>
      <c r="K923" s="307">
        <v>0</v>
      </c>
      <c r="L923" s="307">
        <v>0</v>
      </c>
      <c r="M923" s="142">
        <f t="shared" si="163"/>
        <v>0</v>
      </c>
      <c r="N923" s="91">
        <f t="shared" si="164"/>
        <v>0</v>
      </c>
      <c r="O923" s="258"/>
      <c r="P923" s="157"/>
      <c r="Q923" s="307">
        <v>0</v>
      </c>
      <c r="R923" s="307">
        <v>0</v>
      </c>
      <c r="S923" s="142">
        <f t="shared" si="165"/>
        <v>0</v>
      </c>
      <c r="T923" s="91">
        <f t="shared" si="166"/>
        <v>0</v>
      </c>
      <c r="U923" s="157"/>
      <c r="V923" s="307">
        <v>0</v>
      </c>
      <c r="W923" s="307">
        <v>105.95</v>
      </c>
      <c r="X923" s="142">
        <f t="shared" si="167"/>
        <v>-105.95</v>
      </c>
      <c r="Y923" s="91" t="str">
        <f t="shared" si="168"/>
        <v>N.M.</v>
      </c>
      <c r="Z923" s="132"/>
    </row>
    <row r="924" spans="1:26" s="68" customFormat="1" hidden="1" outlineLevel="1" x14ac:dyDescent="0.25">
      <c r="A924" s="63" t="s">
        <v>1459</v>
      </c>
      <c r="B924" s="64" t="s">
        <v>1918</v>
      </c>
      <c r="C924" s="65" t="s">
        <v>2367</v>
      </c>
      <c r="D924" s="66"/>
      <c r="E924" s="67"/>
      <c r="F924" s="307">
        <v>0</v>
      </c>
      <c r="G924" s="307">
        <v>0</v>
      </c>
      <c r="H924" s="142">
        <f t="shared" si="162"/>
        <v>0</v>
      </c>
      <c r="I924" s="91">
        <f t="shared" si="161"/>
        <v>0</v>
      </c>
      <c r="J924" s="157"/>
      <c r="K924" s="307">
        <v>0</v>
      </c>
      <c r="L924" s="307">
        <v>0</v>
      </c>
      <c r="M924" s="142">
        <f t="shared" si="163"/>
        <v>0</v>
      </c>
      <c r="N924" s="91">
        <f t="shared" si="164"/>
        <v>0</v>
      </c>
      <c r="O924" s="258"/>
      <c r="P924" s="157"/>
      <c r="Q924" s="307">
        <v>0</v>
      </c>
      <c r="R924" s="307">
        <v>0</v>
      </c>
      <c r="S924" s="142">
        <f t="shared" si="165"/>
        <v>0</v>
      </c>
      <c r="T924" s="91">
        <f t="shared" si="166"/>
        <v>0</v>
      </c>
      <c r="U924" s="157"/>
      <c r="V924" s="307">
        <v>13.620000000000001</v>
      </c>
      <c r="W924" s="307">
        <v>5.9</v>
      </c>
      <c r="X924" s="142">
        <f t="shared" si="167"/>
        <v>7.7200000000000006</v>
      </c>
      <c r="Y924" s="91">
        <f t="shared" si="168"/>
        <v>1.3084745762711865</v>
      </c>
      <c r="Z924" s="132"/>
    </row>
    <row r="925" spans="1:26" s="68" customFormat="1" hidden="1" outlineLevel="1" x14ac:dyDescent="0.25">
      <c r="A925" s="63" t="s">
        <v>1460</v>
      </c>
      <c r="B925" s="64" t="s">
        <v>1919</v>
      </c>
      <c r="C925" s="65" t="s">
        <v>2368</v>
      </c>
      <c r="D925" s="66"/>
      <c r="E925" s="67"/>
      <c r="F925" s="307">
        <v>0</v>
      </c>
      <c r="G925" s="307">
        <v>0</v>
      </c>
      <c r="H925" s="142">
        <f t="shared" si="162"/>
        <v>0</v>
      </c>
      <c r="I925" s="91">
        <f t="shared" si="161"/>
        <v>0</v>
      </c>
      <c r="J925" s="157"/>
      <c r="K925" s="307">
        <v>0</v>
      </c>
      <c r="L925" s="307">
        <v>0</v>
      </c>
      <c r="M925" s="142">
        <f t="shared" si="163"/>
        <v>0</v>
      </c>
      <c r="N925" s="91">
        <f t="shared" si="164"/>
        <v>0</v>
      </c>
      <c r="O925" s="258"/>
      <c r="P925" s="157"/>
      <c r="Q925" s="307">
        <v>0</v>
      </c>
      <c r="R925" s="307">
        <v>0</v>
      </c>
      <c r="S925" s="142">
        <f t="shared" si="165"/>
        <v>0</v>
      </c>
      <c r="T925" s="91">
        <f t="shared" si="166"/>
        <v>0</v>
      </c>
      <c r="U925" s="157"/>
      <c r="V925" s="307">
        <v>0</v>
      </c>
      <c r="W925" s="307">
        <v>-0.02</v>
      </c>
      <c r="X925" s="142">
        <f t="shared" si="167"/>
        <v>0.02</v>
      </c>
      <c r="Y925" s="91" t="str">
        <f t="shared" si="168"/>
        <v>N.M.</v>
      </c>
      <c r="Z925" s="132"/>
    </row>
    <row r="926" spans="1:26" s="68" customFormat="1" hidden="1" outlineLevel="1" x14ac:dyDescent="0.25">
      <c r="A926" s="63" t="s">
        <v>1461</v>
      </c>
      <c r="B926" s="64" t="s">
        <v>1920</v>
      </c>
      <c r="C926" s="65" t="s">
        <v>2369</v>
      </c>
      <c r="D926" s="66"/>
      <c r="E926" s="67"/>
      <c r="F926" s="307">
        <v>0</v>
      </c>
      <c r="G926" s="307">
        <v>2.39</v>
      </c>
      <c r="H926" s="142">
        <f t="shared" si="162"/>
        <v>-2.39</v>
      </c>
      <c r="I926" s="91" t="str">
        <f t="shared" si="161"/>
        <v>N.M.</v>
      </c>
      <c r="J926" s="157"/>
      <c r="K926" s="307">
        <v>24.36</v>
      </c>
      <c r="L926" s="307">
        <v>2.39</v>
      </c>
      <c r="M926" s="142">
        <f t="shared" si="163"/>
        <v>21.97</v>
      </c>
      <c r="N926" s="91">
        <f t="shared" si="164"/>
        <v>9.1924686192468616</v>
      </c>
      <c r="O926" s="258"/>
      <c r="P926" s="157"/>
      <c r="Q926" s="307">
        <v>24.36</v>
      </c>
      <c r="R926" s="307">
        <v>2.39</v>
      </c>
      <c r="S926" s="142">
        <f t="shared" si="165"/>
        <v>21.97</v>
      </c>
      <c r="T926" s="91">
        <f t="shared" si="166"/>
        <v>9.1924686192468616</v>
      </c>
      <c r="U926" s="157"/>
      <c r="V926" s="307">
        <v>43.480000000000004</v>
      </c>
      <c r="W926" s="307">
        <v>13.290000000000001</v>
      </c>
      <c r="X926" s="142">
        <f t="shared" si="167"/>
        <v>30.190000000000005</v>
      </c>
      <c r="Y926" s="91">
        <f t="shared" si="168"/>
        <v>2.2716328066215201</v>
      </c>
      <c r="Z926" s="132"/>
    </row>
    <row r="927" spans="1:26" s="68" customFormat="1" hidden="1" outlineLevel="1" x14ac:dyDescent="0.25">
      <c r="A927" s="63" t="s">
        <v>1462</v>
      </c>
      <c r="B927" s="64" t="s">
        <v>1921</v>
      </c>
      <c r="C927" s="65" t="s">
        <v>2370</v>
      </c>
      <c r="D927" s="66"/>
      <c r="E927" s="67"/>
      <c r="F927" s="307">
        <v>29.68</v>
      </c>
      <c r="G927" s="307">
        <v>0</v>
      </c>
      <c r="H927" s="142">
        <f t="shared" si="162"/>
        <v>29.68</v>
      </c>
      <c r="I927" s="91" t="str">
        <f t="shared" si="161"/>
        <v>N.M.</v>
      </c>
      <c r="J927" s="157"/>
      <c r="K927" s="307">
        <v>444.65000000000003</v>
      </c>
      <c r="L927" s="307">
        <v>36.74</v>
      </c>
      <c r="M927" s="142">
        <f t="shared" si="163"/>
        <v>407.91</v>
      </c>
      <c r="N927" s="91" t="str">
        <f t="shared" si="164"/>
        <v>N.M.</v>
      </c>
      <c r="O927" s="258"/>
      <c r="P927" s="157"/>
      <c r="Q927" s="307">
        <v>228.27</v>
      </c>
      <c r="R927" s="307">
        <v>22.34</v>
      </c>
      <c r="S927" s="142">
        <f t="shared" si="165"/>
        <v>205.93</v>
      </c>
      <c r="T927" s="91">
        <f t="shared" si="166"/>
        <v>9.2179946284691141</v>
      </c>
      <c r="U927" s="157"/>
      <c r="V927" s="307">
        <v>660.27</v>
      </c>
      <c r="W927" s="307">
        <v>109.05000000000001</v>
      </c>
      <c r="X927" s="142">
        <f t="shared" si="167"/>
        <v>551.22</v>
      </c>
      <c r="Y927" s="91">
        <f t="shared" si="168"/>
        <v>5.0547455295735899</v>
      </c>
      <c r="Z927" s="132"/>
    </row>
    <row r="928" spans="1:26" s="68" customFormat="1" hidden="1" outlineLevel="1" x14ac:dyDescent="0.25">
      <c r="A928" s="63" t="s">
        <v>1463</v>
      </c>
      <c r="B928" s="64" t="s">
        <v>1922</v>
      </c>
      <c r="C928" s="65" t="s">
        <v>2371</v>
      </c>
      <c r="D928" s="66"/>
      <c r="E928" s="67"/>
      <c r="F928" s="307">
        <v>7.41</v>
      </c>
      <c r="G928" s="307">
        <v>0</v>
      </c>
      <c r="H928" s="142">
        <f t="shared" si="162"/>
        <v>7.41</v>
      </c>
      <c r="I928" s="91" t="str">
        <f t="shared" si="161"/>
        <v>N.M.</v>
      </c>
      <c r="J928" s="157"/>
      <c r="K928" s="307">
        <v>107.94</v>
      </c>
      <c r="L928" s="307">
        <v>71.350000000000009</v>
      </c>
      <c r="M928" s="142">
        <f t="shared" si="163"/>
        <v>36.589999999999989</v>
      </c>
      <c r="N928" s="91">
        <f t="shared" si="164"/>
        <v>0.5128241065171687</v>
      </c>
      <c r="O928" s="258"/>
      <c r="P928" s="157"/>
      <c r="Q928" s="307">
        <v>42.29</v>
      </c>
      <c r="R928" s="307">
        <v>6.34</v>
      </c>
      <c r="S928" s="142">
        <f t="shared" si="165"/>
        <v>35.950000000000003</v>
      </c>
      <c r="T928" s="91">
        <f t="shared" si="166"/>
        <v>5.6703470031545748</v>
      </c>
      <c r="U928" s="157"/>
      <c r="V928" s="307">
        <v>159.55000000000001</v>
      </c>
      <c r="W928" s="307">
        <v>1256.4099999999999</v>
      </c>
      <c r="X928" s="142">
        <f t="shared" si="167"/>
        <v>-1096.8599999999999</v>
      </c>
      <c r="Y928" s="91">
        <f t="shared" si="168"/>
        <v>-0.87301119857371401</v>
      </c>
      <c r="Z928" s="132"/>
    </row>
    <row r="929" spans="1:26" s="68" customFormat="1" hidden="1" outlineLevel="1" x14ac:dyDescent="0.25">
      <c r="A929" s="63" t="s">
        <v>1464</v>
      </c>
      <c r="B929" s="64" t="s">
        <v>1923</v>
      </c>
      <c r="C929" s="65" t="s">
        <v>2372</v>
      </c>
      <c r="D929" s="66"/>
      <c r="E929" s="67"/>
      <c r="F929" s="307">
        <v>87.100000000000009</v>
      </c>
      <c r="G929" s="307">
        <v>15.040000000000001</v>
      </c>
      <c r="H929" s="142">
        <f t="shared" si="162"/>
        <v>72.06</v>
      </c>
      <c r="I929" s="91">
        <f t="shared" si="161"/>
        <v>4.7912234042553186</v>
      </c>
      <c r="J929" s="157"/>
      <c r="K929" s="307">
        <v>316.32</v>
      </c>
      <c r="L929" s="307">
        <v>483.08</v>
      </c>
      <c r="M929" s="142">
        <f t="shared" si="163"/>
        <v>-166.76</v>
      </c>
      <c r="N929" s="91">
        <f t="shared" si="164"/>
        <v>-0.34520162291959922</v>
      </c>
      <c r="O929" s="258"/>
      <c r="P929" s="157"/>
      <c r="Q929" s="307">
        <v>182.71</v>
      </c>
      <c r="R929" s="307">
        <v>80.650000000000006</v>
      </c>
      <c r="S929" s="142">
        <f t="shared" si="165"/>
        <v>102.06</v>
      </c>
      <c r="T929" s="91">
        <f t="shared" si="166"/>
        <v>1.265468071915685</v>
      </c>
      <c r="U929" s="157"/>
      <c r="V929" s="307">
        <v>495.6</v>
      </c>
      <c r="W929" s="307">
        <v>575.18999999999994</v>
      </c>
      <c r="X929" s="142">
        <f t="shared" si="167"/>
        <v>-79.589999999999918</v>
      </c>
      <c r="Y929" s="91">
        <f t="shared" si="168"/>
        <v>-0.1383716684921503</v>
      </c>
      <c r="Z929" s="132"/>
    </row>
    <row r="930" spans="1:26" s="68" customFormat="1" hidden="1" outlineLevel="1" x14ac:dyDescent="0.25">
      <c r="A930" s="63" t="s">
        <v>1465</v>
      </c>
      <c r="B930" s="64" t="s">
        <v>1924</v>
      </c>
      <c r="C930" s="65" t="s">
        <v>2373</v>
      </c>
      <c r="D930" s="66"/>
      <c r="E930" s="67"/>
      <c r="F930" s="307">
        <v>5.5</v>
      </c>
      <c r="G930" s="307">
        <v>0.25</v>
      </c>
      <c r="H930" s="142">
        <f t="shared" si="162"/>
        <v>5.25</v>
      </c>
      <c r="I930" s="91" t="str">
        <f t="shared" si="161"/>
        <v>N.M.</v>
      </c>
      <c r="J930" s="157"/>
      <c r="K930" s="307">
        <v>104.03</v>
      </c>
      <c r="L930" s="307">
        <v>10.029999999999999</v>
      </c>
      <c r="M930" s="142">
        <f t="shared" si="163"/>
        <v>94</v>
      </c>
      <c r="N930" s="91">
        <f t="shared" si="164"/>
        <v>9.3718843469591224</v>
      </c>
      <c r="O930" s="258"/>
      <c r="P930" s="157"/>
      <c r="Q930" s="307">
        <v>56.480000000000004</v>
      </c>
      <c r="R930" s="307">
        <v>3.25</v>
      </c>
      <c r="S930" s="142">
        <f t="shared" si="165"/>
        <v>53.230000000000004</v>
      </c>
      <c r="T930" s="91" t="str">
        <f t="shared" si="166"/>
        <v>N.M.</v>
      </c>
      <c r="U930" s="157"/>
      <c r="V930" s="307">
        <v>135.22999999999999</v>
      </c>
      <c r="W930" s="307">
        <v>26.630000000000003</v>
      </c>
      <c r="X930" s="142">
        <f t="shared" si="167"/>
        <v>108.6</v>
      </c>
      <c r="Y930" s="91">
        <f t="shared" si="168"/>
        <v>4.0781073976717979</v>
      </c>
      <c r="Z930" s="132"/>
    </row>
    <row r="931" spans="1:26" s="68" customFormat="1" hidden="1" outlineLevel="1" x14ac:dyDescent="0.25">
      <c r="A931" s="63" t="s">
        <v>1466</v>
      </c>
      <c r="B931" s="64" t="s">
        <v>1925</v>
      </c>
      <c r="C931" s="65" t="s">
        <v>2374</v>
      </c>
      <c r="D931" s="66"/>
      <c r="E931" s="67"/>
      <c r="F931" s="307">
        <v>6.08</v>
      </c>
      <c r="G931" s="307">
        <v>2.58</v>
      </c>
      <c r="H931" s="142">
        <f t="shared" si="162"/>
        <v>3.5</v>
      </c>
      <c r="I931" s="91">
        <f t="shared" si="161"/>
        <v>1.3565891472868217</v>
      </c>
      <c r="J931" s="157"/>
      <c r="K931" s="307">
        <v>62.59</v>
      </c>
      <c r="L931" s="307">
        <v>37.869999999999997</v>
      </c>
      <c r="M931" s="142">
        <f t="shared" si="163"/>
        <v>24.720000000000006</v>
      </c>
      <c r="N931" s="91">
        <f t="shared" si="164"/>
        <v>0.65275944019012433</v>
      </c>
      <c r="O931" s="258"/>
      <c r="P931" s="157"/>
      <c r="Q931" s="307">
        <v>26.35</v>
      </c>
      <c r="R931" s="307">
        <v>9.86</v>
      </c>
      <c r="S931" s="142">
        <f t="shared" si="165"/>
        <v>16.490000000000002</v>
      </c>
      <c r="T931" s="91">
        <f t="shared" si="166"/>
        <v>1.6724137931034486</v>
      </c>
      <c r="U931" s="157"/>
      <c r="V931" s="307">
        <v>87.990000000000009</v>
      </c>
      <c r="W931" s="307">
        <v>82.33</v>
      </c>
      <c r="X931" s="142">
        <f t="shared" si="167"/>
        <v>5.6600000000000108</v>
      </c>
      <c r="Y931" s="91">
        <f t="shared" si="168"/>
        <v>6.874772257986167E-2</v>
      </c>
      <c r="Z931" s="132"/>
    </row>
    <row r="932" spans="1:26" s="68" customFormat="1" hidden="1" outlineLevel="1" x14ac:dyDescent="0.25">
      <c r="A932" s="63" t="s">
        <v>1467</v>
      </c>
      <c r="B932" s="64" t="s">
        <v>1926</v>
      </c>
      <c r="C932" s="65" t="s">
        <v>2375</v>
      </c>
      <c r="D932" s="66"/>
      <c r="E932" s="67"/>
      <c r="F932" s="307">
        <v>3.7</v>
      </c>
      <c r="G932" s="307">
        <v>3.8000000000000003</v>
      </c>
      <c r="H932" s="142">
        <f t="shared" si="162"/>
        <v>-0.10000000000000009</v>
      </c>
      <c r="I932" s="91">
        <f t="shared" si="161"/>
        <v>-2.6315789473684233E-2</v>
      </c>
      <c r="J932" s="157"/>
      <c r="K932" s="307">
        <v>29.36</v>
      </c>
      <c r="L932" s="307">
        <v>19.580000000000002</v>
      </c>
      <c r="M932" s="142">
        <f t="shared" si="163"/>
        <v>9.7799999999999976</v>
      </c>
      <c r="N932" s="91">
        <f t="shared" si="164"/>
        <v>0.49948927477017346</v>
      </c>
      <c r="O932" s="258"/>
      <c r="P932" s="157"/>
      <c r="Q932" s="307">
        <v>12.31</v>
      </c>
      <c r="R932" s="307">
        <v>15.65</v>
      </c>
      <c r="S932" s="142">
        <f t="shared" si="165"/>
        <v>-3.34</v>
      </c>
      <c r="T932" s="91">
        <f t="shared" si="166"/>
        <v>-0.21341853035143768</v>
      </c>
      <c r="U932" s="157"/>
      <c r="V932" s="307">
        <v>86.65</v>
      </c>
      <c r="W932" s="307">
        <v>20.48</v>
      </c>
      <c r="X932" s="142">
        <f t="shared" si="167"/>
        <v>66.17</v>
      </c>
      <c r="Y932" s="91">
        <f t="shared" si="168"/>
        <v>3.23095703125</v>
      </c>
      <c r="Z932" s="132"/>
    </row>
    <row r="933" spans="1:26" s="68" customFormat="1" hidden="1" outlineLevel="1" x14ac:dyDescent="0.25">
      <c r="A933" s="63" t="s">
        <v>1468</v>
      </c>
      <c r="B933" s="64" t="s">
        <v>1927</v>
      </c>
      <c r="C933" s="65" t="s">
        <v>2376</v>
      </c>
      <c r="D933" s="66"/>
      <c r="E933" s="67"/>
      <c r="F933" s="307">
        <v>1.43</v>
      </c>
      <c r="G933" s="307">
        <v>0</v>
      </c>
      <c r="H933" s="142">
        <f t="shared" si="162"/>
        <v>1.43</v>
      </c>
      <c r="I933" s="91" t="str">
        <f t="shared" si="161"/>
        <v>N.M.</v>
      </c>
      <c r="J933" s="157"/>
      <c r="K933" s="307">
        <v>54.86</v>
      </c>
      <c r="L933" s="307">
        <v>2.67</v>
      </c>
      <c r="M933" s="142">
        <f t="shared" si="163"/>
        <v>52.19</v>
      </c>
      <c r="N933" s="91" t="str">
        <f t="shared" si="164"/>
        <v>N.M.</v>
      </c>
      <c r="O933" s="258"/>
      <c r="P933" s="157"/>
      <c r="Q933" s="307">
        <v>30.150000000000002</v>
      </c>
      <c r="R933" s="307">
        <v>0.49</v>
      </c>
      <c r="S933" s="142">
        <f t="shared" si="165"/>
        <v>29.660000000000004</v>
      </c>
      <c r="T933" s="91" t="str">
        <f t="shared" si="166"/>
        <v>N.M.</v>
      </c>
      <c r="U933" s="157"/>
      <c r="V933" s="307">
        <v>78.63</v>
      </c>
      <c r="W933" s="307">
        <v>4.12</v>
      </c>
      <c r="X933" s="142">
        <f t="shared" si="167"/>
        <v>74.509999999999991</v>
      </c>
      <c r="Y933" s="91" t="str">
        <f t="shared" si="168"/>
        <v>N.M.</v>
      </c>
      <c r="Z933" s="132"/>
    </row>
    <row r="934" spans="1:26" s="68" customFormat="1" hidden="1" outlineLevel="1" x14ac:dyDescent="0.25">
      <c r="A934" s="63" t="s">
        <v>1469</v>
      </c>
      <c r="B934" s="64" t="s">
        <v>1928</v>
      </c>
      <c r="C934" s="65" t="s">
        <v>2377</v>
      </c>
      <c r="D934" s="66"/>
      <c r="E934" s="67"/>
      <c r="F934" s="307">
        <v>44.9</v>
      </c>
      <c r="G934" s="307">
        <v>19.79</v>
      </c>
      <c r="H934" s="142">
        <f t="shared" si="162"/>
        <v>25.11</v>
      </c>
      <c r="I934" s="91">
        <f t="shared" si="161"/>
        <v>1.2688226376958061</v>
      </c>
      <c r="J934" s="157"/>
      <c r="K934" s="307">
        <v>544.71</v>
      </c>
      <c r="L934" s="307">
        <v>488.87</v>
      </c>
      <c r="M934" s="142">
        <f t="shared" si="163"/>
        <v>55.840000000000032</v>
      </c>
      <c r="N934" s="91">
        <f t="shared" si="164"/>
        <v>0.11422259496389639</v>
      </c>
      <c r="O934" s="258"/>
      <c r="P934" s="157"/>
      <c r="Q934" s="307">
        <v>221.45000000000002</v>
      </c>
      <c r="R934" s="307">
        <v>75.39</v>
      </c>
      <c r="S934" s="142">
        <f t="shared" si="165"/>
        <v>146.06</v>
      </c>
      <c r="T934" s="91">
        <f t="shared" si="166"/>
        <v>1.9373922270858204</v>
      </c>
      <c r="U934" s="157"/>
      <c r="V934" s="307">
        <v>919.58</v>
      </c>
      <c r="W934" s="307">
        <v>699.97</v>
      </c>
      <c r="X934" s="142">
        <f t="shared" si="167"/>
        <v>219.61</v>
      </c>
      <c r="Y934" s="91">
        <f t="shared" si="168"/>
        <v>0.31374201751503639</v>
      </c>
      <c r="Z934" s="132"/>
    </row>
    <row r="935" spans="1:26" s="68" customFormat="1" hidden="1" outlineLevel="1" x14ac:dyDescent="0.25">
      <c r="A935" s="63" t="s">
        <v>1470</v>
      </c>
      <c r="B935" s="64" t="s">
        <v>1929</v>
      </c>
      <c r="C935" s="65" t="s">
        <v>2378</v>
      </c>
      <c r="D935" s="66"/>
      <c r="E935" s="67"/>
      <c r="F935" s="307">
        <v>0</v>
      </c>
      <c r="G935" s="307">
        <v>38.89</v>
      </c>
      <c r="H935" s="142">
        <f t="shared" si="162"/>
        <v>-38.89</v>
      </c>
      <c r="I935" s="91" t="str">
        <f t="shared" si="161"/>
        <v>N.M.</v>
      </c>
      <c r="J935" s="157"/>
      <c r="K935" s="307">
        <v>60.49</v>
      </c>
      <c r="L935" s="307">
        <v>81.86</v>
      </c>
      <c r="M935" s="142">
        <f t="shared" si="163"/>
        <v>-21.369999999999997</v>
      </c>
      <c r="N935" s="91">
        <f t="shared" si="164"/>
        <v>-0.26105546054238943</v>
      </c>
      <c r="O935" s="258"/>
      <c r="P935" s="157"/>
      <c r="Q935" s="307">
        <v>1.51</v>
      </c>
      <c r="R935" s="307">
        <v>72.27</v>
      </c>
      <c r="S935" s="142">
        <f t="shared" si="165"/>
        <v>-70.759999999999991</v>
      </c>
      <c r="T935" s="91">
        <f t="shared" si="166"/>
        <v>-0.97910612979106126</v>
      </c>
      <c r="U935" s="157"/>
      <c r="V935" s="307">
        <v>143.35</v>
      </c>
      <c r="W935" s="307">
        <v>133.87</v>
      </c>
      <c r="X935" s="142">
        <f t="shared" si="167"/>
        <v>9.4799999999999898</v>
      </c>
      <c r="Y935" s="91">
        <f t="shared" si="168"/>
        <v>7.081496974676918E-2</v>
      </c>
      <c r="Z935" s="132"/>
    </row>
    <row r="936" spans="1:26" s="68" customFormat="1" hidden="1" outlineLevel="1" x14ac:dyDescent="0.25">
      <c r="A936" s="63" t="s">
        <v>1471</v>
      </c>
      <c r="B936" s="64" t="s">
        <v>1930</v>
      </c>
      <c r="C936" s="65" t="s">
        <v>2379</v>
      </c>
      <c r="D936" s="66"/>
      <c r="E936" s="67"/>
      <c r="F936" s="307">
        <v>4.05</v>
      </c>
      <c r="G936" s="307">
        <v>0</v>
      </c>
      <c r="H936" s="142">
        <f t="shared" si="162"/>
        <v>4.05</v>
      </c>
      <c r="I936" s="91" t="str">
        <f t="shared" si="161"/>
        <v>N.M.</v>
      </c>
      <c r="J936" s="157"/>
      <c r="K936" s="307">
        <v>20.170000000000002</v>
      </c>
      <c r="L936" s="307">
        <v>7.13</v>
      </c>
      <c r="M936" s="142">
        <f t="shared" si="163"/>
        <v>13.040000000000003</v>
      </c>
      <c r="N936" s="91">
        <f t="shared" si="164"/>
        <v>1.8288920056100986</v>
      </c>
      <c r="O936" s="258"/>
      <c r="P936" s="157"/>
      <c r="Q936" s="307">
        <v>20.170000000000002</v>
      </c>
      <c r="R936" s="307">
        <v>0</v>
      </c>
      <c r="S936" s="142">
        <f t="shared" si="165"/>
        <v>20.170000000000002</v>
      </c>
      <c r="T936" s="91" t="str">
        <f t="shared" si="166"/>
        <v>N.M.</v>
      </c>
      <c r="U936" s="157"/>
      <c r="V936" s="307">
        <v>20.170000000000002</v>
      </c>
      <c r="W936" s="307">
        <v>7.13</v>
      </c>
      <c r="X936" s="142">
        <f t="shared" si="167"/>
        <v>13.040000000000003</v>
      </c>
      <c r="Y936" s="91">
        <f t="shared" si="168"/>
        <v>1.8288920056100986</v>
      </c>
      <c r="Z936" s="132"/>
    </row>
    <row r="937" spans="1:26" s="68" customFormat="1" hidden="1" outlineLevel="1" x14ac:dyDescent="0.25">
      <c r="A937" s="63" t="s">
        <v>1472</v>
      </c>
      <c r="B937" s="64" t="s">
        <v>1931</v>
      </c>
      <c r="C937" s="65" t="s">
        <v>2380</v>
      </c>
      <c r="D937" s="66"/>
      <c r="E937" s="67"/>
      <c r="F937" s="307">
        <v>0</v>
      </c>
      <c r="G937" s="307">
        <v>2</v>
      </c>
      <c r="H937" s="142">
        <f t="shared" si="162"/>
        <v>-2</v>
      </c>
      <c r="I937" s="91" t="str">
        <f t="shared" si="161"/>
        <v>N.M.</v>
      </c>
      <c r="J937" s="157"/>
      <c r="K937" s="307">
        <v>7.32</v>
      </c>
      <c r="L937" s="307">
        <v>4.75</v>
      </c>
      <c r="M937" s="142">
        <f t="shared" si="163"/>
        <v>2.5700000000000003</v>
      </c>
      <c r="N937" s="91">
        <f t="shared" si="164"/>
        <v>0.54105263157894745</v>
      </c>
      <c r="O937" s="258"/>
      <c r="P937" s="157"/>
      <c r="Q937" s="307">
        <v>4.3</v>
      </c>
      <c r="R937" s="307">
        <v>2</v>
      </c>
      <c r="S937" s="142">
        <f t="shared" si="165"/>
        <v>2.2999999999999998</v>
      </c>
      <c r="T937" s="91">
        <f t="shared" si="166"/>
        <v>1.1499999999999999</v>
      </c>
      <c r="U937" s="157"/>
      <c r="V937" s="307">
        <v>17.29</v>
      </c>
      <c r="W937" s="307">
        <v>5.69</v>
      </c>
      <c r="X937" s="142">
        <f t="shared" si="167"/>
        <v>11.599999999999998</v>
      </c>
      <c r="Y937" s="91">
        <f t="shared" si="168"/>
        <v>2.0386643233743404</v>
      </c>
      <c r="Z937" s="132"/>
    </row>
    <row r="938" spans="1:26" s="68" customFormat="1" hidden="1" outlineLevel="1" x14ac:dyDescent="0.25">
      <c r="A938" s="63" t="s">
        <v>1473</v>
      </c>
      <c r="B938" s="64" t="s">
        <v>1932</v>
      </c>
      <c r="C938" s="65" t="s">
        <v>2381</v>
      </c>
      <c r="D938" s="66"/>
      <c r="E938" s="67"/>
      <c r="F938" s="307">
        <v>0</v>
      </c>
      <c r="G938" s="307">
        <v>0</v>
      </c>
      <c r="H938" s="142">
        <f t="shared" si="162"/>
        <v>0</v>
      </c>
      <c r="I938" s="91">
        <f t="shared" si="161"/>
        <v>0</v>
      </c>
      <c r="J938" s="157"/>
      <c r="K938" s="307">
        <v>46.730000000000004</v>
      </c>
      <c r="L938" s="307">
        <v>4.6900000000000004</v>
      </c>
      <c r="M938" s="142">
        <f t="shared" si="163"/>
        <v>42.040000000000006</v>
      </c>
      <c r="N938" s="91">
        <f t="shared" si="164"/>
        <v>8.9637526652452024</v>
      </c>
      <c r="O938" s="258"/>
      <c r="P938" s="157"/>
      <c r="Q938" s="307">
        <v>7.12</v>
      </c>
      <c r="R938" s="307">
        <v>0</v>
      </c>
      <c r="S938" s="142">
        <f t="shared" si="165"/>
        <v>7.12</v>
      </c>
      <c r="T938" s="91" t="str">
        <f t="shared" si="166"/>
        <v>N.M.</v>
      </c>
      <c r="U938" s="157"/>
      <c r="V938" s="307">
        <v>50.570000000000007</v>
      </c>
      <c r="W938" s="307">
        <v>16.52</v>
      </c>
      <c r="X938" s="142">
        <f t="shared" si="167"/>
        <v>34.050000000000011</v>
      </c>
      <c r="Y938" s="91">
        <f t="shared" si="168"/>
        <v>2.0611380145278457</v>
      </c>
      <c r="Z938" s="132"/>
    </row>
    <row r="939" spans="1:26" s="68" customFormat="1" hidden="1" outlineLevel="1" x14ac:dyDescent="0.25">
      <c r="A939" s="63" t="s">
        <v>1474</v>
      </c>
      <c r="B939" s="64" t="s">
        <v>1933</v>
      </c>
      <c r="C939" s="65" t="s">
        <v>2382</v>
      </c>
      <c r="D939" s="66"/>
      <c r="E939" s="67"/>
      <c r="F939" s="307">
        <v>17.3</v>
      </c>
      <c r="G939" s="307">
        <v>0</v>
      </c>
      <c r="H939" s="142">
        <f t="shared" si="162"/>
        <v>17.3</v>
      </c>
      <c r="I939" s="91" t="str">
        <f t="shared" si="161"/>
        <v>N.M.</v>
      </c>
      <c r="J939" s="157"/>
      <c r="K939" s="307">
        <v>2484.25</v>
      </c>
      <c r="L939" s="307">
        <v>51.800000000000004</v>
      </c>
      <c r="M939" s="142">
        <f t="shared" si="163"/>
        <v>2432.4499999999998</v>
      </c>
      <c r="N939" s="91" t="str">
        <f t="shared" si="164"/>
        <v>N.M.</v>
      </c>
      <c r="O939" s="258"/>
      <c r="P939" s="157"/>
      <c r="Q939" s="307">
        <v>2219.4299999999998</v>
      </c>
      <c r="R939" s="307">
        <v>35.300000000000004</v>
      </c>
      <c r="S939" s="142">
        <f t="shared" si="165"/>
        <v>2184.1299999999997</v>
      </c>
      <c r="T939" s="91" t="str">
        <f t="shared" si="166"/>
        <v>N.M.</v>
      </c>
      <c r="U939" s="157"/>
      <c r="V939" s="307">
        <v>2538.34</v>
      </c>
      <c r="W939" s="307">
        <v>56.540000000000006</v>
      </c>
      <c r="X939" s="142">
        <f t="shared" si="167"/>
        <v>2481.8000000000002</v>
      </c>
      <c r="Y939" s="91" t="str">
        <f t="shared" si="168"/>
        <v>N.M.</v>
      </c>
      <c r="Z939" s="132"/>
    </row>
    <row r="940" spans="1:26" s="68" customFormat="1" hidden="1" outlineLevel="1" x14ac:dyDescent="0.25">
      <c r="A940" s="63" t="s">
        <v>1475</v>
      </c>
      <c r="B940" s="64" t="s">
        <v>1934</v>
      </c>
      <c r="C940" s="65" t="s">
        <v>2383</v>
      </c>
      <c r="D940" s="66"/>
      <c r="E940" s="67"/>
      <c r="F940" s="307">
        <v>0</v>
      </c>
      <c r="G940" s="307">
        <v>0</v>
      </c>
      <c r="H940" s="142">
        <f t="shared" si="162"/>
        <v>0</v>
      </c>
      <c r="I940" s="91">
        <f t="shared" si="161"/>
        <v>0</v>
      </c>
      <c r="J940" s="157"/>
      <c r="K940" s="307">
        <v>317.09000000000003</v>
      </c>
      <c r="L940" s="307">
        <v>23.22</v>
      </c>
      <c r="M940" s="142">
        <f t="shared" si="163"/>
        <v>293.87</v>
      </c>
      <c r="N940" s="91" t="str">
        <f t="shared" si="164"/>
        <v>N.M.</v>
      </c>
      <c r="O940" s="258"/>
      <c r="P940" s="157"/>
      <c r="Q940" s="307">
        <v>0</v>
      </c>
      <c r="R940" s="307">
        <v>23.22</v>
      </c>
      <c r="S940" s="142">
        <f t="shared" si="165"/>
        <v>-23.22</v>
      </c>
      <c r="T940" s="91" t="str">
        <f t="shared" si="166"/>
        <v>N.M.</v>
      </c>
      <c r="U940" s="157"/>
      <c r="V940" s="307">
        <v>556.91000000000008</v>
      </c>
      <c r="W940" s="307">
        <v>23.22</v>
      </c>
      <c r="X940" s="142">
        <f t="shared" si="167"/>
        <v>533.69000000000005</v>
      </c>
      <c r="Y940" s="91" t="str">
        <f t="shared" si="168"/>
        <v>N.M.</v>
      </c>
      <c r="Z940" s="132"/>
    </row>
    <row r="941" spans="1:26" s="68" customFormat="1" hidden="1" outlineLevel="1" x14ac:dyDescent="0.25">
      <c r="A941" s="63" t="s">
        <v>1476</v>
      </c>
      <c r="B941" s="64" t="s">
        <v>1935</v>
      </c>
      <c r="C941" s="65" t="s">
        <v>2384</v>
      </c>
      <c r="D941" s="66"/>
      <c r="E941" s="67"/>
      <c r="F941" s="307">
        <v>8.19</v>
      </c>
      <c r="G941" s="307">
        <v>0</v>
      </c>
      <c r="H941" s="142">
        <f t="shared" si="162"/>
        <v>8.19</v>
      </c>
      <c r="I941" s="91" t="str">
        <f t="shared" si="161"/>
        <v>N.M.</v>
      </c>
      <c r="J941" s="157"/>
      <c r="K941" s="307">
        <v>146.92000000000002</v>
      </c>
      <c r="L941" s="307">
        <v>3.1</v>
      </c>
      <c r="M941" s="142">
        <f t="shared" si="163"/>
        <v>143.82000000000002</v>
      </c>
      <c r="N941" s="91" t="str">
        <f t="shared" si="164"/>
        <v>N.M.</v>
      </c>
      <c r="O941" s="258"/>
      <c r="P941" s="157"/>
      <c r="Q941" s="307">
        <v>65.45</v>
      </c>
      <c r="R941" s="307">
        <v>3.1</v>
      </c>
      <c r="S941" s="142">
        <f t="shared" si="165"/>
        <v>62.35</v>
      </c>
      <c r="T941" s="91" t="str">
        <f t="shared" si="166"/>
        <v>N.M.</v>
      </c>
      <c r="U941" s="157"/>
      <c r="V941" s="307">
        <v>228.18</v>
      </c>
      <c r="W941" s="307">
        <v>31.150000000000002</v>
      </c>
      <c r="X941" s="142">
        <f t="shared" si="167"/>
        <v>197.03</v>
      </c>
      <c r="Y941" s="91">
        <f t="shared" si="168"/>
        <v>6.3252006420545746</v>
      </c>
      <c r="Z941" s="132"/>
    </row>
    <row r="942" spans="1:26" s="68" customFormat="1" hidden="1" outlineLevel="1" x14ac:dyDescent="0.25">
      <c r="A942" s="63" t="s">
        <v>1477</v>
      </c>
      <c r="B942" s="64" t="s">
        <v>1936</v>
      </c>
      <c r="C942" s="65" t="s">
        <v>2385</v>
      </c>
      <c r="D942" s="66"/>
      <c r="E942" s="67"/>
      <c r="F942" s="307">
        <v>8.6300000000000008</v>
      </c>
      <c r="G942" s="307">
        <v>3.1</v>
      </c>
      <c r="H942" s="142">
        <f t="shared" si="162"/>
        <v>5.5300000000000011</v>
      </c>
      <c r="I942" s="91">
        <f t="shared" ref="I942:I1005" si="169">IF(G942&lt;0,IF(H942=0,0,IF(OR(G942=0,F942=0),"N.M.",IF(ABS(H942/G942)&gt;=10,"N.M.",H942/(-G942)))),IF(H942=0,0,IF(OR(G942=0,F942=0),"N.M.",IF(ABS(H942/G942)&gt;=10,"N.M.",H942/G942))))</f>
        <v>1.7838709677419358</v>
      </c>
      <c r="J942" s="157"/>
      <c r="K942" s="307">
        <v>30.34</v>
      </c>
      <c r="L942" s="307">
        <v>3.1</v>
      </c>
      <c r="M942" s="142">
        <f t="shared" si="163"/>
        <v>27.24</v>
      </c>
      <c r="N942" s="91">
        <f t="shared" si="164"/>
        <v>8.7870967741935484</v>
      </c>
      <c r="O942" s="258"/>
      <c r="P942" s="157"/>
      <c r="Q942" s="307">
        <v>20.75</v>
      </c>
      <c r="R942" s="307">
        <v>3.1</v>
      </c>
      <c r="S942" s="142">
        <f t="shared" si="165"/>
        <v>17.649999999999999</v>
      </c>
      <c r="T942" s="91">
        <f t="shared" si="166"/>
        <v>5.6935483870967731</v>
      </c>
      <c r="U942" s="157"/>
      <c r="V942" s="307">
        <v>46.97</v>
      </c>
      <c r="W942" s="307">
        <v>10.48</v>
      </c>
      <c r="X942" s="142">
        <f t="shared" si="167"/>
        <v>36.489999999999995</v>
      </c>
      <c r="Y942" s="91">
        <f t="shared" si="168"/>
        <v>3.4818702290076331</v>
      </c>
      <c r="Z942" s="132"/>
    </row>
    <row r="943" spans="1:26" s="68" customFormat="1" hidden="1" outlineLevel="1" x14ac:dyDescent="0.25">
      <c r="A943" s="63" t="s">
        <v>1478</v>
      </c>
      <c r="B943" s="64" t="s">
        <v>1937</v>
      </c>
      <c r="C943" s="65" t="s">
        <v>2386</v>
      </c>
      <c r="D943" s="66"/>
      <c r="E943" s="67"/>
      <c r="F943" s="307">
        <v>-26951.07</v>
      </c>
      <c r="G943" s="307">
        <v>-27427.65</v>
      </c>
      <c r="H943" s="142">
        <f t="shared" si="162"/>
        <v>476.58000000000175</v>
      </c>
      <c r="I943" s="91">
        <f t="shared" si="169"/>
        <v>1.7375896221513754E-2</v>
      </c>
      <c r="J943" s="157"/>
      <c r="K943" s="307">
        <v>-104571.22</v>
      </c>
      <c r="L943" s="307">
        <v>-120501.91</v>
      </c>
      <c r="M943" s="142">
        <f t="shared" si="163"/>
        <v>15930.690000000002</v>
      </c>
      <c r="N943" s="91">
        <f t="shared" si="164"/>
        <v>0.1322028007688841</v>
      </c>
      <c r="O943" s="258"/>
      <c r="P943" s="157"/>
      <c r="Q943" s="307">
        <v>-30460.04</v>
      </c>
      <c r="R943" s="307">
        <v>-92433.72</v>
      </c>
      <c r="S943" s="142">
        <f t="shared" si="165"/>
        <v>61973.68</v>
      </c>
      <c r="T943" s="91">
        <f t="shared" si="166"/>
        <v>0.67046614590433018</v>
      </c>
      <c r="U943" s="157"/>
      <c r="V943" s="307">
        <v>-682380.37</v>
      </c>
      <c r="W943" s="307">
        <v>-242118.69</v>
      </c>
      <c r="X943" s="142">
        <f t="shared" si="167"/>
        <v>-440261.68</v>
      </c>
      <c r="Y943" s="91">
        <f t="shared" si="168"/>
        <v>-1.8183713120205631</v>
      </c>
      <c r="Z943" s="132"/>
    </row>
    <row r="944" spans="1:26" s="68" customFormat="1" hidden="1" outlineLevel="1" x14ac:dyDescent="0.25">
      <c r="A944" s="63" t="s">
        <v>1479</v>
      </c>
      <c r="B944" s="64" t="s">
        <v>1938</v>
      </c>
      <c r="C944" s="65" t="s">
        <v>2387</v>
      </c>
      <c r="D944" s="66"/>
      <c r="E944" s="67"/>
      <c r="F944" s="307">
        <v>-40110</v>
      </c>
      <c r="G944" s="307">
        <v>-35242</v>
      </c>
      <c r="H944" s="142">
        <f t="shared" si="162"/>
        <v>-4868</v>
      </c>
      <c r="I944" s="91">
        <f t="shared" si="169"/>
        <v>-0.13813063957777652</v>
      </c>
      <c r="J944" s="157"/>
      <c r="K944" s="307">
        <v>-275766</v>
      </c>
      <c r="L944" s="307">
        <v>-286161</v>
      </c>
      <c r="M944" s="142">
        <f t="shared" si="163"/>
        <v>10395</v>
      </c>
      <c r="N944" s="91">
        <f t="shared" si="164"/>
        <v>3.6325704760606793E-2</v>
      </c>
      <c r="O944" s="258"/>
      <c r="P944" s="157"/>
      <c r="Q944" s="307">
        <v>-127990</v>
      </c>
      <c r="R944" s="307">
        <v>-115036</v>
      </c>
      <c r="S944" s="142">
        <f t="shared" si="165"/>
        <v>-12954</v>
      </c>
      <c r="T944" s="91">
        <f t="shared" si="166"/>
        <v>-0.11260822698981189</v>
      </c>
      <c r="U944" s="157"/>
      <c r="V944" s="307">
        <v>-446702</v>
      </c>
      <c r="W944" s="307">
        <v>-450343</v>
      </c>
      <c r="X944" s="142">
        <f t="shared" si="167"/>
        <v>3641</v>
      </c>
      <c r="Y944" s="91">
        <f t="shared" si="168"/>
        <v>8.08494858363514E-3</v>
      </c>
      <c r="Z944" s="132"/>
    </row>
    <row r="945" spans="1:26" s="68" customFormat="1" hidden="1" outlineLevel="1" x14ac:dyDescent="0.25">
      <c r="A945" s="63" t="s">
        <v>1480</v>
      </c>
      <c r="B945" s="64" t="s">
        <v>1939</v>
      </c>
      <c r="C945" s="65" t="s">
        <v>2388</v>
      </c>
      <c r="D945" s="66"/>
      <c r="E945" s="67"/>
      <c r="F945" s="307">
        <v>-0.01</v>
      </c>
      <c r="G945" s="307">
        <v>0</v>
      </c>
      <c r="H945" s="142">
        <f t="shared" ref="H945:H1008" si="170">+F945-G945</f>
        <v>-0.01</v>
      </c>
      <c r="I945" s="91" t="str">
        <f t="shared" si="169"/>
        <v>N.M.</v>
      </c>
      <c r="J945" s="157"/>
      <c r="K945" s="307">
        <v>0.04</v>
      </c>
      <c r="L945" s="307">
        <v>0</v>
      </c>
      <c r="M945" s="142">
        <f t="shared" ref="M945:M1008" si="171">+K945-L945</f>
        <v>0.04</v>
      </c>
      <c r="N945" s="91" t="str">
        <f t="shared" ref="N945:N1008" si="172">IF(L945&lt;0,IF(M945=0,0,IF(OR(L945=0,K945=0),"N.M.",IF(ABS(M945/L945)&gt;=10,"N.M.",M945/(-L945)))),IF(M945=0,0,IF(OR(L945=0,K945=0),"N.M.",IF(ABS(M945/L945)&gt;=10,"N.M.",M945/L945))))</f>
        <v>N.M.</v>
      </c>
      <c r="O945" s="258"/>
      <c r="P945" s="157"/>
      <c r="Q945" s="307">
        <v>0.02</v>
      </c>
      <c r="R945" s="307">
        <v>0</v>
      </c>
      <c r="S945" s="142">
        <f t="shared" ref="S945:S1008" si="173">+Q945-R945</f>
        <v>0.02</v>
      </c>
      <c r="T945" s="91" t="str">
        <f t="shared" ref="T945:T1008" si="174">IF(R945&lt;0,IF(S945=0,0,IF(OR(R945=0,Q945=0),"N.M.",IF(ABS(S945/R945)&gt;=10,"N.M.",S945/(-R945)))),IF(S945=0,0,IF(OR(R945=0,Q945=0),"N.M.",IF(ABS(S945/R945)&gt;=10,"N.M.",S945/R945))))</f>
        <v>N.M.</v>
      </c>
      <c r="U945" s="157"/>
      <c r="V945" s="307">
        <v>0.05</v>
      </c>
      <c r="W945" s="307">
        <v>0</v>
      </c>
      <c r="X945" s="142">
        <f t="shared" ref="X945:X1008" si="175">+V945-W945</f>
        <v>0.05</v>
      </c>
      <c r="Y945" s="91" t="str">
        <f t="shared" ref="Y945:Y1008" si="176">IF(W945&lt;0,IF(X945=0,0,IF(OR(W945=0,V945=0),"N.M.",IF(ABS(X945/W945)&gt;=10,"N.M.",X945/(-W945)))),IF(X945=0,0,IF(OR(W945=0,V945=0),"N.M.",IF(ABS(X945/W945)&gt;=10,"N.M.",X945/W945))))</f>
        <v>N.M.</v>
      </c>
      <c r="Z945" s="132"/>
    </row>
    <row r="946" spans="1:26" s="68" customFormat="1" hidden="1" outlineLevel="1" x14ac:dyDescent="0.25">
      <c r="A946" s="63" t="s">
        <v>1481</v>
      </c>
      <c r="B946" s="64" t="s">
        <v>1940</v>
      </c>
      <c r="C946" s="65" t="s">
        <v>2389</v>
      </c>
      <c r="D946" s="66"/>
      <c r="E946" s="67"/>
      <c r="F946" s="307">
        <v>0</v>
      </c>
      <c r="G946" s="307">
        <v>-84.42</v>
      </c>
      <c r="H946" s="142">
        <f t="shared" si="170"/>
        <v>84.42</v>
      </c>
      <c r="I946" s="91" t="str">
        <f t="shared" si="169"/>
        <v>N.M.</v>
      </c>
      <c r="J946" s="157"/>
      <c r="K946" s="307">
        <v>-1702.51</v>
      </c>
      <c r="L946" s="307">
        <v>7.65</v>
      </c>
      <c r="M946" s="142">
        <f t="shared" si="171"/>
        <v>-1710.16</v>
      </c>
      <c r="N946" s="91" t="str">
        <f t="shared" si="172"/>
        <v>N.M.</v>
      </c>
      <c r="O946" s="258"/>
      <c r="P946" s="157"/>
      <c r="Q946" s="307">
        <v>-1472.91</v>
      </c>
      <c r="R946" s="307">
        <v>-120.02</v>
      </c>
      <c r="S946" s="142">
        <f t="shared" si="173"/>
        <v>-1352.89</v>
      </c>
      <c r="T946" s="91" t="str">
        <f t="shared" si="174"/>
        <v>N.M.</v>
      </c>
      <c r="U946" s="157"/>
      <c r="V946" s="307">
        <v>-2151.02</v>
      </c>
      <c r="W946" s="307">
        <v>-5330.3300000000008</v>
      </c>
      <c r="X946" s="142">
        <f t="shared" si="175"/>
        <v>3179.3100000000009</v>
      </c>
      <c r="Y946" s="91">
        <f t="shared" si="176"/>
        <v>0.59645650456913557</v>
      </c>
      <c r="Z946" s="132"/>
    </row>
    <row r="947" spans="1:26" s="68" customFormat="1" hidden="1" outlineLevel="1" x14ac:dyDescent="0.25">
      <c r="A947" s="63" t="s">
        <v>1482</v>
      </c>
      <c r="B947" s="64" t="s">
        <v>1941</v>
      </c>
      <c r="C947" s="65" t="s">
        <v>2390</v>
      </c>
      <c r="D947" s="66"/>
      <c r="E947" s="67"/>
      <c r="F947" s="307">
        <v>-54376.11</v>
      </c>
      <c r="G947" s="307">
        <v>-51793.16</v>
      </c>
      <c r="H947" s="142">
        <f t="shared" si="170"/>
        <v>-2582.9499999999971</v>
      </c>
      <c r="I947" s="91">
        <f t="shared" si="169"/>
        <v>-4.9870484828498526E-2</v>
      </c>
      <c r="J947" s="157"/>
      <c r="K947" s="307">
        <v>-352237.99</v>
      </c>
      <c r="L947" s="307">
        <v>-399255.3</v>
      </c>
      <c r="M947" s="142">
        <f t="shared" si="171"/>
        <v>47017.31</v>
      </c>
      <c r="N947" s="91">
        <f t="shared" si="172"/>
        <v>0.11776251937043791</v>
      </c>
      <c r="O947" s="258"/>
      <c r="P947" s="157"/>
      <c r="Q947" s="307">
        <v>-138850.13</v>
      </c>
      <c r="R947" s="307">
        <v>-156143.81</v>
      </c>
      <c r="S947" s="142">
        <f t="shared" si="173"/>
        <v>17293.679999999993</v>
      </c>
      <c r="T947" s="91">
        <f t="shared" si="174"/>
        <v>0.11075482274961776</v>
      </c>
      <c r="U947" s="157"/>
      <c r="V947" s="307">
        <v>-622008.51</v>
      </c>
      <c r="W947" s="307">
        <v>-923194.52</v>
      </c>
      <c r="X947" s="142">
        <f t="shared" si="175"/>
        <v>301186.01</v>
      </c>
      <c r="Y947" s="91">
        <f t="shared" si="176"/>
        <v>0.32624328186003532</v>
      </c>
      <c r="Z947" s="132"/>
    </row>
    <row r="948" spans="1:26" s="68" customFormat="1" hidden="1" outlineLevel="1" x14ac:dyDescent="0.25">
      <c r="A948" s="63" t="s">
        <v>1483</v>
      </c>
      <c r="B948" s="64" t="s">
        <v>1942</v>
      </c>
      <c r="C948" s="65" t="s">
        <v>2391</v>
      </c>
      <c r="D948" s="66"/>
      <c r="E948" s="67"/>
      <c r="F948" s="307">
        <v>208228.98699999999</v>
      </c>
      <c r="G948" s="307">
        <v>258177.25</v>
      </c>
      <c r="H948" s="142">
        <f t="shared" si="170"/>
        <v>-49948.263000000006</v>
      </c>
      <c r="I948" s="91">
        <f t="shared" si="169"/>
        <v>-0.19346500514665799</v>
      </c>
      <c r="J948" s="157"/>
      <c r="K948" s="307">
        <v>1302429.757</v>
      </c>
      <c r="L948" s="307">
        <v>1811221.4100000001</v>
      </c>
      <c r="M948" s="142">
        <f t="shared" si="171"/>
        <v>-508791.65300000017</v>
      </c>
      <c r="N948" s="91">
        <f t="shared" si="172"/>
        <v>-0.2809107987520974</v>
      </c>
      <c r="O948" s="258"/>
      <c r="P948" s="157"/>
      <c r="Q948" s="307">
        <v>559975.82700000005</v>
      </c>
      <c r="R948" s="307">
        <v>672867.33</v>
      </c>
      <c r="S948" s="142">
        <f t="shared" si="173"/>
        <v>-112891.50299999991</v>
      </c>
      <c r="T948" s="91">
        <f t="shared" si="174"/>
        <v>-0.16777676366008129</v>
      </c>
      <c r="U948" s="157"/>
      <c r="V948" s="307">
        <v>4685057.8169999998</v>
      </c>
      <c r="W948" s="307">
        <v>3047967.0660000001</v>
      </c>
      <c r="X948" s="142">
        <f t="shared" si="175"/>
        <v>1637090.7509999997</v>
      </c>
      <c r="Y948" s="91">
        <f t="shared" si="176"/>
        <v>0.53710906829070038</v>
      </c>
      <c r="Z948" s="132"/>
    </row>
    <row r="949" spans="1:26" s="68" customFormat="1" hidden="1" outlineLevel="1" x14ac:dyDescent="0.25">
      <c r="A949" s="63" t="s">
        <v>1484</v>
      </c>
      <c r="B949" s="64" t="s">
        <v>1943</v>
      </c>
      <c r="C949" s="65" t="s">
        <v>2392</v>
      </c>
      <c r="D949" s="66"/>
      <c r="E949" s="67"/>
      <c r="F949" s="307">
        <v>88753.02</v>
      </c>
      <c r="G949" s="307">
        <v>-173656.48</v>
      </c>
      <c r="H949" s="142">
        <f t="shared" si="170"/>
        <v>262409.5</v>
      </c>
      <c r="I949" s="91">
        <f t="shared" si="169"/>
        <v>1.5110838363186907</v>
      </c>
      <c r="J949" s="157"/>
      <c r="K949" s="307">
        <v>-428054.14</v>
      </c>
      <c r="L949" s="307">
        <v>-24471.41</v>
      </c>
      <c r="M949" s="142">
        <f t="shared" si="171"/>
        <v>-403582.73000000004</v>
      </c>
      <c r="N949" s="91" t="str">
        <f t="shared" si="172"/>
        <v>N.M.</v>
      </c>
      <c r="O949" s="258"/>
      <c r="P949" s="157"/>
      <c r="Q949" s="307">
        <v>-252488.4</v>
      </c>
      <c r="R949" s="307">
        <v>-178084.16</v>
      </c>
      <c r="S949" s="142">
        <f t="shared" si="173"/>
        <v>-74404.239999999991</v>
      </c>
      <c r="T949" s="91">
        <f t="shared" si="174"/>
        <v>-0.41780380691915547</v>
      </c>
      <c r="U949" s="157"/>
      <c r="V949" s="307">
        <v>48359.31</v>
      </c>
      <c r="W949" s="307">
        <v>-821755.9800000001</v>
      </c>
      <c r="X949" s="142">
        <f t="shared" si="175"/>
        <v>870115.29</v>
      </c>
      <c r="Y949" s="91">
        <f t="shared" si="176"/>
        <v>1.0588487472887023</v>
      </c>
      <c r="Z949" s="132"/>
    </row>
    <row r="950" spans="1:26" s="68" customFormat="1" hidden="1" outlineLevel="1" x14ac:dyDescent="0.25">
      <c r="A950" s="63" t="s">
        <v>1485</v>
      </c>
      <c r="B950" s="64" t="s">
        <v>1944</v>
      </c>
      <c r="C950" s="65" t="s">
        <v>2393</v>
      </c>
      <c r="D950" s="66"/>
      <c r="E950" s="67"/>
      <c r="F950" s="307">
        <v>0</v>
      </c>
      <c r="G950" s="307">
        <v>0</v>
      </c>
      <c r="H950" s="142">
        <f t="shared" si="170"/>
        <v>0</v>
      </c>
      <c r="I950" s="91">
        <f t="shared" si="169"/>
        <v>0</v>
      </c>
      <c r="J950" s="157"/>
      <c r="K950" s="307">
        <v>0</v>
      </c>
      <c r="L950" s="307">
        <v>0</v>
      </c>
      <c r="M950" s="142">
        <f t="shared" si="171"/>
        <v>0</v>
      </c>
      <c r="N950" s="91">
        <f t="shared" si="172"/>
        <v>0</v>
      </c>
      <c r="O950" s="258"/>
      <c r="P950" s="157"/>
      <c r="Q950" s="307">
        <v>0</v>
      </c>
      <c r="R950" s="307">
        <v>0</v>
      </c>
      <c r="S950" s="142">
        <f t="shared" si="173"/>
        <v>0</v>
      </c>
      <c r="T950" s="91">
        <f t="shared" si="174"/>
        <v>0</v>
      </c>
      <c r="U950" s="157"/>
      <c r="V950" s="307">
        <v>0.03</v>
      </c>
      <c r="W950" s="307">
        <v>0</v>
      </c>
      <c r="X950" s="142">
        <f t="shared" si="175"/>
        <v>0.03</v>
      </c>
      <c r="Y950" s="91" t="str">
        <f t="shared" si="176"/>
        <v>N.M.</v>
      </c>
      <c r="Z950" s="132"/>
    </row>
    <row r="951" spans="1:26" s="68" customFormat="1" hidden="1" outlineLevel="1" x14ac:dyDescent="0.25">
      <c r="A951" s="63" t="s">
        <v>1486</v>
      </c>
      <c r="B951" s="64" t="s">
        <v>1945</v>
      </c>
      <c r="C951" s="65" t="s">
        <v>2394</v>
      </c>
      <c r="D951" s="66"/>
      <c r="E951" s="67"/>
      <c r="F951" s="307">
        <v>6.8100000000000005</v>
      </c>
      <c r="G951" s="307">
        <v>0</v>
      </c>
      <c r="H951" s="142">
        <f t="shared" si="170"/>
        <v>6.8100000000000005</v>
      </c>
      <c r="I951" s="91" t="str">
        <f t="shared" si="169"/>
        <v>N.M.</v>
      </c>
      <c r="J951" s="157"/>
      <c r="K951" s="307">
        <v>6.8100000000000005</v>
      </c>
      <c r="L951" s="307">
        <v>0</v>
      </c>
      <c r="M951" s="142">
        <f t="shared" si="171"/>
        <v>6.8100000000000005</v>
      </c>
      <c r="N951" s="91" t="str">
        <f t="shared" si="172"/>
        <v>N.M.</v>
      </c>
      <c r="O951" s="258"/>
      <c r="P951" s="157"/>
      <c r="Q951" s="307">
        <v>6.8100000000000005</v>
      </c>
      <c r="R951" s="307">
        <v>0</v>
      </c>
      <c r="S951" s="142">
        <f t="shared" si="173"/>
        <v>6.8100000000000005</v>
      </c>
      <c r="T951" s="91" t="str">
        <f t="shared" si="174"/>
        <v>N.M.</v>
      </c>
      <c r="U951" s="157"/>
      <c r="V951" s="307">
        <v>7.4600000000000009</v>
      </c>
      <c r="W951" s="307">
        <v>0.19</v>
      </c>
      <c r="X951" s="142">
        <f t="shared" si="175"/>
        <v>7.2700000000000005</v>
      </c>
      <c r="Y951" s="91" t="str">
        <f t="shared" si="176"/>
        <v>N.M.</v>
      </c>
      <c r="Z951" s="132"/>
    </row>
    <row r="952" spans="1:26" s="68" customFormat="1" hidden="1" outlineLevel="1" x14ac:dyDescent="0.25">
      <c r="A952" s="63" t="s">
        <v>1487</v>
      </c>
      <c r="B952" s="64" t="s">
        <v>1946</v>
      </c>
      <c r="C952" s="65" t="s">
        <v>2395</v>
      </c>
      <c r="D952" s="66"/>
      <c r="E952" s="67"/>
      <c r="F952" s="307">
        <v>0</v>
      </c>
      <c r="G952" s="307">
        <v>55.82</v>
      </c>
      <c r="H952" s="142">
        <f t="shared" si="170"/>
        <v>-55.82</v>
      </c>
      <c r="I952" s="91" t="str">
        <f t="shared" si="169"/>
        <v>N.M.</v>
      </c>
      <c r="J952" s="157"/>
      <c r="K952" s="307">
        <v>168.63</v>
      </c>
      <c r="L952" s="307">
        <v>55.82</v>
      </c>
      <c r="M952" s="142">
        <f t="shared" si="171"/>
        <v>112.81</v>
      </c>
      <c r="N952" s="91">
        <f t="shared" si="172"/>
        <v>2.0209602293084914</v>
      </c>
      <c r="O952" s="258"/>
      <c r="P952" s="157"/>
      <c r="Q952" s="307">
        <v>56.230000000000004</v>
      </c>
      <c r="R952" s="307">
        <v>55.82</v>
      </c>
      <c r="S952" s="142">
        <f t="shared" si="173"/>
        <v>0.41000000000000369</v>
      </c>
      <c r="T952" s="91">
        <f t="shared" si="174"/>
        <v>7.3450376209244659E-3</v>
      </c>
      <c r="U952" s="157"/>
      <c r="V952" s="307">
        <v>281.33</v>
      </c>
      <c r="W952" s="307">
        <v>55.82</v>
      </c>
      <c r="X952" s="142">
        <f t="shared" si="175"/>
        <v>225.51</v>
      </c>
      <c r="Y952" s="91">
        <f t="shared" si="176"/>
        <v>4.039949838767467</v>
      </c>
      <c r="Z952" s="132"/>
    </row>
    <row r="953" spans="1:26" s="68" customFormat="1" hidden="1" outlineLevel="1" x14ac:dyDescent="0.25">
      <c r="A953" s="63" t="s">
        <v>1488</v>
      </c>
      <c r="B953" s="64" t="s">
        <v>1947</v>
      </c>
      <c r="C953" s="65" t="s">
        <v>2396</v>
      </c>
      <c r="D953" s="66"/>
      <c r="E953" s="67"/>
      <c r="F953" s="307">
        <v>164.26</v>
      </c>
      <c r="G953" s="307">
        <v>142.29</v>
      </c>
      <c r="H953" s="142">
        <f t="shared" si="170"/>
        <v>21.97</v>
      </c>
      <c r="I953" s="91">
        <f t="shared" si="169"/>
        <v>0.15440297982992479</v>
      </c>
      <c r="J953" s="157"/>
      <c r="K953" s="307">
        <v>7043.71</v>
      </c>
      <c r="L953" s="307">
        <v>14128.91</v>
      </c>
      <c r="M953" s="142">
        <f t="shared" si="171"/>
        <v>-7085.2</v>
      </c>
      <c r="N953" s="91">
        <f t="shared" si="172"/>
        <v>-0.50146826612951745</v>
      </c>
      <c r="O953" s="258"/>
      <c r="P953" s="157"/>
      <c r="Q953" s="307">
        <v>1457.93</v>
      </c>
      <c r="R953" s="307">
        <v>7024.12</v>
      </c>
      <c r="S953" s="142">
        <f t="shared" si="173"/>
        <v>-5566.19</v>
      </c>
      <c r="T953" s="91">
        <f t="shared" si="174"/>
        <v>-0.79243947996332631</v>
      </c>
      <c r="U953" s="157"/>
      <c r="V953" s="307">
        <v>9688.2000000000007</v>
      </c>
      <c r="W953" s="307">
        <v>15340.1</v>
      </c>
      <c r="X953" s="142">
        <f t="shared" si="175"/>
        <v>-5651.9</v>
      </c>
      <c r="Y953" s="91">
        <f t="shared" si="176"/>
        <v>-0.36843957992451154</v>
      </c>
      <c r="Z953" s="132"/>
    </row>
    <row r="954" spans="1:26" s="68" customFormat="1" hidden="1" outlineLevel="1" x14ac:dyDescent="0.25">
      <c r="A954" s="63" t="s">
        <v>1489</v>
      </c>
      <c r="B954" s="64" t="s">
        <v>1948</v>
      </c>
      <c r="C954" s="65" t="s">
        <v>2397</v>
      </c>
      <c r="D954" s="66"/>
      <c r="E954" s="67"/>
      <c r="F954" s="307">
        <v>0</v>
      </c>
      <c r="G954" s="307">
        <v>0</v>
      </c>
      <c r="H954" s="142">
        <f t="shared" si="170"/>
        <v>0</v>
      </c>
      <c r="I954" s="91">
        <f t="shared" si="169"/>
        <v>0</v>
      </c>
      <c r="J954" s="157"/>
      <c r="K954" s="307">
        <v>0</v>
      </c>
      <c r="L954" s="307">
        <v>116.38</v>
      </c>
      <c r="M954" s="142">
        <f t="shared" si="171"/>
        <v>-116.38</v>
      </c>
      <c r="N954" s="91" t="str">
        <f t="shared" si="172"/>
        <v>N.M.</v>
      </c>
      <c r="O954" s="258"/>
      <c r="P954" s="157"/>
      <c r="Q954" s="307">
        <v>0</v>
      </c>
      <c r="R954" s="307">
        <v>66.62</v>
      </c>
      <c r="S954" s="142">
        <f t="shared" si="173"/>
        <v>-66.62</v>
      </c>
      <c r="T954" s="91" t="str">
        <f t="shared" si="174"/>
        <v>N.M.</v>
      </c>
      <c r="U954" s="157"/>
      <c r="V954" s="307">
        <v>0</v>
      </c>
      <c r="W954" s="307">
        <v>116.38</v>
      </c>
      <c r="X954" s="142">
        <f t="shared" si="175"/>
        <v>-116.38</v>
      </c>
      <c r="Y954" s="91" t="str">
        <f t="shared" si="176"/>
        <v>N.M.</v>
      </c>
      <c r="Z954" s="132"/>
    </row>
    <row r="955" spans="1:26" s="68" customFormat="1" hidden="1" outlineLevel="1" x14ac:dyDescent="0.25">
      <c r="A955" s="63" t="s">
        <v>1490</v>
      </c>
      <c r="B955" s="64" t="s">
        <v>1949</v>
      </c>
      <c r="C955" s="65" t="s">
        <v>2398</v>
      </c>
      <c r="D955" s="66"/>
      <c r="E955" s="67"/>
      <c r="F955" s="307">
        <v>0</v>
      </c>
      <c r="G955" s="307">
        <v>0</v>
      </c>
      <c r="H955" s="142">
        <f t="shared" si="170"/>
        <v>0</v>
      </c>
      <c r="I955" s="91">
        <f t="shared" si="169"/>
        <v>0</v>
      </c>
      <c r="J955" s="157"/>
      <c r="K955" s="307">
        <v>3464.17</v>
      </c>
      <c r="L955" s="307">
        <v>0</v>
      </c>
      <c r="M955" s="142">
        <f t="shared" si="171"/>
        <v>3464.17</v>
      </c>
      <c r="N955" s="91" t="str">
        <f t="shared" si="172"/>
        <v>N.M.</v>
      </c>
      <c r="O955" s="258"/>
      <c r="P955" s="157"/>
      <c r="Q955" s="307">
        <v>0</v>
      </c>
      <c r="R955" s="307">
        <v>0</v>
      </c>
      <c r="S955" s="142">
        <f t="shared" si="173"/>
        <v>0</v>
      </c>
      <c r="T955" s="91">
        <f t="shared" si="174"/>
        <v>0</v>
      </c>
      <c r="U955" s="157"/>
      <c r="V955" s="307">
        <v>1069746.8299999998</v>
      </c>
      <c r="W955" s="307">
        <v>0</v>
      </c>
      <c r="X955" s="142">
        <f t="shared" si="175"/>
        <v>1069746.8299999998</v>
      </c>
      <c r="Y955" s="91" t="str">
        <f t="shared" si="176"/>
        <v>N.M.</v>
      </c>
      <c r="Z955" s="132"/>
    </row>
    <row r="956" spans="1:26" s="68" customFormat="1" hidden="1" outlineLevel="1" x14ac:dyDescent="0.25">
      <c r="A956" s="63" t="s">
        <v>1491</v>
      </c>
      <c r="B956" s="64" t="s">
        <v>1950</v>
      </c>
      <c r="C956" s="65" t="s">
        <v>2399</v>
      </c>
      <c r="D956" s="66"/>
      <c r="E956" s="67"/>
      <c r="F956" s="307">
        <v>83542.5</v>
      </c>
      <c r="G956" s="307">
        <v>99744.16</v>
      </c>
      <c r="H956" s="142">
        <f t="shared" si="170"/>
        <v>-16201.660000000003</v>
      </c>
      <c r="I956" s="91">
        <f t="shared" si="169"/>
        <v>-0.16243216645465763</v>
      </c>
      <c r="J956" s="157"/>
      <c r="K956" s="307">
        <v>691874.71</v>
      </c>
      <c r="L956" s="307">
        <v>691084.61</v>
      </c>
      <c r="M956" s="142">
        <f t="shared" si="171"/>
        <v>790.09999999997672</v>
      </c>
      <c r="N956" s="91">
        <f t="shared" si="172"/>
        <v>1.1432753509009218E-3</v>
      </c>
      <c r="O956" s="258"/>
      <c r="P956" s="157"/>
      <c r="Q956" s="307">
        <v>335202.58</v>
      </c>
      <c r="R956" s="307">
        <v>351094.5</v>
      </c>
      <c r="S956" s="142">
        <f t="shared" si="173"/>
        <v>-15891.919999999984</v>
      </c>
      <c r="T956" s="91">
        <f t="shared" si="174"/>
        <v>-4.5263938911033877E-2</v>
      </c>
      <c r="U956" s="157"/>
      <c r="V956" s="307">
        <v>1093262.0699999998</v>
      </c>
      <c r="W956" s="307">
        <v>1170300.6599999999</v>
      </c>
      <c r="X956" s="142">
        <f t="shared" si="175"/>
        <v>-77038.590000000084</v>
      </c>
      <c r="Y956" s="91">
        <f t="shared" si="176"/>
        <v>-6.5828032601468495E-2</v>
      </c>
      <c r="Z956" s="132"/>
    </row>
    <row r="957" spans="1:26" s="68" customFormat="1" hidden="1" outlineLevel="1" x14ac:dyDescent="0.25">
      <c r="A957" s="63" t="s">
        <v>1492</v>
      </c>
      <c r="B957" s="64" t="s">
        <v>1951</v>
      </c>
      <c r="C957" s="65" t="s">
        <v>2400</v>
      </c>
      <c r="D957" s="66"/>
      <c r="E957" s="67"/>
      <c r="F957" s="307">
        <v>201752.78</v>
      </c>
      <c r="G957" s="307">
        <v>161297.55000000002</v>
      </c>
      <c r="H957" s="142">
        <f t="shared" si="170"/>
        <v>40455.229999999981</v>
      </c>
      <c r="I957" s="91">
        <f t="shared" si="169"/>
        <v>0.25081118715070361</v>
      </c>
      <c r="J957" s="157"/>
      <c r="K957" s="307">
        <v>1186332.24</v>
      </c>
      <c r="L957" s="307">
        <v>1044570.84</v>
      </c>
      <c r="M957" s="142">
        <f t="shared" si="171"/>
        <v>141761.40000000002</v>
      </c>
      <c r="N957" s="91">
        <f t="shared" si="172"/>
        <v>0.13571257646824605</v>
      </c>
      <c r="O957" s="258"/>
      <c r="P957" s="157"/>
      <c r="Q957" s="307">
        <v>544437.26</v>
      </c>
      <c r="R957" s="307">
        <v>453774.84</v>
      </c>
      <c r="S957" s="142">
        <f t="shared" si="173"/>
        <v>90662.419999999984</v>
      </c>
      <c r="T957" s="91">
        <f t="shared" si="174"/>
        <v>0.19979604863063799</v>
      </c>
      <c r="U957" s="157"/>
      <c r="V957" s="307">
        <v>1986654.0899999999</v>
      </c>
      <c r="W957" s="307">
        <v>-738567.55999999994</v>
      </c>
      <c r="X957" s="142">
        <f t="shared" si="175"/>
        <v>2725221.65</v>
      </c>
      <c r="Y957" s="91">
        <f t="shared" si="176"/>
        <v>3.6898745593429534</v>
      </c>
      <c r="Z957" s="132"/>
    </row>
    <row r="958" spans="1:26" s="68" customFormat="1" hidden="1" outlineLevel="1" x14ac:dyDescent="0.25">
      <c r="A958" s="63" t="s">
        <v>1493</v>
      </c>
      <c r="B958" s="64" t="s">
        <v>1952</v>
      </c>
      <c r="C958" s="65" t="s">
        <v>2401</v>
      </c>
      <c r="D958" s="66"/>
      <c r="E958" s="67"/>
      <c r="F958" s="307">
        <v>0</v>
      </c>
      <c r="G958" s="307">
        <v>0</v>
      </c>
      <c r="H958" s="142">
        <f t="shared" si="170"/>
        <v>0</v>
      </c>
      <c r="I958" s="91">
        <f t="shared" si="169"/>
        <v>0</v>
      </c>
      <c r="J958" s="157"/>
      <c r="K958" s="307">
        <v>0</v>
      </c>
      <c r="L958" s="307">
        <v>0</v>
      </c>
      <c r="M958" s="142">
        <f t="shared" si="171"/>
        <v>0</v>
      </c>
      <c r="N958" s="91">
        <f t="shared" si="172"/>
        <v>0</v>
      </c>
      <c r="O958" s="258"/>
      <c r="P958" s="157"/>
      <c r="Q958" s="307">
        <v>0</v>
      </c>
      <c r="R958" s="307">
        <v>0</v>
      </c>
      <c r="S958" s="142">
        <f t="shared" si="173"/>
        <v>0</v>
      </c>
      <c r="T958" s="91">
        <f t="shared" si="174"/>
        <v>0</v>
      </c>
      <c r="U958" s="157"/>
      <c r="V958" s="307">
        <v>0</v>
      </c>
      <c r="W958" s="307">
        <v>905.15</v>
      </c>
      <c r="X958" s="142">
        <f t="shared" si="175"/>
        <v>-905.15</v>
      </c>
      <c r="Y958" s="91" t="str">
        <f t="shared" si="176"/>
        <v>N.M.</v>
      </c>
      <c r="Z958" s="132"/>
    </row>
    <row r="959" spans="1:26" s="68" customFormat="1" hidden="1" outlineLevel="1" x14ac:dyDescent="0.25">
      <c r="A959" s="63" t="s">
        <v>1494</v>
      </c>
      <c r="B959" s="64" t="s">
        <v>1953</v>
      </c>
      <c r="C959" s="65" t="s">
        <v>2402</v>
      </c>
      <c r="D959" s="66"/>
      <c r="E959" s="67"/>
      <c r="F959" s="307">
        <v>0</v>
      </c>
      <c r="G959" s="307">
        <v>-53.26</v>
      </c>
      <c r="H959" s="142">
        <f t="shared" si="170"/>
        <v>53.26</v>
      </c>
      <c r="I959" s="91" t="str">
        <f t="shared" si="169"/>
        <v>N.M.</v>
      </c>
      <c r="J959" s="157"/>
      <c r="K959" s="307">
        <v>-94.77</v>
      </c>
      <c r="L959" s="307">
        <v>-10.85</v>
      </c>
      <c r="M959" s="142">
        <f t="shared" si="171"/>
        <v>-83.92</v>
      </c>
      <c r="N959" s="91">
        <f t="shared" si="172"/>
        <v>-7.7345622119815669</v>
      </c>
      <c r="O959" s="258"/>
      <c r="P959" s="157"/>
      <c r="Q959" s="307">
        <v>0</v>
      </c>
      <c r="R959" s="307">
        <v>-162.27000000000001</v>
      </c>
      <c r="S959" s="142">
        <f t="shared" si="173"/>
        <v>162.27000000000001</v>
      </c>
      <c r="T959" s="91" t="str">
        <f t="shared" si="174"/>
        <v>N.M.</v>
      </c>
      <c r="U959" s="157"/>
      <c r="V959" s="307">
        <v>-41.109999999999992</v>
      </c>
      <c r="W959" s="307">
        <v>-11.36</v>
      </c>
      <c r="X959" s="142">
        <f t="shared" si="175"/>
        <v>-29.749999999999993</v>
      </c>
      <c r="Y959" s="91">
        <f t="shared" si="176"/>
        <v>-2.6188380281690136</v>
      </c>
      <c r="Z959" s="132"/>
    </row>
    <row r="960" spans="1:26" s="68" customFormat="1" hidden="1" outlineLevel="1" x14ac:dyDescent="0.25">
      <c r="A960" s="63" t="s">
        <v>1495</v>
      </c>
      <c r="B960" s="64" t="s">
        <v>1954</v>
      </c>
      <c r="C960" s="65" t="s">
        <v>2403</v>
      </c>
      <c r="D960" s="66"/>
      <c r="E960" s="67"/>
      <c r="F960" s="307">
        <v>22988.560000000001</v>
      </c>
      <c r="G960" s="307">
        <v>32593.100000000002</v>
      </c>
      <c r="H960" s="142">
        <f t="shared" si="170"/>
        <v>-9604.5400000000009</v>
      </c>
      <c r="I960" s="91">
        <f t="shared" si="169"/>
        <v>-0.29468016236565409</v>
      </c>
      <c r="J960" s="157"/>
      <c r="K960" s="307">
        <v>-105744.67</v>
      </c>
      <c r="L960" s="307">
        <v>245845.17</v>
      </c>
      <c r="M960" s="142">
        <f t="shared" si="171"/>
        <v>-351589.84</v>
      </c>
      <c r="N960" s="91">
        <f t="shared" si="172"/>
        <v>-1.4301270999141451</v>
      </c>
      <c r="O960" s="258"/>
      <c r="P960" s="157"/>
      <c r="Q960" s="307">
        <v>-36712.76</v>
      </c>
      <c r="R960" s="307">
        <v>-8552.84</v>
      </c>
      <c r="S960" s="142">
        <f t="shared" si="173"/>
        <v>-28159.920000000002</v>
      </c>
      <c r="T960" s="91">
        <f t="shared" si="174"/>
        <v>-3.2924642574864023</v>
      </c>
      <c r="U960" s="157"/>
      <c r="V960" s="307">
        <v>243882.17000000004</v>
      </c>
      <c r="W960" s="307">
        <v>401443.72600000002</v>
      </c>
      <c r="X960" s="142">
        <f t="shared" si="175"/>
        <v>-157561.55599999998</v>
      </c>
      <c r="Y960" s="91">
        <f t="shared" si="176"/>
        <v>-0.39248727977380315</v>
      </c>
      <c r="Z960" s="132"/>
    </row>
    <row r="961" spans="1:26" s="68" customFormat="1" hidden="1" outlineLevel="1" x14ac:dyDescent="0.25">
      <c r="A961" s="63" t="s">
        <v>1496</v>
      </c>
      <c r="B961" s="64" t="s">
        <v>1955</v>
      </c>
      <c r="C961" s="65" t="s">
        <v>2404</v>
      </c>
      <c r="D961" s="66"/>
      <c r="E961" s="67"/>
      <c r="F961" s="307">
        <v>1526.14</v>
      </c>
      <c r="G961" s="307">
        <v>6571.81</v>
      </c>
      <c r="H961" s="142">
        <f t="shared" si="170"/>
        <v>-5045.67</v>
      </c>
      <c r="I961" s="91">
        <f t="shared" si="169"/>
        <v>-0.76777478350713113</v>
      </c>
      <c r="J961" s="157"/>
      <c r="K961" s="307">
        <v>4154.63</v>
      </c>
      <c r="L961" s="307">
        <v>14683.4</v>
      </c>
      <c r="M961" s="142">
        <f t="shared" si="171"/>
        <v>-10528.77</v>
      </c>
      <c r="N961" s="91">
        <f t="shared" si="172"/>
        <v>-0.71705258999959143</v>
      </c>
      <c r="O961" s="258"/>
      <c r="P961" s="157"/>
      <c r="Q961" s="307">
        <v>2608.71</v>
      </c>
      <c r="R961" s="307">
        <v>10251.48</v>
      </c>
      <c r="S961" s="142">
        <f t="shared" si="173"/>
        <v>-7642.7699999999995</v>
      </c>
      <c r="T961" s="91">
        <f t="shared" si="174"/>
        <v>-0.7455284505261679</v>
      </c>
      <c r="U961" s="157"/>
      <c r="V961" s="307">
        <v>16442.46</v>
      </c>
      <c r="W961" s="307">
        <v>16980.78</v>
      </c>
      <c r="X961" s="142">
        <f t="shared" si="175"/>
        <v>-538.31999999999971</v>
      </c>
      <c r="Y961" s="91">
        <f t="shared" si="176"/>
        <v>-3.1701723949076527E-2</v>
      </c>
      <c r="Z961" s="132"/>
    </row>
    <row r="962" spans="1:26" s="68" customFormat="1" hidden="1" outlineLevel="1" x14ac:dyDescent="0.25">
      <c r="A962" s="63" t="s">
        <v>1497</v>
      </c>
      <c r="B962" s="64" t="s">
        <v>1956</v>
      </c>
      <c r="C962" s="65" t="s">
        <v>2405</v>
      </c>
      <c r="D962" s="66"/>
      <c r="E962" s="67"/>
      <c r="F962" s="307">
        <v>-2108.71</v>
      </c>
      <c r="G962" s="307">
        <v>-20411.400000000001</v>
      </c>
      <c r="H962" s="142">
        <f t="shared" si="170"/>
        <v>18302.690000000002</v>
      </c>
      <c r="I962" s="91">
        <f t="shared" si="169"/>
        <v>0.89668959503022827</v>
      </c>
      <c r="J962" s="157"/>
      <c r="K962" s="307">
        <v>-78534.41</v>
      </c>
      <c r="L962" s="307">
        <v>-111750.08</v>
      </c>
      <c r="M962" s="142">
        <f t="shared" si="171"/>
        <v>33215.67</v>
      </c>
      <c r="N962" s="91">
        <f t="shared" si="172"/>
        <v>0.2972317335253809</v>
      </c>
      <c r="O962" s="258"/>
      <c r="P962" s="157"/>
      <c r="Q962" s="307">
        <v>-14266.220000000001</v>
      </c>
      <c r="R962" s="307">
        <v>-47329.270000000004</v>
      </c>
      <c r="S962" s="142">
        <f t="shared" si="173"/>
        <v>33063.050000000003</v>
      </c>
      <c r="T962" s="91">
        <f t="shared" si="174"/>
        <v>0.69857511007459017</v>
      </c>
      <c r="U962" s="157"/>
      <c r="V962" s="307">
        <v>-169393.91999999998</v>
      </c>
      <c r="W962" s="307">
        <v>-192764.41</v>
      </c>
      <c r="X962" s="142">
        <f t="shared" si="175"/>
        <v>23370.49000000002</v>
      </c>
      <c r="Y962" s="91">
        <f t="shared" si="176"/>
        <v>0.12123861453470597</v>
      </c>
      <c r="Z962" s="132"/>
    </row>
    <row r="963" spans="1:26" s="68" customFormat="1" hidden="1" outlineLevel="1" x14ac:dyDescent="0.25">
      <c r="A963" s="63" t="s">
        <v>1498</v>
      </c>
      <c r="B963" s="64" t="s">
        <v>1957</v>
      </c>
      <c r="C963" s="65" t="s">
        <v>2406</v>
      </c>
      <c r="D963" s="66"/>
      <c r="E963" s="67"/>
      <c r="F963" s="307">
        <v>206.11</v>
      </c>
      <c r="G963" s="307">
        <v>207.83</v>
      </c>
      <c r="H963" s="142">
        <f t="shared" si="170"/>
        <v>-1.7199999999999989</v>
      </c>
      <c r="I963" s="91">
        <f t="shared" si="169"/>
        <v>-8.2759948034451178E-3</v>
      </c>
      <c r="J963" s="157"/>
      <c r="K963" s="307">
        <v>1358.9</v>
      </c>
      <c r="L963" s="307">
        <v>1479.57</v>
      </c>
      <c r="M963" s="142">
        <f t="shared" si="171"/>
        <v>-120.66999999999985</v>
      </c>
      <c r="N963" s="91">
        <f t="shared" si="172"/>
        <v>-8.1557479537973765E-2</v>
      </c>
      <c r="O963" s="258"/>
      <c r="P963" s="157"/>
      <c r="Q963" s="307">
        <v>584.51</v>
      </c>
      <c r="R963" s="307">
        <v>588.52</v>
      </c>
      <c r="S963" s="142">
        <f t="shared" si="173"/>
        <v>-4.0099999999999909</v>
      </c>
      <c r="T963" s="91">
        <f t="shared" si="174"/>
        <v>-6.8137021681505998E-3</v>
      </c>
      <c r="U963" s="157"/>
      <c r="V963" s="307">
        <v>2392.3200000000002</v>
      </c>
      <c r="W963" s="307">
        <v>2735.33</v>
      </c>
      <c r="X963" s="142">
        <f t="shared" si="175"/>
        <v>-343.00999999999976</v>
      </c>
      <c r="Y963" s="91">
        <f t="shared" si="176"/>
        <v>-0.12539986034591796</v>
      </c>
      <c r="Z963" s="132"/>
    </row>
    <row r="964" spans="1:26" s="68" customFormat="1" hidden="1" outlineLevel="1" x14ac:dyDescent="0.25">
      <c r="A964" s="63" t="s">
        <v>1499</v>
      </c>
      <c r="B964" s="64" t="s">
        <v>1958</v>
      </c>
      <c r="C964" s="65" t="s">
        <v>2407</v>
      </c>
      <c r="D964" s="66"/>
      <c r="E964" s="67"/>
      <c r="F964" s="307">
        <v>0</v>
      </c>
      <c r="G964" s="307">
        <v>0</v>
      </c>
      <c r="H964" s="142">
        <f t="shared" si="170"/>
        <v>0</v>
      </c>
      <c r="I964" s="91">
        <f t="shared" si="169"/>
        <v>0</v>
      </c>
      <c r="J964" s="157"/>
      <c r="K964" s="307">
        <v>0</v>
      </c>
      <c r="L964" s="307">
        <v>5.8100000000000005</v>
      </c>
      <c r="M964" s="142">
        <f t="shared" si="171"/>
        <v>-5.8100000000000005</v>
      </c>
      <c r="N964" s="91" t="str">
        <f t="shared" si="172"/>
        <v>N.M.</v>
      </c>
      <c r="O964" s="258"/>
      <c r="P964" s="157"/>
      <c r="Q964" s="307">
        <v>0</v>
      </c>
      <c r="R964" s="307">
        <v>5.8100000000000005</v>
      </c>
      <c r="S964" s="142">
        <f t="shared" si="173"/>
        <v>-5.8100000000000005</v>
      </c>
      <c r="T964" s="91" t="str">
        <f t="shared" si="174"/>
        <v>N.M.</v>
      </c>
      <c r="U964" s="157"/>
      <c r="V964" s="307">
        <v>80.52</v>
      </c>
      <c r="W964" s="307">
        <v>38.080000000000005</v>
      </c>
      <c r="X964" s="142">
        <f t="shared" si="175"/>
        <v>42.439999999999991</v>
      </c>
      <c r="Y964" s="91">
        <f t="shared" si="176"/>
        <v>1.1144957983193273</v>
      </c>
      <c r="Z964" s="132"/>
    </row>
    <row r="965" spans="1:26" s="68" customFormat="1" hidden="1" outlineLevel="1" x14ac:dyDescent="0.25">
      <c r="A965" s="63" t="s">
        <v>1500</v>
      </c>
      <c r="B965" s="64" t="s">
        <v>1959</v>
      </c>
      <c r="C965" s="65" t="s">
        <v>2408</v>
      </c>
      <c r="D965" s="66"/>
      <c r="E965" s="67"/>
      <c r="F965" s="307">
        <v>2795.84</v>
      </c>
      <c r="G965" s="307">
        <v>6023.95</v>
      </c>
      <c r="H965" s="142">
        <f t="shared" si="170"/>
        <v>-3228.1099999999997</v>
      </c>
      <c r="I965" s="91">
        <f t="shared" si="169"/>
        <v>-0.53587928186654932</v>
      </c>
      <c r="J965" s="157"/>
      <c r="K965" s="307">
        <v>14417.01</v>
      </c>
      <c r="L965" s="307">
        <v>20532.39</v>
      </c>
      <c r="M965" s="142">
        <f t="shared" si="171"/>
        <v>-6115.3799999999992</v>
      </c>
      <c r="N965" s="91">
        <f t="shared" si="172"/>
        <v>-0.29784063131471783</v>
      </c>
      <c r="O965" s="258"/>
      <c r="P965" s="157"/>
      <c r="Q965" s="307">
        <v>5765.17</v>
      </c>
      <c r="R965" s="307">
        <v>10917.29</v>
      </c>
      <c r="S965" s="142">
        <f t="shared" si="173"/>
        <v>-5152.1200000000008</v>
      </c>
      <c r="T965" s="91">
        <f t="shared" si="174"/>
        <v>-0.47192297722236931</v>
      </c>
      <c r="U965" s="157"/>
      <c r="V965" s="307">
        <v>24212.18</v>
      </c>
      <c r="W965" s="307">
        <v>25982.22</v>
      </c>
      <c r="X965" s="142">
        <f t="shared" si="175"/>
        <v>-1770.0400000000009</v>
      </c>
      <c r="Y965" s="91">
        <f t="shared" si="176"/>
        <v>-6.8125048590921056E-2</v>
      </c>
      <c r="Z965" s="132"/>
    </row>
    <row r="966" spans="1:26" s="68" customFormat="1" hidden="1" outlineLevel="1" x14ac:dyDescent="0.25">
      <c r="A966" s="63" t="s">
        <v>1501</v>
      </c>
      <c r="B966" s="64" t="s">
        <v>1960</v>
      </c>
      <c r="C966" s="65" t="s">
        <v>2409</v>
      </c>
      <c r="D966" s="66"/>
      <c r="E966" s="67"/>
      <c r="F966" s="307">
        <v>172820.68</v>
      </c>
      <c r="G966" s="307">
        <v>178243.99</v>
      </c>
      <c r="H966" s="142">
        <f t="shared" si="170"/>
        <v>-5423.3099999999977</v>
      </c>
      <c r="I966" s="91">
        <f t="shared" si="169"/>
        <v>-3.0426327417827654E-2</v>
      </c>
      <c r="J966" s="157"/>
      <c r="K966" s="307">
        <v>1209744.75</v>
      </c>
      <c r="L966" s="307">
        <v>1247707.97</v>
      </c>
      <c r="M966" s="142">
        <f t="shared" si="171"/>
        <v>-37963.219999999972</v>
      </c>
      <c r="N966" s="91">
        <f t="shared" si="172"/>
        <v>-3.0426366515876286E-2</v>
      </c>
      <c r="O966" s="258"/>
      <c r="P966" s="157"/>
      <c r="Q966" s="307">
        <v>518462.04000000004</v>
      </c>
      <c r="R966" s="307">
        <v>534731.97</v>
      </c>
      <c r="S966" s="142">
        <f t="shared" si="173"/>
        <v>-16269.929999999935</v>
      </c>
      <c r="T966" s="91">
        <f t="shared" si="174"/>
        <v>-3.0426327417827543E-2</v>
      </c>
      <c r="U966" s="157"/>
      <c r="V966" s="307">
        <v>2065565.22</v>
      </c>
      <c r="W966" s="307">
        <v>2056034.87</v>
      </c>
      <c r="X966" s="142">
        <f t="shared" si="175"/>
        <v>9530.3499999998603</v>
      </c>
      <c r="Y966" s="91">
        <f t="shared" si="176"/>
        <v>4.6353056259205664E-3</v>
      </c>
      <c r="Z966" s="132"/>
    </row>
    <row r="967" spans="1:26" s="68" customFormat="1" hidden="1" outlineLevel="1" x14ac:dyDescent="0.25">
      <c r="A967" s="63" t="s">
        <v>1502</v>
      </c>
      <c r="B967" s="64" t="s">
        <v>1961</v>
      </c>
      <c r="C967" s="65" t="s">
        <v>2410</v>
      </c>
      <c r="D967" s="66"/>
      <c r="E967" s="67"/>
      <c r="F967" s="307">
        <v>12345.49</v>
      </c>
      <c r="G967" s="307">
        <v>8126.7300000000005</v>
      </c>
      <c r="H967" s="142">
        <f t="shared" si="170"/>
        <v>4218.7599999999993</v>
      </c>
      <c r="I967" s="91">
        <f t="shared" si="169"/>
        <v>0.51912146705993667</v>
      </c>
      <c r="J967" s="157"/>
      <c r="K967" s="307">
        <v>82701.990000000005</v>
      </c>
      <c r="L967" s="307">
        <v>79148.83</v>
      </c>
      <c r="M967" s="142">
        <f t="shared" si="171"/>
        <v>3553.1600000000035</v>
      </c>
      <c r="N967" s="91">
        <f t="shared" si="172"/>
        <v>4.4892135487031248E-2</v>
      </c>
      <c r="O967" s="258"/>
      <c r="P967" s="157"/>
      <c r="Q967" s="307">
        <v>36755.61</v>
      </c>
      <c r="R967" s="307">
        <v>31252.31</v>
      </c>
      <c r="S967" s="142">
        <f t="shared" si="173"/>
        <v>5503.2999999999993</v>
      </c>
      <c r="T967" s="91">
        <f t="shared" si="174"/>
        <v>0.17609258323624716</v>
      </c>
      <c r="U967" s="157"/>
      <c r="V967" s="307">
        <v>134313.71000000002</v>
      </c>
      <c r="W967" s="307">
        <v>139736.18</v>
      </c>
      <c r="X967" s="142">
        <f t="shared" si="175"/>
        <v>-5422.4699999999721</v>
      </c>
      <c r="Y967" s="91">
        <f t="shared" si="176"/>
        <v>-3.8805053923758132E-2</v>
      </c>
      <c r="Z967" s="132"/>
    </row>
    <row r="968" spans="1:26" s="68" customFormat="1" hidden="1" outlineLevel="1" x14ac:dyDescent="0.25">
      <c r="A968" s="63" t="s">
        <v>1503</v>
      </c>
      <c r="B968" s="64" t="s">
        <v>1962</v>
      </c>
      <c r="C968" s="65" t="s">
        <v>2411</v>
      </c>
      <c r="D968" s="66"/>
      <c r="E968" s="67"/>
      <c r="F968" s="307">
        <v>470167.33</v>
      </c>
      <c r="G968" s="307">
        <v>406727.87</v>
      </c>
      <c r="H968" s="142">
        <f t="shared" si="170"/>
        <v>63439.460000000021</v>
      </c>
      <c r="I968" s="91">
        <f t="shared" si="169"/>
        <v>0.15597519786386907</v>
      </c>
      <c r="J968" s="157"/>
      <c r="K968" s="307">
        <v>3244239.87</v>
      </c>
      <c r="L968" s="307">
        <v>2911302.27</v>
      </c>
      <c r="M968" s="142">
        <f t="shared" si="171"/>
        <v>332937.60000000009</v>
      </c>
      <c r="N968" s="91">
        <f t="shared" si="172"/>
        <v>0.1143603683584529</v>
      </c>
      <c r="O968" s="258"/>
      <c r="P968" s="157"/>
      <c r="Q968" s="307">
        <v>1395221.62</v>
      </c>
      <c r="R968" s="307">
        <v>1225795.57</v>
      </c>
      <c r="S968" s="142">
        <f t="shared" si="173"/>
        <v>169426.05000000005</v>
      </c>
      <c r="T968" s="91">
        <f t="shared" si="174"/>
        <v>0.13821721512666263</v>
      </c>
      <c r="U968" s="157"/>
      <c r="V968" s="307">
        <v>5578391.3600000003</v>
      </c>
      <c r="W968" s="307">
        <v>4942569.0999999996</v>
      </c>
      <c r="X968" s="142">
        <f t="shared" si="175"/>
        <v>635822.26000000071</v>
      </c>
      <c r="Y968" s="91">
        <f t="shared" si="176"/>
        <v>0.12864205783182692</v>
      </c>
      <c r="Z968" s="132"/>
    </row>
    <row r="969" spans="1:26" s="68" customFormat="1" hidden="1" outlineLevel="1" x14ac:dyDescent="0.25">
      <c r="A969" s="63" t="s">
        <v>1504</v>
      </c>
      <c r="B969" s="64" t="s">
        <v>1963</v>
      </c>
      <c r="C969" s="65" t="s">
        <v>2412</v>
      </c>
      <c r="D969" s="66"/>
      <c r="E969" s="67"/>
      <c r="F969" s="307">
        <v>0</v>
      </c>
      <c r="G969" s="307">
        <v>0</v>
      </c>
      <c r="H969" s="142">
        <f t="shared" si="170"/>
        <v>0</v>
      </c>
      <c r="I969" s="91">
        <f t="shared" si="169"/>
        <v>0</v>
      </c>
      <c r="J969" s="157"/>
      <c r="K969" s="307">
        <v>0</v>
      </c>
      <c r="L969" s="307">
        <v>0</v>
      </c>
      <c r="M969" s="142">
        <f t="shared" si="171"/>
        <v>0</v>
      </c>
      <c r="N969" s="91">
        <f t="shared" si="172"/>
        <v>0</v>
      </c>
      <c r="O969" s="258"/>
      <c r="P969" s="157"/>
      <c r="Q969" s="307">
        <v>0</v>
      </c>
      <c r="R969" s="307">
        <v>0</v>
      </c>
      <c r="S969" s="142">
        <f t="shared" si="173"/>
        <v>0</v>
      </c>
      <c r="T969" s="91">
        <f t="shared" si="174"/>
        <v>0</v>
      </c>
      <c r="U969" s="157"/>
      <c r="V969" s="307">
        <v>0</v>
      </c>
      <c r="W969" s="307">
        <v>1.58</v>
      </c>
      <c r="X969" s="142">
        <f t="shared" si="175"/>
        <v>-1.58</v>
      </c>
      <c r="Y969" s="91" t="str">
        <f t="shared" si="176"/>
        <v>N.M.</v>
      </c>
      <c r="Z969" s="132"/>
    </row>
    <row r="970" spans="1:26" s="68" customFormat="1" hidden="1" outlineLevel="1" x14ac:dyDescent="0.25">
      <c r="A970" s="63" t="s">
        <v>1505</v>
      </c>
      <c r="B970" s="64" t="s">
        <v>1964</v>
      </c>
      <c r="C970" s="65" t="s">
        <v>2413</v>
      </c>
      <c r="D970" s="66"/>
      <c r="E970" s="67"/>
      <c r="F970" s="307">
        <v>35986.559999999998</v>
      </c>
      <c r="G970" s="307">
        <v>42902.97</v>
      </c>
      <c r="H970" s="142">
        <f t="shared" si="170"/>
        <v>-6916.4100000000035</v>
      </c>
      <c r="I970" s="91">
        <f t="shared" si="169"/>
        <v>-0.1612105175935373</v>
      </c>
      <c r="J970" s="157"/>
      <c r="K970" s="307">
        <v>253938.97</v>
      </c>
      <c r="L970" s="307">
        <v>304826.73</v>
      </c>
      <c r="M970" s="142">
        <f t="shared" si="171"/>
        <v>-50887.75999999998</v>
      </c>
      <c r="N970" s="91">
        <f t="shared" si="172"/>
        <v>-0.16693995306776405</v>
      </c>
      <c r="O970" s="258"/>
      <c r="P970" s="157"/>
      <c r="Q970" s="307">
        <v>108462.74</v>
      </c>
      <c r="R970" s="307">
        <v>129133.35</v>
      </c>
      <c r="S970" s="142">
        <f t="shared" si="173"/>
        <v>-20670.61</v>
      </c>
      <c r="T970" s="91">
        <f t="shared" si="174"/>
        <v>-0.16007181723389038</v>
      </c>
      <c r="U970" s="157"/>
      <c r="V970" s="307">
        <v>355307.03</v>
      </c>
      <c r="W970" s="307">
        <v>468862.06999999995</v>
      </c>
      <c r="X970" s="142">
        <f t="shared" si="175"/>
        <v>-113555.03999999992</v>
      </c>
      <c r="Y970" s="91">
        <f t="shared" si="176"/>
        <v>-0.24219284788807918</v>
      </c>
      <c r="Z970" s="132"/>
    </row>
    <row r="971" spans="1:26" s="68" customFormat="1" hidden="1" outlineLevel="1" x14ac:dyDescent="0.25">
      <c r="A971" s="63" t="s">
        <v>1506</v>
      </c>
      <c r="B971" s="64" t="s">
        <v>1965</v>
      </c>
      <c r="C971" s="65" t="s">
        <v>2414</v>
      </c>
      <c r="D971" s="66"/>
      <c r="E971" s="67"/>
      <c r="F971" s="307">
        <v>15579.130000000001</v>
      </c>
      <c r="G971" s="307">
        <v>14321.380000000001</v>
      </c>
      <c r="H971" s="142">
        <f t="shared" si="170"/>
        <v>1257.75</v>
      </c>
      <c r="I971" s="91">
        <f t="shared" si="169"/>
        <v>8.782324049777325E-2</v>
      </c>
      <c r="J971" s="157"/>
      <c r="K971" s="307">
        <v>104811.75</v>
      </c>
      <c r="L971" s="307">
        <v>102595.1</v>
      </c>
      <c r="M971" s="142">
        <f t="shared" si="171"/>
        <v>2216.6499999999942</v>
      </c>
      <c r="N971" s="91">
        <f t="shared" si="172"/>
        <v>2.160580768477241E-2</v>
      </c>
      <c r="O971" s="258"/>
      <c r="P971" s="157"/>
      <c r="Q971" s="307">
        <v>46203.340000000004</v>
      </c>
      <c r="R971" s="307">
        <v>43319.200000000004</v>
      </c>
      <c r="S971" s="142">
        <f t="shared" si="173"/>
        <v>2884.1399999999994</v>
      </c>
      <c r="T971" s="91">
        <f t="shared" si="174"/>
        <v>6.6578791852111741E-2</v>
      </c>
      <c r="U971" s="157"/>
      <c r="V971" s="307">
        <v>170643.25</v>
      </c>
      <c r="W971" s="307">
        <v>180477.21000000002</v>
      </c>
      <c r="X971" s="142">
        <f t="shared" si="175"/>
        <v>-9833.960000000021</v>
      </c>
      <c r="Y971" s="91">
        <f t="shared" si="176"/>
        <v>-5.4488652611595779E-2</v>
      </c>
      <c r="Z971" s="132"/>
    </row>
    <row r="972" spans="1:26" s="68" customFormat="1" hidden="1" outlineLevel="1" x14ac:dyDescent="0.25">
      <c r="A972" s="63" t="s">
        <v>1507</v>
      </c>
      <c r="B972" s="64" t="s">
        <v>1966</v>
      </c>
      <c r="C972" s="65" t="s">
        <v>2415</v>
      </c>
      <c r="D972" s="66"/>
      <c r="E972" s="67"/>
      <c r="F972" s="307">
        <v>270.18</v>
      </c>
      <c r="G972" s="307">
        <v>162.46</v>
      </c>
      <c r="H972" s="142">
        <f t="shared" si="170"/>
        <v>107.72</v>
      </c>
      <c r="I972" s="91">
        <f t="shared" si="169"/>
        <v>0.66305552135910373</v>
      </c>
      <c r="J972" s="157"/>
      <c r="K972" s="307">
        <v>1581.67</v>
      </c>
      <c r="L972" s="307">
        <v>6787.03</v>
      </c>
      <c r="M972" s="142">
        <f t="shared" si="171"/>
        <v>-5205.3599999999997</v>
      </c>
      <c r="N972" s="91">
        <f t="shared" si="172"/>
        <v>-0.76695697528963325</v>
      </c>
      <c r="O972" s="258"/>
      <c r="P972" s="157"/>
      <c r="Q972" s="307">
        <v>1185.43</v>
      </c>
      <c r="R972" s="307">
        <v>1474.02</v>
      </c>
      <c r="S972" s="142">
        <f t="shared" si="173"/>
        <v>-288.58999999999992</v>
      </c>
      <c r="T972" s="91">
        <f t="shared" si="174"/>
        <v>-0.19578431771617746</v>
      </c>
      <c r="U972" s="157"/>
      <c r="V972" s="307">
        <v>-3149.2799999999997</v>
      </c>
      <c r="W972" s="307">
        <v>7424.0499999999993</v>
      </c>
      <c r="X972" s="142">
        <f t="shared" si="175"/>
        <v>-10573.329999999998</v>
      </c>
      <c r="Y972" s="91">
        <f t="shared" si="176"/>
        <v>-1.4241997292582889</v>
      </c>
      <c r="Z972" s="132"/>
    </row>
    <row r="973" spans="1:26" s="68" customFormat="1" hidden="1" outlineLevel="1" x14ac:dyDescent="0.25">
      <c r="A973" s="63" t="s">
        <v>1508</v>
      </c>
      <c r="B973" s="64" t="s">
        <v>1967</v>
      </c>
      <c r="C973" s="65" t="s">
        <v>2416</v>
      </c>
      <c r="D973" s="66"/>
      <c r="E973" s="67"/>
      <c r="F973" s="307">
        <v>619.81000000000006</v>
      </c>
      <c r="G973" s="307">
        <v>365.12</v>
      </c>
      <c r="H973" s="142">
        <f t="shared" si="170"/>
        <v>254.69000000000005</v>
      </c>
      <c r="I973" s="91">
        <f t="shared" si="169"/>
        <v>0.69755148992112193</v>
      </c>
      <c r="J973" s="157"/>
      <c r="K973" s="307">
        <v>4709.7300000000005</v>
      </c>
      <c r="L973" s="307">
        <v>7609.89</v>
      </c>
      <c r="M973" s="142">
        <f t="shared" si="171"/>
        <v>-2900.16</v>
      </c>
      <c r="N973" s="91">
        <f t="shared" si="172"/>
        <v>-0.38110406326504059</v>
      </c>
      <c r="O973" s="258"/>
      <c r="P973" s="157"/>
      <c r="Q973" s="307">
        <v>1115.24</v>
      </c>
      <c r="R973" s="307">
        <v>1992.4</v>
      </c>
      <c r="S973" s="142">
        <f t="shared" si="173"/>
        <v>-877.16000000000008</v>
      </c>
      <c r="T973" s="91">
        <f t="shared" si="174"/>
        <v>-0.44025296125276053</v>
      </c>
      <c r="U973" s="157"/>
      <c r="V973" s="307">
        <v>14531.98</v>
      </c>
      <c r="W973" s="307">
        <v>9324.19</v>
      </c>
      <c r="X973" s="142">
        <f t="shared" si="175"/>
        <v>5207.7899999999991</v>
      </c>
      <c r="Y973" s="91">
        <f t="shared" si="176"/>
        <v>0.55852465468850365</v>
      </c>
      <c r="Z973" s="132"/>
    </row>
    <row r="974" spans="1:26" s="68" customFormat="1" hidden="1" outlineLevel="1" x14ac:dyDescent="0.25">
      <c r="A974" s="63" t="s">
        <v>1509</v>
      </c>
      <c r="B974" s="64" t="s">
        <v>1968</v>
      </c>
      <c r="C974" s="65" t="s">
        <v>2417</v>
      </c>
      <c r="D974" s="66"/>
      <c r="E974" s="67"/>
      <c r="F974" s="307">
        <v>6296.87</v>
      </c>
      <c r="G974" s="307">
        <v>7700.55</v>
      </c>
      <c r="H974" s="142">
        <f t="shared" si="170"/>
        <v>-1403.6800000000003</v>
      </c>
      <c r="I974" s="91">
        <f t="shared" si="169"/>
        <v>-0.18228308367584137</v>
      </c>
      <c r="J974" s="157"/>
      <c r="K974" s="307">
        <v>44078.1</v>
      </c>
      <c r="L974" s="307">
        <v>53903.840000000004</v>
      </c>
      <c r="M974" s="142">
        <f t="shared" si="171"/>
        <v>-9825.7400000000052</v>
      </c>
      <c r="N974" s="91">
        <f t="shared" si="172"/>
        <v>-0.18228274646110565</v>
      </c>
      <c r="O974" s="258"/>
      <c r="P974" s="157"/>
      <c r="Q974" s="307">
        <v>18890.61</v>
      </c>
      <c r="R974" s="307">
        <v>23101.65</v>
      </c>
      <c r="S974" s="142">
        <f t="shared" si="173"/>
        <v>-4211.0400000000009</v>
      </c>
      <c r="T974" s="91">
        <f t="shared" si="174"/>
        <v>-0.18228308367584137</v>
      </c>
      <c r="U974" s="157"/>
      <c r="V974" s="307">
        <v>82580.850000000006</v>
      </c>
      <c r="W974" s="307">
        <v>96175.49</v>
      </c>
      <c r="X974" s="142">
        <f t="shared" si="175"/>
        <v>-13594.64</v>
      </c>
      <c r="Y974" s="91">
        <f t="shared" si="176"/>
        <v>-0.14135243813158632</v>
      </c>
      <c r="Z974" s="132"/>
    </row>
    <row r="975" spans="1:26" s="68" customFormat="1" hidden="1" outlineLevel="1" x14ac:dyDescent="0.25">
      <c r="A975" s="63" t="s">
        <v>1510</v>
      </c>
      <c r="B975" s="64" t="s">
        <v>1969</v>
      </c>
      <c r="C975" s="65" t="s">
        <v>2418</v>
      </c>
      <c r="D975" s="66"/>
      <c r="E975" s="67"/>
      <c r="F975" s="307">
        <v>168849.96</v>
      </c>
      <c r="G975" s="307">
        <v>143800.1</v>
      </c>
      <c r="H975" s="142">
        <f t="shared" si="170"/>
        <v>25049.859999999986</v>
      </c>
      <c r="I975" s="91">
        <f t="shared" si="169"/>
        <v>0.17419918344980279</v>
      </c>
      <c r="J975" s="157"/>
      <c r="K975" s="307">
        <v>1168248.05</v>
      </c>
      <c r="L975" s="307">
        <v>1068034.83</v>
      </c>
      <c r="M975" s="142">
        <f t="shared" si="171"/>
        <v>100213.21999999997</v>
      </c>
      <c r="N975" s="91">
        <f t="shared" si="172"/>
        <v>9.3829542993462078E-2</v>
      </c>
      <c r="O975" s="258"/>
      <c r="P975" s="157"/>
      <c r="Q975" s="307">
        <v>562044.59</v>
      </c>
      <c r="R975" s="307">
        <v>511581.14</v>
      </c>
      <c r="S975" s="142">
        <f t="shared" si="173"/>
        <v>50463.449999999953</v>
      </c>
      <c r="T975" s="91">
        <f t="shared" si="174"/>
        <v>9.8642123515342947E-2</v>
      </c>
      <c r="U975" s="157"/>
      <c r="V975" s="307">
        <v>1958024.31</v>
      </c>
      <c r="W975" s="307">
        <v>1800911.96</v>
      </c>
      <c r="X975" s="142">
        <f t="shared" si="175"/>
        <v>157112.35000000009</v>
      </c>
      <c r="Y975" s="91">
        <f t="shared" si="176"/>
        <v>8.7240439005136089E-2</v>
      </c>
      <c r="Z975" s="132"/>
    </row>
    <row r="976" spans="1:26" s="68" customFormat="1" hidden="1" outlineLevel="1" x14ac:dyDescent="0.25">
      <c r="A976" s="63" t="s">
        <v>1511</v>
      </c>
      <c r="B976" s="64" t="s">
        <v>1970</v>
      </c>
      <c r="C976" s="65" t="s">
        <v>2419</v>
      </c>
      <c r="D976" s="66"/>
      <c r="E976" s="67"/>
      <c r="F976" s="307">
        <v>0</v>
      </c>
      <c r="G976" s="307">
        <v>0</v>
      </c>
      <c r="H976" s="142">
        <f t="shared" si="170"/>
        <v>0</v>
      </c>
      <c r="I976" s="91">
        <f t="shared" si="169"/>
        <v>0</v>
      </c>
      <c r="J976" s="157"/>
      <c r="K976" s="307">
        <v>8530.64</v>
      </c>
      <c r="L976" s="307">
        <v>4285.01</v>
      </c>
      <c r="M976" s="142">
        <f t="shared" si="171"/>
        <v>4245.6299999999992</v>
      </c>
      <c r="N976" s="91">
        <f t="shared" si="172"/>
        <v>0.99080982308092602</v>
      </c>
      <c r="O976" s="258"/>
      <c r="P976" s="157"/>
      <c r="Q976" s="307">
        <v>-994.35</v>
      </c>
      <c r="R976" s="307">
        <v>1241.02</v>
      </c>
      <c r="S976" s="142">
        <f t="shared" si="173"/>
        <v>-2235.37</v>
      </c>
      <c r="T976" s="91">
        <f t="shared" si="174"/>
        <v>-1.8012360799987106</v>
      </c>
      <c r="U976" s="157"/>
      <c r="V976" s="307">
        <v>7941.66</v>
      </c>
      <c r="W976" s="307">
        <v>-33944.559999999998</v>
      </c>
      <c r="X976" s="142">
        <f t="shared" si="175"/>
        <v>41886.22</v>
      </c>
      <c r="Y976" s="91">
        <f t="shared" si="176"/>
        <v>1.2339597272729417</v>
      </c>
      <c r="Z976" s="132"/>
    </row>
    <row r="977" spans="1:26" s="68" customFormat="1" hidden="1" outlineLevel="1" x14ac:dyDescent="0.25">
      <c r="A977" s="63" t="s">
        <v>1512</v>
      </c>
      <c r="B977" s="64" t="s">
        <v>1971</v>
      </c>
      <c r="C977" s="65" t="s">
        <v>2420</v>
      </c>
      <c r="D977" s="66"/>
      <c r="E977" s="67"/>
      <c r="F977" s="307">
        <v>543.12</v>
      </c>
      <c r="G977" s="307">
        <v>2071</v>
      </c>
      <c r="H977" s="142">
        <f t="shared" si="170"/>
        <v>-1527.88</v>
      </c>
      <c r="I977" s="91">
        <f t="shared" si="169"/>
        <v>-0.73774987928536939</v>
      </c>
      <c r="J977" s="157"/>
      <c r="K977" s="307">
        <v>3801.85</v>
      </c>
      <c r="L977" s="307">
        <v>14497.01</v>
      </c>
      <c r="M977" s="142">
        <f t="shared" si="171"/>
        <v>-10695.16</v>
      </c>
      <c r="N977" s="91">
        <f t="shared" si="172"/>
        <v>-0.73774937038741095</v>
      </c>
      <c r="O977" s="258"/>
      <c r="P977" s="157"/>
      <c r="Q977" s="307">
        <v>1629.3600000000001</v>
      </c>
      <c r="R977" s="307">
        <v>6213</v>
      </c>
      <c r="S977" s="142">
        <f t="shared" si="173"/>
        <v>-4583.6399999999994</v>
      </c>
      <c r="T977" s="91">
        <f t="shared" si="174"/>
        <v>-0.73774987928536928</v>
      </c>
      <c r="U977" s="157"/>
      <c r="V977" s="307">
        <v>14156.85</v>
      </c>
      <c r="W977" s="307">
        <v>15306.36</v>
      </c>
      <c r="X977" s="142">
        <f t="shared" si="175"/>
        <v>-1149.5100000000002</v>
      </c>
      <c r="Y977" s="91">
        <f t="shared" si="176"/>
        <v>-7.5100154445603015E-2</v>
      </c>
      <c r="Z977" s="132"/>
    </row>
    <row r="978" spans="1:26" s="68" customFormat="1" hidden="1" outlineLevel="1" x14ac:dyDescent="0.25">
      <c r="A978" s="63" t="s">
        <v>1513</v>
      </c>
      <c r="B978" s="64" t="s">
        <v>1972</v>
      </c>
      <c r="C978" s="65" t="s">
        <v>2421</v>
      </c>
      <c r="D978" s="66"/>
      <c r="E978" s="67"/>
      <c r="F978" s="307">
        <v>504.54</v>
      </c>
      <c r="G978" s="307">
        <v>322.83</v>
      </c>
      <c r="H978" s="142">
        <f t="shared" si="170"/>
        <v>181.71000000000004</v>
      </c>
      <c r="I978" s="91">
        <f t="shared" si="169"/>
        <v>0.5628659046557013</v>
      </c>
      <c r="J978" s="157"/>
      <c r="K978" s="307">
        <v>3531.78</v>
      </c>
      <c r="L978" s="307">
        <v>2252.33</v>
      </c>
      <c r="M978" s="142">
        <f t="shared" si="171"/>
        <v>1279.4500000000003</v>
      </c>
      <c r="N978" s="91">
        <f t="shared" si="172"/>
        <v>0.56805619070029711</v>
      </c>
      <c r="O978" s="258"/>
      <c r="P978" s="157"/>
      <c r="Q978" s="307">
        <v>1513.6200000000001</v>
      </c>
      <c r="R978" s="307">
        <v>968.49</v>
      </c>
      <c r="S978" s="142">
        <f t="shared" si="173"/>
        <v>545.13000000000011</v>
      </c>
      <c r="T978" s="91">
        <f t="shared" si="174"/>
        <v>0.5628659046557013</v>
      </c>
      <c r="U978" s="157"/>
      <c r="V978" s="307">
        <v>5145.93</v>
      </c>
      <c r="W978" s="307">
        <v>2635.88</v>
      </c>
      <c r="X978" s="142">
        <f t="shared" si="175"/>
        <v>2510.0500000000002</v>
      </c>
      <c r="Y978" s="91">
        <f t="shared" si="176"/>
        <v>0.95226262197065115</v>
      </c>
      <c r="Z978" s="132"/>
    </row>
    <row r="979" spans="1:26" s="68" customFormat="1" hidden="1" outlineLevel="1" x14ac:dyDescent="0.25">
      <c r="A979" s="63" t="s">
        <v>1514</v>
      </c>
      <c r="B979" s="64" t="s">
        <v>1973</v>
      </c>
      <c r="C979" s="65" t="s">
        <v>2422</v>
      </c>
      <c r="D979" s="66"/>
      <c r="E979" s="67"/>
      <c r="F979" s="307">
        <v>-239901.05000000002</v>
      </c>
      <c r="G979" s="307">
        <v>-244691.92</v>
      </c>
      <c r="H979" s="142">
        <f t="shared" si="170"/>
        <v>4790.8699999999953</v>
      </c>
      <c r="I979" s="91">
        <f t="shared" si="169"/>
        <v>1.9579191662724274E-2</v>
      </c>
      <c r="J979" s="157"/>
      <c r="K979" s="307">
        <v>-1679307.35</v>
      </c>
      <c r="L979" s="307">
        <v>-1594110.4300000002</v>
      </c>
      <c r="M979" s="142">
        <f t="shared" si="171"/>
        <v>-85196.919999999925</v>
      </c>
      <c r="N979" s="91">
        <f t="shared" si="172"/>
        <v>-5.3444804322621435E-2</v>
      </c>
      <c r="O979" s="258"/>
      <c r="P979" s="157"/>
      <c r="Q979" s="307">
        <v>-719703.15</v>
      </c>
      <c r="R979" s="307">
        <v>-615342.76</v>
      </c>
      <c r="S979" s="142">
        <f t="shared" si="173"/>
        <v>-104360.39000000001</v>
      </c>
      <c r="T979" s="91">
        <f t="shared" si="174"/>
        <v>-0.16959716890144286</v>
      </c>
      <c r="U979" s="157"/>
      <c r="V979" s="307">
        <v>-2902766.95</v>
      </c>
      <c r="W979" s="307">
        <v>-3168014.83</v>
      </c>
      <c r="X979" s="142">
        <f t="shared" si="175"/>
        <v>265247.87999999989</v>
      </c>
      <c r="Y979" s="91">
        <f t="shared" si="176"/>
        <v>8.3726842907487234E-2</v>
      </c>
      <c r="Z979" s="132"/>
    </row>
    <row r="980" spans="1:26" s="68" customFormat="1" hidden="1" outlineLevel="1" x14ac:dyDescent="0.25">
      <c r="A980" s="63" t="s">
        <v>1515</v>
      </c>
      <c r="B980" s="64" t="s">
        <v>1974</v>
      </c>
      <c r="C980" s="65" t="s">
        <v>2423</v>
      </c>
      <c r="D980" s="66"/>
      <c r="E980" s="67"/>
      <c r="F980" s="307">
        <v>-73445.290000000008</v>
      </c>
      <c r="G980" s="307">
        <v>-66912.680000000008</v>
      </c>
      <c r="H980" s="142">
        <f t="shared" si="170"/>
        <v>-6532.6100000000006</v>
      </c>
      <c r="I980" s="91">
        <f t="shared" si="169"/>
        <v>-9.7628879907365837E-2</v>
      </c>
      <c r="J980" s="157"/>
      <c r="K980" s="307">
        <v>-582841.62</v>
      </c>
      <c r="L980" s="307">
        <v>-566555.38</v>
      </c>
      <c r="M980" s="142">
        <f t="shared" si="171"/>
        <v>-16286.239999999991</v>
      </c>
      <c r="N980" s="91">
        <f t="shared" si="172"/>
        <v>-2.8746068919158426E-2</v>
      </c>
      <c r="O980" s="258"/>
      <c r="P980" s="157"/>
      <c r="Q980" s="307">
        <v>-287497.15000000002</v>
      </c>
      <c r="R980" s="307">
        <v>-267471.32</v>
      </c>
      <c r="S980" s="142">
        <f t="shared" si="173"/>
        <v>-20025.830000000016</v>
      </c>
      <c r="T980" s="91">
        <f t="shared" si="174"/>
        <v>-7.4870943172524129E-2</v>
      </c>
      <c r="U980" s="157"/>
      <c r="V980" s="307">
        <v>-995965.22</v>
      </c>
      <c r="W980" s="307">
        <v>-982379.92</v>
      </c>
      <c r="X980" s="142">
        <f t="shared" si="175"/>
        <v>-13585.29999999993</v>
      </c>
      <c r="Y980" s="91">
        <f t="shared" si="176"/>
        <v>-1.3828967513912469E-2</v>
      </c>
      <c r="Z980" s="132"/>
    </row>
    <row r="981" spans="1:26" s="68" customFormat="1" hidden="1" outlineLevel="1" x14ac:dyDescent="0.25">
      <c r="A981" s="63" t="s">
        <v>1516</v>
      </c>
      <c r="B981" s="64" t="s">
        <v>1975</v>
      </c>
      <c r="C981" s="65" t="s">
        <v>2424</v>
      </c>
      <c r="D981" s="66"/>
      <c r="E981" s="67"/>
      <c r="F981" s="307">
        <v>-221527.37</v>
      </c>
      <c r="G981" s="307">
        <v>-178053.77</v>
      </c>
      <c r="H981" s="142">
        <f t="shared" si="170"/>
        <v>-43473.600000000006</v>
      </c>
      <c r="I981" s="91">
        <f t="shared" si="169"/>
        <v>-0.24415995235596533</v>
      </c>
      <c r="J981" s="157"/>
      <c r="K981" s="307">
        <v>-1677393.44</v>
      </c>
      <c r="L981" s="307">
        <v>-1546659.58</v>
      </c>
      <c r="M981" s="142">
        <f t="shared" si="171"/>
        <v>-130733.85999999987</v>
      </c>
      <c r="N981" s="91">
        <f t="shared" si="172"/>
        <v>-8.4526589878297503E-2</v>
      </c>
      <c r="O981" s="258"/>
      <c r="P981" s="157"/>
      <c r="Q981" s="307">
        <v>-863990.63</v>
      </c>
      <c r="R981" s="307">
        <v>-715727.19000000006</v>
      </c>
      <c r="S981" s="142">
        <f t="shared" si="173"/>
        <v>-148263.43999999994</v>
      </c>
      <c r="T981" s="91">
        <f t="shared" si="174"/>
        <v>-0.20715077207001167</v>
      </c>
      <c r="U981" s="157"/>
      <c r="V981" s="307">
        <v>-2769640.3899999997</v>
      </c>
      <c r="W981" s="307">
        <v>-2686238.5</v>
      </c>
      <c r="X981" s="142">
        <f t="shared" si="175"/>
        <v>-83401.889999999665</v>
      </c>
      <c r="Y981" s="91">
        <f t="shared" si="176"/>
        <v>-3.1047835104738342E-2</v>
      </c>
      <c r="Z981" s="132"/>
    </row>
    <row r="982" spans="1:26" s="68" customFormat="1" hidden="1" outlineLevel="1" x14ac:dyDescent="0.25">
      <c r="A982" s="63" t="s">
        <v>1517</v>
      </c>
      <c r="B982" s="64" t="s">
        <v>1976</v>
      </c>
      <c r="C982" s="65" t="s">
        <v>2425</v>
      </c>
      <c r="D982" s="66"/>
      <c r="E982" s="67"/>
      <c r="F982" s="307">
        <v>-73097.240000000005</v>
      </c>
      <c r="G982" s="307">
        <v>-56890.47</v>
      </c>
      <c r="H982" s="142">
        <f t="shared" si="170"/>
        <v>-16206.770000000004</v>
      </c>
      <c r="I982" s="91">
        <f t="shared" si="169"/>
        <v>-0.28487671133671427</v>
      </c>
      <c r="J982" s="157"/>
      <c r="K982" s="307">
        <v>-471241.17</v>
      </c>
      <c r="L982" s="307">
        <v>-454831.48</v>
      </c>
      <c r="M982" s="142">
        <f t="shared" si="171"/>
        <v>-16409.690000000002</v>
      </c>
      <c r="N982" s="91">
        <f t="shared" si="172"/>
        <v>-3.6078615314841453E-2</v>
      </c>
      <c r="O982" s="258"/>
      <c r="P982" s="157"/>
      <c r="Q982" s="307">
        <v>-232528.42</v>
      </c>
      <c r="R982" s="307">
        <v>-210671.33000000002</v>
      </c>
      <c r="S982" s="142">
        <f t="shared" si="173"/>
        <v>-21857.089999999997</v>
      </c>
      <c r="T982" s="91">
        <f t="shared" si="174"/>
        <v>-0.10374971288214678</v>
      </c>
      <c r="U982" s="157"/>
      <c r="V982" s="307">
        <v>-836964.13</v>
      </c>
      <c r="W982" s="307">
        <v>-789734.01</v>
      </c>
      <c r="X982" s="142">
        <f t="shared" si="175"/>
        <v>-47230.119999999995</v>
      </c>
      <c r="Y982" s="91">
        <f t="shared" si="176"/>
        <v>-5.9805098174763927E-2</v>
      </c>
      <c r="Z982" s="132"/>
    </row>
    <row r="983" spans="1:26" s="68" customFormat="1" hidden="1" outlineLevel="1" x14ac:dyDescent="0.25">
      <c r="A983" s="63" t="s">
        <v>1518</v>
      </c>
      <c r="B983" s="64" t="s">
        <v>1977</v>
      </c>
      <c r="C983" s="65" t="s">
        <v>2426</v>
      </c>
      <c r="D983" s="66"/>
      <c r="E983" s="67"/>
      <c r="F983" s="307">
        <v>-2363.67</v>
      </c>
      <c r="G983" s="307">
        <v>-8295.68</v>
      </c>
      <c r="H983" s="142">
        <f t="shared" si="170"/>
        <v>5932.01</v>
      </c>
      <c r="I983" s="91">
        <f t="shared" si="169"/>
        <v>0.71507218214781665</v>
      </c>
      <c r="J983" s="157"/>
      <c r="K983" s="307">
        <v>-22208.57</v>
      </c>
      <c r="L983" s="307">
        <v>-52494.020000000004</v>
      </c>
      <c r="M983" s="142">
        <f t="shared" si="171"/>
        <v>30285.450000000004</v>
      </c>
      <c r="N983" s="91">
        <f t="shared" si="172"/>
        <v>0.5769314295228295</v>
      </c>
      <c r="O983" s="258"/>
      <c r="P983" s="157"/>
      <c r="Q983" s="307">
        <v>-9340.92</v>
      </c>
      <c r="R983" s="307">
        <v>-32653.600000000002</v>
      </c>
      <c r="S983" s="142">
        <f t="shared" si="173"/>
        <v>23312.68</v>
      </c>
      <c r="T983" s="91">
        <f t="shared" si="174"/>
        <v>0.71393904500575733</v>
      </c>
      <c r="U983" s="157"/>
      <c r="V983" s="307">
        <v>-76278.84</v>
      </c>
      <c r="W983" s="307">
        <v>-110681.19</v>
      </c>
      <c r="X983" s="142">
        <f t="shared" si="175"/>
        <v>34402.350000000006</v>
      </c>
      <c r="Y983" s="91">
        <f t="shared" si="176"/>
        <v>0.31082381748877119</v>
      </c>
      <c r="Z983" s="132"/>
    </row>
    <row r="984" spans="1:26" s="68" customFormat="1" hidden="1" outlineLevel="1" x14ac:dyDescent="0.25">
      <c r="A984" s="63" t="s">
        <v>1519</v>
      </c>
      <c r="B984" s="64" t="s">
        <v>1978</v>
      </c>
      <c r="C984" s="65" t="s">
        <v>2427</v>
      </c>
      <c r="D984" s="66"/>
      <c r="E984" s="67"/>
      <c r="F984" s="307">
        <v>-41777.26</v>
      </c>
      <c r="G984" s="307">
        <v>-26372.600000000002</v>
      </c>
      <c r="H984" s="142">
        <f t="shared" si="170"/>
        <v>-15404.66</v>
      </c>
      <c r="I984" s="91">
        <f t="shared" si="169"/>
        <v>-0.58411609018450961</v>
      </c>
      <c r="J984" s="157"/>
      <c r="K984" s="307">
        <v>-300051.40000000002</v>
      </c>
      <c r="L984" s="307">
        <v>-277991.38</v>
      </c>
      <c r="M984" s="142">
        <f t="shared" si="171"/>
        <v>-22060.020000000019</v>
      </c>
      <c r="N984" s="91">
        <f t="shared" si="172"/>
        <v>-7.9355050505522939E-2</v>
      </c>
      <c r="O984" s="258"/>
      <c r="P984" s="157"/>
      <c r="Q984" s="307">
        <v>-148180.79</v>
      </c>
      <c r="R984" s="307">
        <v>-132267.14000000001</v>
      </c>
      <c r="S984" s="142">
        <f t="shared" si="173"/>
        <v>-15913.649999999994</v>
      </c>
      <c r="T984" s="91">
        <f t="shared" si="174"/>
        <v>-0.12031446359239334</v>
      </c>
      <c r="U984" s="157"/>
      <c r="V984" s="307">
        <v>-485393.38</v>
      </c>
      <c r="W984" s="307">
        <v>-487434.82</v>
      </c>
      <c r="X984" s="142">
        <f t="shared" si="175"/>
        <v>2041.4400000000023</v>
      </c>
      <c r="Y984" s="91">
        <f t="shared" si="176"/>
        <v>4.1881291943813171E-3</v>
      </c>
      <c r="Z984" s="132"/>
    </row>
    <row r="985" spans="1:26" s="68" customFormat="1" hidden="1" outlineLevel="1" x14ac:dyDescent="0.25">
      <c r="A985" s="63" t="s">
        <v>1520</v>
      </c>
      <c r="B985" s="64" t="s">
        <v>1979</v>
      </c>
      <c r="C985" s="65" t="s">
        <v>2428</v>
      </c>
      <c r="D985" s="66"/>
      <c r="E985" s="67"/>
      <c r="F985" s="307">
        <v>-53599.03</v>
      </c>
      <c r="G985" s="307">
        <v>-19148.73</v>
      </c>
      <c r="H985" s="142">
        <f t="shared" si="170"/>
        <v>-34450.300000000003</v>
      </c>
      <c r="I985" s="91">
        <f t="shared" si="169"/>
        <v>-1.7990905924309342</v>
      </c>
      <c r="J985" s="157"/>
      <c r="K985" s="307">
        <v>-62051.58</v>
      </c>
      <c r="L985" s="307">
        <v>-46683.01</v>
      </c>
      <c r="M985" s="142">
        <f t="shared" si="171"/>
        <v>-15368.57</v>
      </c>
      <c r="N985" s="91">
        <f t="shared" si="172"/>
        <v>-0.3292112055328052</v>
      </c>
      <c r="O985" s="258"/>
      <c r="P985" s="157"/>
      <c r="Q985" s="307">
        <v>79842.960000000006</v>
      </c>
      <c r="R985" s="307">
        <v>126169.79000000001</v>
      </c>
      <c r="S985" s="142">
        <f t="shared" si="173"/>
        <v>-46326.83</v>
      </c>
      <c r="T985" s="91">
        <f t="shared" si="174"/>
        <v>-0.36717846641418678</v>
      </c>
      <c r="U985" s="157"/>
      <c r="V985" s="307">
        <v>-82655.790000000008</v>
      </c>
      <c r="W985" s="307">
        <v>7554.010000000002</v>
      </c>
      <c r="X985" s="142">
        <f t="shared" si="175"/>
        <v>-90209.800000000017</v>
      </c>
      <c r="Y985" s="91" t="str">
        <f t="shared" si="176"/>
        <v>N.M.</v>
      </c>
      <c r="Z985" s="132"/>
    </row>
    <row r="986" spans="1:26" s="68" customFormat="1" hidden="1" outlineLevel="1" x14ac:dyDescent="0.25">
      <c r="A986" s="63" t="s">
        <v>1521</v>
      </c>
      <c r="B986" s="64" t="s">
        <v>1980</v>
      </c>
      <c r="C986" s="65" t="s">
        <v>2429</v>
      </c>
      <c r="D986" s="66"/>
      <c r="E986" s="67"/>
      <c r="F986" s="307">
        <v>0</v>
      </c>
      <c r="G986" s="307">
        <v>18051.68</v>
      </c>
      <c r="H986" s="142">
        <f t="shared" si="170"/>
        <v>-18051.68</v>
      </c>
      <c r="I986" s="91" t="str">
        <f t="shared" si="169"/>
        <v>N.M.</v>
      </c>
      <c r="J986" s="157"/>
      <c r="K986" s="307">
        <v>0</v>
      </c>
      <c r="L986" s="307">
        <v>126361.76000000001</v>
      </c>
      <c r="M986" s="142">
        <f t="shared" si="171"/>
        <v>-126361.76000000001</v>
      </c>
      <c r="N986" s="91" t="str">
        <f t="shared" si="172"/>
        <v>N.M.</v>
      </c>
      <c r="O986" s="258"/>
      <c r="P986" s="157"/>
      <c r="Q986" s="307">
        <v>0</v>
      </c>
      <c r="R986" s="307">
        <v>54155.040000000001</v>
      </c>
      <c r="S986" s="142">
        <f t="shared" si="173"/>
        <v>-54155.040000000001</v>
      </c>
      <c r="T986" s="91" t="str">
        <f t="shared" si="174"/>
        <v>N.M.</v>
      </c>
      <c r="U986" s="157"/>
      <c r="V986" s="307">
        <v>90256.99</v>
      </c>
      <c r="W986" s="307">
        <v>216620.16000000003</v>
      </c>
      <c r="X986" s="142">
        <f t="shared" si="175"/>
        <v>-126363.17000000003</v>
      </c>
      <c r="Y986" s="91">
        <f t="shared" si="176"/>
        <v>-0.58333984242279213</v>
      </c>
      <c r="Z986" s="132"/>
    </row>
    <row r="987" spans="1:26" s="68" customFormat="1" hidden="1" outlineLevel="1" x14ac:dyDescent="0.25">
      <c r="A987" s="63" t="s">
        <v>1522</v>
      </c>
      <c r="B987" s="64" t="s">
        <v>1981</v>
      </c>
      <c r="C987" s="65" t="s">
        <v>2430</v>
      </c>
      <c r="D987" s="66"/>
      <c r="E987" s="67"/>
      <c r="F987" s="307">
        <v>-209403.13</v>
      </c>
      <c r="G987" s="307">
        <v>-341967.38</v>
      </c>
      <c r="H987" s="142">
        <f t="shared" si="170"/>
        <v>132564.25</v>
      </c>
      <c r="I987" s="91">
        <f t="shared" si="169"/>
        <v>0.38765174035020533</v>
      </c>
      <c r="J987" s="157"/>
      <c r="K987" s="307">
        <v>-1465821.9</v>
      </c>
      <c r="L987" s="307">
        <v>-2393771.65</v>
      </c>
      <c r="M987" s="142">
        <f t="shared" si="171"/>
        <v>927949.75</v>
      </c>
      <c r="N987" s="91">
        <f t="shared" si="172"/>
        <v>0.38765174196962354</v>
      </c>
      <c r="O987" s="258"/>
      <c r="P987" s="157"/>
      <c r="Q987" s="307">
        <v>-628209.39</v>
      </c>
      <c r="R987" s="307">
        <v>-1025902.14</v>
      </c>
      <c r="S987" s="142">
        <f t="shared" si="173"/>
        <v>397692.75</v>
      </c>
      <c r="T987" s="91">
        <f t="shared" si="174"/>
        <v>0.38765174035020533</v>
      </c>
      <c r="U987" s="157"/>
      <c r="V987" s="307">
        <v>-3045322.54</v>
      </c>
      <c r="W987" s="307">
        <v>-3976807.7</v>
      </c>
      <c r="X987" s="142">
        <f t="shared" si="175"/>
        <v>931485.16000000015</v>
      </c>
      <c r="Y987" s="91">
        <f t="shared" si="176"/>
        <v>0.23422936945128126</v>
      </c>
      <c r="Z987" s="132"/>
    </row>
    <row r="988" spans="1:26" s="68" customFormat="1" hidden="1" outlineLevel="1" x14ac:dyDescent="0.25">
      <c r="A988" s="63" t="s">
        <v>1523</v>
      </c>
      <c r="B988" s="64" t="s">
        <v>1982</v>
      </c>
      <c r="C988" s="65" t="s">
        <v>2398</v>
      </c>
      <c r="D988" s="66"/>
      <c r="E988" s="67"/>
      <c r="F988" s="307">
        <v>0</v>
      </c>
      <c r="G988" s="307">
        <v>0</v>
      </c>
      <c r="H988" s="142">
        <f t="shared" si="170"/>
        <v>0</v>
      </c>
      <c r="I988" s="91">
        <f t="shared" si="169"/>
        <v>0</v>
      </c>
      <c r="J988" s="157"/>
      <c r="K988" s="307">
        <v>476</v>
      </c>
      <c r="L988" s="307">
        <v>0</v>
      </c>
      <c r="M988" s="142">
        <f t="shared" si="171"/>
        <v>476</v>
      </c>
      <c r="N988" s="91" t="str">
        <f t="shared" si="172"/>
        <v>N.M.</v>
      </c>
      <c r="O988" s="258"/>
      <c r="P988" s="157"/>
      <c r="Q988" s="307">
        <v>0</v>
      </c>
      <c r="R988" s="307">
        <v>0</v>
      </c>
      <c r="S988" s="142">
        <f t="shared" si="173"/>
        <v>0</v>
      </c>
      <c r="T988" s="91">
        <f t="shared" si="174"/>
        <v>0</v>
      </c>
      <c r="U988" s="157"/>
      <c r="V988" s="307">
        <v>1689276</v>
      </c>
      <c r="W988" s="307">
        <v>0</v>
      </c>
      <c r="X988" s="142">
        <f t="shared" si="175"/>
        <v>1689276</v>
      </c>
      <c r="Y988" s="91" t="str">
        <f t="shared" si="176"/>
        <v>N.M.</v>
      </c>
      <c r="Z988" s="132"/>
    </row>
    <row r="989" spans="1:26" s="68" customFormat="1" hidden="1" outlineLevel="1" x14ac:dyDescent="0.25">
      <c r="A989" s="63" t="s">
        <v>1524</v>
      </c>
      <c r="B989" s="64" t="s">
        <v>1983</v>
      </c>
      <c r="C989" s="65" t="s">
        <v>2431</v>
      </c>
      <c r="D989" s="66"/>
      <c r="E989" s="67"/>
      <c r="F989" s="307">
        <v>0</v>
      </c>
      <c r="G989" s="307">
        <v>13310.92</v>
      </c>
      <c r="H989" s="142">
        <f t="shared" si="170"/>
        <v>-13310.92</v>
      </c>
      <c r="I989" s="91" t="str">
        <f t="shared" si="169"/>
        <v>N.M.</v>
      </c>
      <c r="J989" s="157"/>
      <c r="K989" s="307">
        <v>80292.73</v>
      </c>
      <c r="L989" s="307">
        <v>93215.85</v>
      </c>
      <c r="M989" s="142">
        <f t="shared" si="171"/>
        <v>-12923.12000000001</v>
      </c>
      <c r="N989" s="91">
        <f t="shared" si="172"/>
        <v>-0.13863650870533292</v>
      </c>
      <c r="O989" s="258"/>
      <c r="P989" s="157"/>
      <c r="Q989" s="307">
        <v>26821.82</v>
      </c>
      <c r="R989" s="307">
        <v>39950.950000000004</v>
      </c>
      <c r="S989" s="142">
        <f t="shared" si="173"/>
        <v>-13129.130000000005</v>
      </c>
      <c r="T989" s="91">
        <f t="shared" si="174"/>
        <v>-0.32863123405075484</v>
      </c>
      <c r="U989" s="157"/>
      <c r="V989" s="307">
        <v>149406.28999999998</v>
      </c>
      <c r="W989" s="307">
        <v>151783.87</v>
      </c>
      <c r="X989" s="142">
        <f t="shared" si="175"/>
        <v>-2377.5800000000163</v>
      </c>
      <c r="Y989" s="91">
        <f t="shared" si="176"/>
        <v>-1.5664246800401231E-2</v>
      </c>
      <c r="Z989" s="132"/>
    </row>
    <row r="990" spans="1:26" s="68" customFormat="1" hidden="1" outlineLevel="1" x14ac:dyDescent="0.25">
      <c r="A990" s="63" t="s">
        <v>1525</v>
      </c>
      <c r="B990" s="64" t="s">
        <v>1984</v>
      </c>
      <c r="C990" s="65" t="s">
        <v>2432</v>
      </c>
      <c r="D990" s="66"/>
      <c r="E990" s="67"/>
      <c r="F990" s="307">
        <v>24.66</v>
      </c>
      <c r="G990" s="307">
        <v>3556.31</v>
      </c>
      <c r="H990" s="142">
        <f t="shared" si="170"/>
        <v>-3531.65</v>
      </c>
      <c r="I990" s="91">
        <f t="shared" si="169"/>
        <v>-0.99306584634072959</v>
      </c>
      <c r="J990" s="157"/>
      <c r="K990" s="307">
        <v>9006.2900000000009</v>
      </c>
      <c r="L990" s="307">
        <v>6247.1</v>
      </c>
      <c r="M990" s="142">
        <f t="shared" si="171"/>
        <v>2759.1900000000005</v>
      </c>
      <c r="N990" s="91">
        <f t="shared" si="172"/>
        <v>0.44167533735653347</v>
      </c>
      <c r="O990" s="258"/>
      <c r="P990" s="157"/>
      <c r="Q990" s="307">
        <v>-55.14</v>
      </c>
      <c r="R990" s="307">
        <v>6176.18</v>
      </c>
      <c r="S990" s="142">
        <f t="shared" si="173"/>
        <v>-6231.3200000000006</v>
      </c>
      <c r="T990" s="91">
        <f t="shared" si="174"/>
        <v>-1.0089278486054487</v>
      </c>
      <c r="U990" s="157"/>
      <c r="V990" s="307">
        <v>16443.760000000002</v>
      </c>
      <c r="W990" s="307">
        <v>12301.41</v>
      </c>
      <c r="X990" s="142">
        <f t="shared" si="175"/>
        <v>4142.3500000000022</v>
      </c>
      <c r="Y990" s="91">
        <f t="shared" si="176"/>
        <v>0.33673782111156381</v>
      </c>
      <c r="Z990" s="132"/>
    </row>
    <row r="991" spans="1:26" s="68" customFormat="1" hidden="1" outlineLevel="1" x14ac:dyDescent="0.25">
      <c r="A991" s="63" t="s">
        <v>1526</v>
      </c>
      <c r="B991" s="64" t="s">
        <v>1985</v>
      </c>
      <c r="C991" s="65" t="s">
        <v>2433</v>
      </c>
      <c r="D991" s="66"/>
      <c r="E991" s="67"/>
      <c r="F991" s="307">
        <v>0</v>
      </c>
      <c r="G991" s="307">
        <v>208.78</v>
      </c>
      <c r="H991" s="142">
        <f t="shared" si="170"/>
        <v>-208.78</v>
      </c>
      <c r="I991" s="91" t="str">
        <f t="shared" si="169"/>
        <v>N.M.</v>
      </c>
      <c r="J991" s="157"/>
      <c r="K991" s="307">
        <v>0</v>
      </c>
      <c r="L991" s="307">
        <v>212.20000000000002</v>
      </c>
      <c r="M991" s="142">
        <f t="shared" si="171"/>
        <v>-212.20000000000002</v>
      </c>
      <c r="N991" s="91" t="str">
        <f t="shared" si="172"/>
        <v>N.M.</v>
      </c>
      <c r="O991" s="258"/>
      <c r="P991" s="157"/>
      <c r="Q991" s="307">
        <v>0</v>
      </c>
      <c r="R991" s="307">
        <v>212.20000000000002</v>
      </c>
      <c r="S991" s="142">
        <f t="shared" si="173"/>
        <v>-212.20000000000002</v>
      </c>
      <c r="T991" s="91" t="str">
        <f t="shared" si="174"/>
        <v>N.M.</v>
      </c>
      <c r="U991" s="157"/>
      <c r="V991" s="307">
        <v>4134.32</v>
      </c>
      <c r="W991" s="307">
        <v>212.20000000000002</v>
      </c>
      <c r="X991" s="142">
        <f t="shared" si="175"/>
        <v>3922.12</v>
      </c>
      <c r="Y991" s="91" t="str">
        <f t="shared" si="176"/>
        <v>N.M.</v>
      </c>
      <c r="Z991" s="132"/>
    </row>
    <row r="992" spans="1:26" s="68" customFormat="1" hidden="1" outlineLevel="1" x14ac:dyDescent="0.25">
      <c r="A992" s="63" t="s">
        <v>1527</v>
      </c>
      <c r="B992" s="64" t="s">
        <v>1986</v>
      </c>
      <c r="C992" s="65" t="s">
        <v>2434</v>
      </c>
      <c r="D992" s="66"/>
      <c r="E992" s="67"/>
      <c r="F992" s="307">
        <v>402338.92</v>
      </c>
      <c r="G992" s="307">
        <v>-16199.87</v>
      </c>
      <c r="H992" s="142">
        <f t="shared" si="170"/>
        <v>418538.79</v>
      </c>
      <c r="I992" s="91" t="str">
        <f t="shared" si="169"/>
        <v>N.M.</v>
      </c>
      <c r="J992" s="157"/>
      <c r="K992" s="307">
        <v>1051954.05</v>
      </c>
      <c r="L992" s="307">
        <v>1888772.1800000002</v>
      </c>
      <c r="M992" s="142">
        <f t="shared" si="171"/>
        <v>-836818.13000000012</v>
      </c>
      <c r="N992" s="91">
        <f t="shared" si="172"/>
        <v>-0.44304873761958946</v>
      </c>
      <c r="O992" s="258"/>
      <c r="P992" s="157"/>
      <c r="Q992" s="307">
        <v>627935.54</v>
      </c>
      <c r="R992" s="307">
        <v>668751.20000000007</v>
      </c>
      <c r="S992" s="142">
        <f t="shared" si="173"/>
        <v>-40815.660000000033</v>
      </c>
      <c r="T992" s="91">
        <f t="shared" si="174"/>
        <v>-6.103265310028607E-2</v>
      </c>
      <c r="U992" s="157"/>
      <c r="V992" s="307">
        <v>2165194.42</v>
      </c>
      <c r="W992" s="307">
        <v>3173591.88</v>
      </c>
      <c r="X992" s="142">
        <f t="shared" si="175"/>
        <v>-1008397.46</v>
      </c>
      <c r="Y992" s="91">
        <f t="shared" si="176"/>
        <v>-0.31774642050067259</v>
      </c>
      <c r="Z992" s="132"/>
    </row>
    <row r="993" spans="1:26" s="68" customFormat="1" hidden="1" outlineLevel="1" x14ac:dyDescent="0.25">
      <c r="A993" s="63" t="s">
        <v>1528</v>
      </c>
      <c r="B993" s="64" t="s">
        <v>1987</v>
      </c>
      <c r="C993" s="65" t="s">
        <v>2435</v>
      </c>
      <c r="D993" s="66"/>
      <c r="E993" s="67"/>
      <c r="F993" s="307">
        <v>-5686.21</v>
      </c>
      <c r="G993" s="307">
        <v>1440.58</v>
      </c>
      <c r="H993" s="142">
        <f t="shared" si="170"/>
        <v>-7126.79</v>
      </c>
      <c r="I993" s="91">
        <f t="shared" si="169"/>
        <v>-4.9471671132460537</v>
      </c>
      <c r="J993" s="157"/>
      <c r="K993" s="307">
        <v>57932.66</v>
      </c>
      <c r="L993" s="307">
        <v>10080.530000000001</v>
      </c>
      <c r="M993" s="142">
        <f t="shared" si="171"/>
        <v>47852.130000000005</v>
      </c>
      <c r="N993" s="91">
        <f t="shared" si="172"/>
        <v>4.7469855255626445</v>
      </c>
      <c r="O993" s="258"/>
      <c r="P993" s="157"/>
      <c r="Q993" s="307">
        <v>25704.59</v>
      </c>
      <c r="R993" s="307">
        <v>1577.8400000000001</v>
      </c>
      <c r="S993" s="142">
        <f t="shared" si="173"/>
        <v>24126.75</v>
      </c>
      <c r="T993" s="91" t="str">
        <f t="shared" si="174"/>
        <v>N.M.</v>
      </c>
      <c r="U993" s="157"/>
      <c r="V993" s="307">
        <v>69434.320000000007</v>
      </c>
      <c r="W993" s="307">
        <v>13674.980000000001</v>
      </c>
      <c r="X993" s="142">
        <f t="shared" si="175"/>
        <v>55759.340000000004</v>
      </c>
      <c r="Y993" s="91">
        <f t="shared" si="176"/>
        <v>4.0774714112927404</v>
      </c>
      <c r="Z993" s="132"/>
    </row>
    <row r="994" spans="1:26" s="68" customFormat="1" hidden="1" outlineLevel="1" x14ac:dyDescent="0.25">
      <c r="A994" s="63" t="s">
        <v>1529</v>
      </c>
      <c r="B994" s="64" t="s">
        <v>1988</v>
      </c>
      <c r="C994" s="65" t="s">
        <v>2436</v>
      </c>
      <c r="D994" s="66"/>
      <c r="E994" s="67"/>
      <c r="F994" s="307">
        <v>88939.51</v>
      </c>
      <c r="G994" s="307">
        <v>79432.100000000006</v>
      </c>
      <c r="H994" s="142">
        <f t="shared" si="170"/>
        <v>9507.4099999999889</v>
      </c>
      <c r="I994" s="91">
        <f t="shared" si="169"/>
        <v>0.11969229064823904</v>
      </c>
      <c r="J994" s="157"/>
      <c r="K994" s="307">
        <v>565537.51</v>
      </c>
      <c r="L994" s="307">
        <v>554034.96</v>
      </c>
      <c r="M994" s="142">
        <f t="shared" si="171"/>
        <v>11502.550000000047</v>
      </c>
      <c r="N994" s="91">
        <f t="shared" si="172"/>
        <v>2.0761415489015434E-2</v>
      </c>
      <c r="O994" s="258"/>
      <c r="P994" s="157"/>
      <c r="Q994" s="307">
        <v>247805.51</v>
      </c>
      <c r="R994" s="307">
        <v>237594.96</v>
      </c>
      <c r="S994" s="142">
        <f t="shared" si="173"/>
        <v>10210.550000000017</v>
      </c>
      <c r="T994" s="91">
        <f t="shared" si="174"/>
        <v>4.2974606868765301E-2</v>
      </c>
      <c r="U994" s="157"/>
      <c r="V994" s="307">
        <v>962698.01</v>
      </c>
      <c r="W994" s="307">
        <v>949537.31</v>
      </c>
      <c r="X994" s="142">
        <f t="shared" si="175"/>
        <v>13160.699999999953</v>
      </c>
      <c r="Y994" s="91">
        <f t="shared" si="176"/>
        <v>1.3860118882532328E-2</v>
      </c>
      <c r="Z994" s="132"/>
    </row>
    <row r="995" spans="1:26" s="68" customFormat="1" hidden="1" outlineLevel="1" x14ac:dyDescent="0.25">
      <c r="A995" s="63" t="s">
        <v>1530</v>
      </c>
      <c r="B995" s="64" t="s">
        <v>1989</v>
      </c>
      <c r="C995" s="65" t="s">
        <v>2437</v>
      </c>
      <c r="D995" s="66"/>
      <c r="E995" s="67"/>
      <c r="F995" s="307">
        <v>3719.4900000000002</v>
      </c>
      <c r="G995" s="307">
        <v>8150</v>
      </c>
      <c r="H995" s="142">
        <f t="shared" si="170"/>
        <v>-4430.51</v>
      </c>
      <c r="I995" s="91">
        <f t="shared" si="169"/>
        <v>-0.54362085889570555</v>
      </c>
      <c r="J995" s="157"/>
      <c r="K995" s="307">
        <v>11744.51</v>
      </c>
      <c r="L995" s="307">
        <v>17213.900000000001</v>
      </c>
      <c r="M995" s="142">
        <f t="shared" si="171"/>
        <v>-5469.3900000000012</v>
      </c>
      <c r="N995" s="91">
        <f t="shared" si="172"/>
        <v>-0.31773101969919665</v>
      </c>
      <c r="O995" s="258"/>
      <c r="P995" s="157"/>
      <c r="Q995" s="307">
        <v>4169.5</v>
      </c>
      <c r="R995" s="307">
        <v>9413.91</v>
      </c>
      <c r="S995" s="142">
        <f t="shared" si="173"/>
        <v>-5244.41</v>
      </c>
      <c r="T995" s="91">
        <f t="shared" si="174"/>
        <v>-0.55709158043788398</v>
      </c>
      <c r="U995" s="157"/>
      <c r="V995" s="307">
        <v>26044.510000000002</v>
      </c>
      <c r="W995" s="307">
        <v>84969.989999999991</v>
      </c>
      <c r="X995" s="142">
        <f t="shared" si="175"/>
        <v>-58925.479999999989</v>
      </c>
      <c r="Y995" s="91">
        <f t="shared" si="176"/>
        <v>-0.69348578245095704</v>
      </c>
      <c r="Z995" s="132"/>
    </row>
    <row r="996" spans="1:26" s="68" customFormat="1" hidden="1" outlineLevel="1" x14ac:dyDescent="0.25">
      <c r="A996" s="63" t="s">
        <v>1531</v>
      </c>
      <c r="B996" s="64" t="s">
        <v>1990</v>
      </c>
      <c r="C996" s="65" t="s">
        <v>2438</v>
      </c>
      <c r="D996" s="66"/>
      <c r="E996" s="67"/>
      <c r="F996" s="307">
        <v>4000</v>
      </c>
      <c r="G996" s="307">
        <v>0</v>
      </c>
      <c r="H996" s="142">
        <f t="shared" si="170"/>
        <v>4000</v>
      </c>
      <c r="I996" s="91" t="str">
        <f t="shared" si="169"/>
        <v>N.M.</v>
      </c>
      <c r="J996" s="157"/>
      <c r="K996" s="307">
        <v>12811.5</v>
      </c>
      <c r="L996" s="307">
        <v>20000</v>
      </c>
      <c r="M996" s="142">
        <f t="shared" si="171"/>
        <v>-7188.5</v>
      </c>
      <c r="N996" s="91">
        <f t="shared" si="172"/>
        <v>-0.35942499999999999</v>
      </c>
      <c r="O996" s="258"/>
      <c r="P996" s="157"/>
      <c r="Q996" s="307">
        <v>11000.01</v>
      </c>
      <c r="R996" s="307">
        <v>16100</v>
      </c>
      <c r="S996" s="142">
        <f t="shared" si="173"/>
        <v>-5099.99</v>
      </c>
      <c r="T996" s="91">
        <f t="shared" si="174"/>
        <v>-0.3167695652173913</v>
      </c>
      <c r="U996" s="157"/>
      <c r="V996" s="307">
        <v>18476.810000000001</v>
      </c>
      <c r="W996" s="307">
        <v>28001.25</v>
      </c>
      <c r="X996" s="142">
        <f t="shared" si="175"/>
        <v>-9524.4399999999987</v>
      </c>
      <c r="Y996" s="91">
        <f t="shared" si="176"/>
        <v>-0.34014338645596176</v>
      </c>
      <c r="Z996" s="132"/>
    </row>
    <row r="997" spans="1:26" s="68" customFormat="1" hidden="1" outlineLevel="1" x14ac:dyDescent="0.25">
      <c r="A997" s="63" t="s">
        <v>1532</v>
      </c>
      <c r="B997" s="64" t="s">
        <v>1991</v>
      </c>
      <c r="C997" s="65" t="s">
        <v>2439</v>
      </c>
      <c r="D997" s="66"/>
      <c r="E997" s="67"/>
      <c r="F997" s="307">
        <v>0</v>
      </c>
      <c r="G997" s="307">
        <v>1304.79</v>
      </c>
      <c r="H997" s="142">
        <f t="shared" si="170"/>
        <v>-1304.79</v>
      </c>
      <c r="I997" s="91" t="str">
        <f t="shared" si="169"/>
        <v>N.M.</v>
      </c>
      <c r="J997" s="157"/>
      <c r="K997" s="307">
        <v>1080.3</v>
      </c>
      <c r="L997" s="307">
        <v>19720.13</v>
      </c>
      <c r="M997" s="142">
        <f t="shared" si="171"/>
        <v>-18639.830000000002</v>
      </c>
      <c r="N997" s="91">
        <f t="shared" si="172"/>
        <v>-0.94521841387455363</v>
      </c>
      <c r="O997" s="258"/>
      <c r="P997" s="157"/>
      <c r="Q997" s="307">
        <v>190</v>
      </c>
      <c r="R997" s="307">
        <v>1541.6000000000001</v>
      </c>
      <c r="S997" s="142">
        <f t="shared" si="173"/>
        <v>-1351.6000000000001</v>
      </c>
      <c r="T997" s="91">
        <f t="shared" si="174"/>
        <v>-0.87675142708873899</v>
      </c>
      <c r="U997" s="157"/>
      <c r="V997" s="307">
        <v>20857.77</v>
      </c>
      <c r="W997" s="307">
        <v>23658.14</v>
      </c>
      <c r="X997" s="142">
        <f t="shared" si="175"/>
        <v>-2800.369999999999</v>
      </c>
      <c r="Y997" s="91">
        <f t="shared" si="176"/>
        <v>-0.11836813883086325</v>
      </c>
      <c r="Z997" s="132"/>
    </row>
    <row r="998" spans="1:26" s="68" customFormat="1" hidden="1" outlineLevel="1" x14ac:dyDescent="0.25">
      <c r="A998" s="63" t="s">
        <v>1533</v>
      </c>
      <c r="B998" s="64" t="s">
        <v>1992</v>
      </c>
      <c r="C998" s="65" t="s">
        <v>2440</v>
      </c>
      <c r="D998" s="66"/>
      <c r="E998" s="67"/>
      <c r="F998" s="307">
        <v>0</v>
      </c>
      <c r="G998" s="307">
        <v>0</v>
      </c>
      <c r="H998" s="142">
        <f t="shared" si="170"/>
        <v>0</v>
      </c>
      <c r="I998" s="91">
        <f t="shared" si="169"/>
        <v>0</v>
      </c>
      <c r="J998" s="157"/>
      <c r="K998" s="307">
        <v>-1682.5900000000001</v>
      </c>
      <c r="L998" s="307">
        <v>0</v>
      </c>
      <c r="M998" s="142">
        <f t="shared" si="171"/>
        <v>-1682.5900000000001</v>
      </c>
      <c r="N998" s="91" t="str">
        <f t="shared" si="172"/>
        <v>N.M.</v>
      </c>
      <c r="O998" s="258"/>
      <c r="P998" s="157"/>
      <c r="Q998" s="307">
        <v>-2819.71</v>
      </c>
      <c r="R998" s="307">
        <v>0</v>
      </c>
      <c r="S998" s="142">
        <f t="shared" si="173"/>
        <v>-2819.71</v>
      </c>
      <c r="T998" s="91" t="str">
        <f t="shared" si="174"/>
        <v>N.M.</v>
      </c>
      <c r="U998" s="157"/>
      <c r="V998" s="307">
        <v>-1682.5900000000001</v>
      </c>
      <c r="W998" s="307">
        <v>0</v>
      </c>
      <c r="X998" s="142">
        <f t="shared" si="175"/>
        <v>-1682.5900000000001</v>
      </c>
      <c r="Y998" s="91" t="str">
        <f t="shared" si="176"/>
        <v>N.M.</v>
      </c>
      <c r="Z998" s="132"/>
    </row>
    <row r="999" spans="1:26" s="68" customFormat="1" hidden="1" outlineLevel="1" x14ac:dyDescent="0.25">
      <c r="A999" s="63" t="s">
        <v>1534</v>
      </c>
      <c r="B999" s="64" t="s">
        <v>1993</v>
      </c>
      <c r="C999" s="65" t="s">
        <v>2441</v>
      </c>
      <c r="D999" s="66"/>
      <c r="E999" s="67"/>
      <c r="F999" s="307">
        <v>0</v>
      </c>
      <c r="G999" s="307">
        <v>0</v>
      </c>
      <c r="H999" s="142">
        <f t="shared" si="170"/>
        <v>0</v>
      </c>
      <c r="I999" s="91">
        <f t="shared" si="169"/>
        <v>0</v>
      </c>
      <c r="J999" s="157"/>
      <c r="K999" s="307">
        <v>625</v>
      </c>
      <c r="L999" s="307">
        <v>0</v>
      </c>
      <c r="M999" s="142">
        <f t="shared" si="171"/>
        <v>625</v>
      </c>
      <c r="N999" s="91" t="str">
        <f t="shared" si="172"/>
        <v>N.M.</v>
      </c>
      <c r="O999" s="258"/>
      <c r="P999" s="157"/>
      <c r="Q999" s="307">
        <v>-125</v>
      </c>
      <c r="R999" s="307">
        <v>0</v>
      </c>
      <c r="S999" s="142">
        <f t="shared" si="173"/>
        <v>-125</v>
      </c>
      <c r="T999" s="91" t="str">
        <f t="shared" si="174"/>
        <v>N.M.</v>
      </c>
      <c r="U999" s="157"/>
      <c r="V999" s="307">
        <v>625</v>
      </c>
      <c r="W999" s="307">
        <v>0</v>
      </c>
      <c r="X999" s="142">
        <f t="shared" si="175"/>
        <v>625</v>
      </c>
      <c r="Y999" s="91" t="str">
        <f t="shared" si="176"/>
        <v>N.M.</v>
      </c>
      <c r="Z999" s="132"/>
    </row>
    <row r="1000" spans="1:26" s="68" customFormat="1" hidden="1" outlineLevel="1" x14ac:dyDescent="0.25">
      <c r="A1000" s="63" t="s">
        <v>1535</v>
      </c>
      <c r="B1000" s="64" t="s">
        <v>1994</v>
      </c>
      <c r="C1000" s="65" t="s">
        <v>2442</v>
      </c>
      <c r="D1000" s="66"/>
      <c r="E1000" s="67"/>
      <c r="F1000" s="307">
        <v>0</v>
      </c>
      <c r="G1000" s="307">
        <v>0</v>
      </c>
      <c r="H1000" s="142">
        <f t="shared" si="170"/>
        <v>0</v>
      </c>
      <c r="I1000" s="91">
        <f t="shared" si="169"/>
        <v>0</v>
      </c>
      <c r="J1000" s="157"/>
      <c r="K1000" s="307">
        <v>0</v>
      </c>
      <c r="L1000" s="307">
        <v>0</v>
      </c>
      <c r="M1000" s="142">
        <f t="shared" si="171"/>
        <v>0</v>
      </c>
      <c r="N1000" s="91">
        <f t="shared" si="172"/>
        <v>0</v>
      </c>
      <c r="O1000" s="258"/>
      <c r="P1000" s="157"/>
      <c r="Q1000" s="307">
        <v>0</v>
      </c>
      <c r="R1000" s="307">
        <v>0</v>
      </c>
      <c r="S1000" s="142">
        <f t="shared" si="173"/>
        <v>0</v>
      </c>
      <c r="T1000" s="91">
        <f t="shared" si="174"/>
        <v>0</v>
      </c>
      <c r="U1000" s="157"/>
      <c r="V1000" s="307">
        <v>0</v>
      </c>
      <c r="W1000" s="307">
        <v>13.48</v>
      </c>
      <c r="X1000" s="142">
        <f t="shared" si="175"/>
        <v>-13.48</v>
      </c>
      <c r="Y1000" s="91" t="str">
        <f t="shared" si="176"/>
        <v>N.M.</v>
      </c>
      <c r="Z1000" s="132"/>
    </row>
    <row r="1001" spans="1:26" s="68" customFormat="1" hidden="1" outlineLevel="1" x14ac:dyDescent="0.25">
      <c r="A1001" s="63" t="s">
        <v>1536</v>
      </c>
      <c r="B1001" s="64" t="s">
        <v>1995</v>
      </c>
      <c r="C1001" s="65" t="s">
        <v>2443</v>
      </c>
      <c r="D1001" s="66"/>
      <c r="E1001" s="67"/>
      <c r="F1001" s="307">
        <v>4928.9800000000005</v>
      </c>
      <c r="G1001" s="307">
        <v>0</v>
      </c>
      <c r="H1001" s="142">
        <f t="shared" si="170"/>
        <v>4928.9800000000005</v>
      </c>
      <c r="I1001" s="91" t="str">
        <f t="shared" si="169"/>
        <v>N.M.</v>
      </c>
      <c r="J1001" s="157"/>
      <c r="K1001" s="307">
        <v>15845.19</v>
      </c>
      <c r="L1001" s="307">
        <v>12539.43</v>
      </c>
      <c r="M1001" s="142">
        <f t="shared" si="171"/>
        <v>3305.76</v>
      </c>
      <c r="N1001" s="91">
        <f t="shared" si="172"/>
        <v>0.26362920802620216</v>
      </c>
      <c r="O1001" s="258"/>
      <c r="P1001" s="157"/>
      <c r="Q1001" s="307">
        <v>6703.02</v>
      </c>
      <c r="R1001" s="307">
        <v>12539.43</v>
      </c>
      <c r="S1001" s="142">
        <f t="shared" si="173"/>
        <v>-5836.41</v>
      </c>
      <c r="T1001" s="91">
        <f t="shared" si="174"/>
        <v>-0.46544460154887418</v>
      </c>
      <c r="U1001" s="157"/>
      <c r="V1001" s="307">
        <v>20171.690000000002</v>
      </c>
      <c r="W1001" s="307">
        <v>23065</v>
      </c>
      <c r="X1001" s="142">
        <f t="shared" si="175"/>
        <v>-2893.3099999999977</v>
      </c>
      <c r="Y1001" s="91">
        <f t="shared" si="176"/>
        <v>-0.12544157814871007</v>
      </c>
      <c r="Z1001" s="132"/>
    </row>
    <row r="1002" spans="1:26" s="68" customFormat="1" hidden="1" outlineLevel="1" x14ac:dyDescent="0.25">
      <c r="A1002" s="63" t="s">
        <v>1537</v>
      </c>
      <c r="B1002" s="64" t="s">
        <v>1996</v>
      </c>
      <c r="C1002" s="65" t="s">
        <v>2444</v>
      </c>
      <c r="D1002" s="66"/>
      <c r="E1002" s="67"/>
      <c r="F1002" s="307">
        <v>32.26</v>
      </c>
      <c r="G1002" s="307">
        <v>32.22</v>
      </c>
      <c r="H1002" s="142">
        <f t="shared" si="170"/>
        <v>3.9999999999999147E-2</v>
      </c>
      <c r="I1002" s="91">
        <f t="shared" si="169"/>
        <v>1.2414649286157401E-3</v>
      </c>
      <c r="J1002" s="157"/>
      <c r="K1002" s="307">
        <v>4509.34</v>
      </c>
      <c r="L1002" s="307">
        <v>5163.79</v>
      </c>
      <c r="M1002" s="142">
        <f t="shared" si="171"/>
        <v>-654.44999999999982</v>
      </c>
      <c r="N1002" s="91">
        <f t="shared" si="172"/>
        <v>-0.12673830655390708</v>
      </c>
      <c r="O1002" s="258"/>
      <c r="P1002" s="157"/>
      <c r="Q1002" s="307">
        <v>3586.84</v>
      </c>
      <c r="R1002" s="307">
        <v>1973.0800000000002</v>
      </c>
      <c r="S1002" s="142">
        <f t="shared" si="173"/>
        <v>1613.76</v>
      </c>
      <c r="T1002" s="91">
        <f t="shared" si="174"/>
        <v>0.81788878301944157</v>
      </c>
      <c r="U1002" s="157"/>
      <c r="V1002" s="307">
        <v>5663.35</v>
      </c>
      <c r="W1002" s="307">
        <v>9403.9399999999987</v>
      </c>
      <c r="X1002" s="142">
        <f t="shared" si="175"/>
        <v>-3740.5899999999983</v>
      </c>
      <c r="Y1002" s="91">
        <f t="shared" si="176"/>
        <v>-0.39776838218874205</v>
      </c>
      <c r="Z1002" s="132"/>
    </row>
    <row r="1003" spans="1:26" s="68" customFormat="1" hidden="1" outlineLevel="1" x14ac:dyDescent="0.25">
      <c r="A1003" s="63" t="s">
        <v>1538</v>
      </c>
      <c r="B1003" s="64" t="s">
        <v>1997</v>
      </c>
      <c r="C1003" s="65" t="s">
        <v>2445</v>
      </c>
      <c r="D1003" s="66"/>
      <c r="E1003" s="67"/>
      <c r="F1003" s="307">
        <v>19646.247000000003</v>
      </c>
      <c r="G1003" s="307">
        <v>8863.9500000000007</v>
      </c>
      <c r="H1003" s="142">
        <f t="shared" si="170"/>
        <v>10782.297000000002</v>
      </c>
      <c r="I1003" s="91">
        <f t="shared" si="169"/>
        <v>1.2164212343255547</v>
      </c>
      <c r="J1003" s="157"/>
      <c r="K1003" s="307">
        <v>157324.647</v>
      </c>
      <c r="L1003" s="307">
        <v>191366.53</v>
      </c>
      <c r="M1003" s="142">
        <f t="shared" si="171"/>
        <v>-34041.883000000002</v>
      </c>
      <c r="N1003" s="91">
        <f t="shared" si="172"/>
        <v>-0.17788838518418035</v>
      </c>
      <c r="O1003" s="258"/>
      <c r="P1003" s="157"/>
      <c r="Q1003" s="307">
        <v>76714.627000000008</v>
      </c>
      <c r="R1003" s="307">
        <v>-19375.8</v>
      </c>
      <c r="S1003" s="142">
        <f t="shared" si="173"/>
        <v>96090.427000000011</v>
      </c>
      <c r="T1003" s="91">
        <f t="shared" si="174"/>
        <v>4.9593011385336352</v>
      </c>
      <c r="U1003" s="157"/>
      <c r="V1003" s="307">
        <v>259354.027</v>
      </c>
      <c r="W1003" s="307">
        <v>230184.1</v>
      </c>
      <c r="X1003" s="142">
        <f t="shared" si="175"/>
        <v>29169.926999999996</v>
      </c>
      <c r="Y1003" s="91">
        <f t="shared" si="176"/>
        <v>0.12672433499968067</v>
      </c>
      <c r="Z1003" s="132"/>
    </row>
    <row r="1004" spans="1:26" s="68" customFormat="1" hidden="1" outlineLevel="1" x14ac:dyDescent="0.25">
      <c r="A1004" s="63" t="s">
        <v>1539</v>
      </c>
      <c r="B1004" s="64" t="s">
        <v>1998</v>
      </c>
      <c r="C1004" s="65" t="s">
        <v>2446</v>
      </c>
      <c r="D1004" s="66"/>
      <c r="E1004" s="67"/>
      <c r="F1004" s="307">
        <v>11860.210000000001</v>
      </c>
      <c r="G1004" s="307">
        <v>3740.61</v>
      </c>
      <c r="H1004" s="142">
        <f t="shared" si="170"/>
        <v>8119.6</v>
      </c>
      <c r="I1004" s="91">
        <f t="shared" si="169"/>
        <v>2.1706620043254978</v>
      </c>
      <c r="J1004" s="157"/>
      <c r="K1004" s="307">
        <v>43368.108</v>
      </c>
      <c r="L1004" s="307">
        <v>47527.629000000001</v>
      </c>
      <c r="M1004" s="142">
        <f t="shared" si="171"/>
        <v>-4159.5210000000006</v>
      </c>
      <c r="N1004" s="91">
        <f t="shared" si="172"/>
        <v>-8.751795718654512E-2</v>
      </c>
      <c r="O1004" s="258"/>
      <c r="P1004" s="157"/>
      <c r="Q1004" s="307">
        <v>16401.843000000001</v>
      </c>
      <c r="R1004" s="307">
        <v>9984.3950000000004</v>
      </c>
      <c r="S1004" s="142">
        <f t="shared" si="173"/>
        <v>6417.4480000000003</v>
      </c>
      <c r="T1004" s="91">
        <f t="shared" si="174"/>
        <v>0.64274780795431274</v>
      </c>
      <c r="U1004" s="157"/>
      <c r="V1004" s="307">
        <v>84296.288</v>
      </c>
      <c r="W1004" s="307">
        <v>60113.279000000002</v>
      </c>
      <c r="X1004" s="142">
        <f t="shared" si="175"/>
        <v>24183.008999999998</v>
      </c>
      <c r="Y1004" s="91">
        <f t="shared" si="176"/>
        <v>0.40229063199164361</v>
      </c>
      <c r="Z1004" s="132"/>
    </row>
    <row r="1005" spans="1:26" s="68" customFormat="1" hidden="1" outlineLevel="1" x14ac:dyDescent="0.25">
      <c r="A1005" s="63" t="s">
        <v>1540</v>
      </c>
      <c r="B1005" s="64" t="s">
        <v>1999</v>
      </c>
      <c r="C1005" s="65" t="s">
        <v>2447</v>
      </c>
      <c r="D1005" s="66"/>
      <c r="E1005" s="67"/>
      <c r="F1005" s="307">
        <v>0</v>
      </c>
      <c r="G1005" s="307">
        <v>0</v>
      </c>
      <c r="H1005" s="142">
        <f t="shared" si="170"/>
        <v>0</v>
      </c>
      <c r="I1005" s="91">
        <f t="shared" si="169"/>
        <v>0</v>
      </c>
      <c r="J1005" s="157"/>
      <c r="K1005" s="307">
        <v>17.89</v>
      </c>
      <c r="L1005" s="307">
        <v>556.69000000000005</v>
      </c>
      <c r="M1005" s="142">
        <f t="shared" si="171"/>
        <v>-538.80000000000007</v>
      </c>
      <c r="N1005" s="91">
        <f t="shared" si="172"/>
        <v>-0.96786362248288993</v>
      </c>
      <c r="O1005" s="258"/>
      <c r="P1005" s="157"/>
      <c r="Q1005" s="307">
        <v>0</v>
      </c>
      <c r="R1005" s="307">
        <v>0</v>
      </c>
      <c r="S1005" s="142">
        <f t="shared" si="173"/>
        <v>0</v>
      </c>
      <c r="T1005" s="91">
        <f t="shared" si="174"/>
        <v>0</v>
      </c>
      <c r="U1005" s="157"/>
      <c r="V1005" s="307">
        <v>86.81</v>
      </c>
      <c r="W1005" s="307">
        <v>1823.25</v>
      </c>
      <c r="X1005" s="142">
        <f t="shared" si="175"/>
        <v>-1736.44</v>
      </c>
      <c r="Y1005" s="91">
        <f t="shared" si="176"/>
        <v>-0.9523872206225148</v>
      </c>
      <c r="Z1005" s="132"/>
    </row>
    <row r="1006" spans="1:26" s="68" customFormat="1" hidden="1" outlineLevel="1" x14ac:dyDescent="0.25">
      <c r="A1006" s="63" t="s">
        <v>1541</v>
      </c>
      <c r="B1006" s="64" t="s">
        <v>2000</v>
      </c>
      <c r="C1006" s="65" t="s">
        <v>2448</v>
      </c>
      <c r="D1006" s="66"/>
      <c r="E1006" s="67"/>
      <c r="F1006" s="307">
        <v>10098.4</v>
      </c>
      <c r="G1006" s="307">
        <v>-6.45</v>
      </c>
      <c r="H1006" s="142">
        <f t="shared" si="170"/>
        <v>10104.85</v>
      </c>
      <c r="I1006" s="91" t="str">
        <f t="shared" ref="I1006:I1069" si="177">IF(G1006&lt;0,IF(H1006=0,0,IF(OR(G1006=0,F1006=0),"N.M.",IF(ABS(H1006/G1006)&gt;=10,"N.M.",H1006/(-G1006)))),IF(H1006=0,0,IF(OR(G1006=0,F1006=0),"N.M.",IF(ABS(H1006/G1006)&gt;=10,"N.M.",H1006/G1006))))</f>
        <v>N.M.</v>
      </c>
      <c r="J1006" s="157"/>
      <c r="K1006" s="307">
        <v>23397.53</v>
      </c>
      <c r="L1006" s="307">
        <v>116063.36</v>
      </c>
      <c r="M1006" s="142">
        <f t="shared" si="171"/>
        <v>-92665.83</v>
      </c>
      <c r="N1006" s="91">
        <f t="shared" si="172"/>
        <v>-0.79840726651373872</v>
      </c>
      <c r="O1006" s="258"/>
      <c r="P1006" s="157"/>
      <c r="Q1006" s="307">
        <v>10085.81</v>
      </c>
      <c r="R1006" s="307">
        <v>301.66000000000003</v>
      </c>
      <c r="S1006" s="142">
        <f t="shared" si="173"/>
        <v>9784.15</v>
      </c>
      <c r="T1006" s="91" t="str">
        <f t="shared" si="174"/>
        <v>N.M.</v>
      </c>
      <c r="U1006" s="157"/>
      <c r="V1006" s="307">
        <v>27859.489999999998</v>
      </c>
      <c r="W1006" s="307">
        <v>125361.03</v>
      </c>
      <c r="X1006" s="142">
        <f t="shared" si="175"/>
        <v>-97501.540000000008</v>
      </c>
      <c r="Y1006" s="91">
        <f t="shared" si="176"/>
        <v>-0.7777659452861867</v>
      </c>
      <c r="Z1006" s="132"/>
    </row>
    <row r="1007" spans="1:26" s="68" customFormat="1" hidden="1" outlineLevel="1" x14ac:dyDescent="0.25">
      <c r="A1007" s="63" t="s">
        <v>1542</v>
      </c>
      <c r="B1007" s="64" t="s">
        <v>2001</v>
      </c>
      <c r="C1007" s="65" t="s">
        <v>2449</v>
      </c>
      <c r="D1007" s="66"/>
      <c r="E1007" s="67"/>
      <c r="F1007" s="307">
        <v>18496.48</v>
      </c>
      <c r="G1007" s="307">
        <v>11107.22</v>
      </c>
      <c r="H1007" s="142">
        <f t="shared" si="170"/>
        <v>7389.26</v>
      </c>
      <c r="I1007" s="91">
        <f t="shared" si="177"/>
        <v>0.66526637628497509</v>
      </c>
      <c r="J1007" s="157"/>
      <c r="K1007" s="307">
        <v>128582.34</v>
      </c>
      <c r="L1007" s="307">
        <v>124791.46</v>
      </c>
      <c r="M1007" s="142">
        <f t="shared" si="171"/>
        <v>3790.8799999999901</v>
      </c>
      <c r="N1007" s="91">
        <f t="shared" si="172"/>
        <v>3.0377719757425627E-2</v>
      </c>
      <c r="O1007" s="258"/>
      <c r="P1007" s="157"/>
      <c r="Q1007" s="307">
        <v>54301.380000000005</v>
      </c>
      <c r="R1007" s="307">
        <v>48844.22</v>
      </c>
      <c r="S1007" s="142">
        <f t="shared" si="173"/>
        <v>5457.1600000000035</v>
      </c>
      <c r="T1007" s="91">
        <f t="shared" si="174"/>
        <v>0.11172580911313566</v>
      </c>
      <c r="U1007" s="157"/>
      <c r="V1007" s="307">
        <v>261381.27</v>
      </c>
      <c r="W1007" s="307">
        <v>246674.38</v>
      </c>
      <c r="X1007" s="142">
        <f t="shared" si="175"/>
        <v>14706.889999999985</v>
      </c>
      <c r="Y1007" s="91">
        <f t="shared" si="176"/>
        <v>5.9620662672791494E-2</v>
      </c>
      <c r="Z1007" s="132"/>
    </row>
    <row r="1008" spans="1:26" s="68" customFormat="1" hidden="1" outlineLevel="1" x14ac:dyDescent="0.25">
      <c r="A1008" s="63" t="s">
        <v>1543</v>
      </c>
      <c r="B1008" s="64" t="s">
        <v>2002</v>
      </c>
      <c r="C1008" s="65" t="s">
        <v>2450</v>
      </c>
      <c r="D1008" s="66"/>
      <c r="E1008" s="67"/>
      <c r="F1008" s="307">
        <v>800</v>
      </c>
      <c r="G1008" s="307">
        <v>800</v>
      </c>
      <c r="H1008" s="142">
        <f t="shared" si="170"/>
        <v>0</v>
      </c>
      <c r="I1008" s="91">
        <f t="shared" si="177"/>
        <v>0</v>
      </c>
      <c r="J1008" s="157"/>
      <c r="K1008" s="307">
        <v>6400</v>
      </c>
      <c r="L1008" s="307">
        <v>5600</v>
      </c>
      <c r="M1008" s="142">
        <f t="shared" si="171"/>
        <v>800</v>
      </c>
      <c r="N1008" s="91">
        <f t="shared" si="172"/>
        <v>0.14285714285714285</v>
      </c>
      <c r="O1008" s="258"/>
      <c r="P1008" s="157"/>
      <c r="Q1008" s="307">
        <v>3200</v>
      </c>
      <c r="R1008" s="307">
        <v>2400</v>
      </c>
      <c r="S1008" s="142">
        <f t="shared" si="173"/>
        <v>800</v>
      </c>
      <c r="T1008" s="91">
        <f t="shared" si="174"/>
        <v>0.33333333333333331</v>
      </c>
      <c r="U1008" s="157"/>
      <c r="V1008" s="307">
        <v>18233.71</v>
      </c>
      <c r="W1008" s="307">
        <v>16780.11</v>
      </c>
      <c r="X1008" s="142">
        <f t="shared" si="175"/>
        <v>1453.5999999999985</v>
      </c>
      <c r="Y1008" s="91">
        <f t="shared" si="176"/>
        <v>8.6626368957056804E-2</v>
      </c>
      <c r="Z1008" s="132"/>
    </row>
    <row r="1009" spans="1:26" s="68" customFormat="1" hidden="1" outlineLevel="1" x14ac:dyDescent="0.25">
      <c r="A1009" s="63" t="s">
        <v>1544</v>
      </c>
      <c r="B1009" s="64" t="s">
        <v>2003</v>
      </c>
      <c r="C1009" s="65" t="s">
        <v>2451</v>
      </c>
      <c r="D1009" s="66"/>
      <c r="E1009" s="67"/>
      <c r="F1009" s="307">
        <v>4036.11</v>
      </c>
      <c r="G1009" s="307">
        <v>4384.4000000000005</v>
      </c>
      <c r="H1009" s="142">
        <f t="shared" ref="H1009:H1072" si="178">+F1009-G1009</f>
        <v>-348.29000000000042</v>
      </c>
      <c r="I1009" s="91">
        <f t="shared" si="177"/>
        <v>-7.94384636438282E-2</v>
      </c>
      <c r="J1009" s="157"/>
      <c r="K1009" s="307">
        <v>28903.06</v>
      </c>
      <c r="L1009" s="307">
        <v>31017.13</v>
      </c>
      <c r="M1009" s="142">
        <f t="shared" ref="M1009:M1022" si="179">+K1009-L1009</f>
        <v>-2114.0699999999997</v>
      </c>
      <c r="N1009" s="91">
        <f t="shared" ref="N1009:N1022" si="180">IF(L1009&lt;0,IF(M1009=0,0,IF(OR(L1009=0,K1009=0),"N.M.",IF(ABS(M1009/L1009)&gt;=10,"N.M.",M1009/(-L1009)))),IF(M1009=0,0,IF(OR(L1009=0,K1009=0),"N.M.",IF(ABS(M1009/L1009)&gt;=10,"N.M.",M1009/L1009))))</f>
        <v>-6.8158143580660094E-2</v>
      </c>
      <c r="O1009" s="258"/>
      <c r="P1009" s="157"/>
      <c r="Q1009" s="307">
        <v>12221.050000000001</v>
      </c>
      <c r="R1009" s="307">
        <v>13498.4</v>
      </c>
      <c r="S1009" s="142">
        <f t="shared" ref="S1009:S1022" si="181">+Q1009-R1009</f>
        <v>-1277.3499999999985</v>
      </c>
      <c r="T1009" s="91">
        <f t="shared" ref="T1009:T1022" si="182">IF(R1009&lt;0,IF(S1009=0,0,IF(OR(R1009=0,Q1009=0),"N.M.",IF(ABS(S1009/R1009)&gt;=10,"N.M.",S1009/(-R1009)))),IF(S1009=0,0,IF(OR(R1009=0,Q1009=0),"N.M.",IF(ABS(S1009/R1009)&gt;=10,"N.M.",S1009/R1009))))</f>
        <v>-9.4629733894387377E-2</v>
      </c>
      <c r="U1009" s="157"/>
      <c r="V1009" s="307">
        <v>50451.240000000005</v>
      </c>
      <c r="W1009" s="307">
        <v>49164.15</v>
      </c>
      <c r="X1009" s="142">
        <f t="shared" ref="X1009:X1022" si="183">+V1009-W1009</f>
        <v>1287.0900000000038</v>
      </c>
      <c r="Y1009" s="91">
        <f t="shared" ref="Y1009:Y1022" si="184">IF(W1009&lt;0,IF(X1009=0,0,IF(OR(W1009=0,V1009=0),"N.M.",IF(ABS(X1009/W1009)&gt;=10,"N.M.",X1009/(-W1009)))),IF(X1009=0,0,IF(OR(W1009=0,V1009=0),"N.M.",IF(ABS(X1009/W1009)&gt;=10,"N.M.",X1009/W1009))))</f>
        <v>2.6179441727356291E-2</v>
      </c>
      <c r="Z1009" s="132"/>
    </row>
    <row r="1010" spans="1:26" ht="12.75" customHeight="1" collapsed="1" x14ac:dyDescent="0.25">
      <c r="A1010" s="38" t="s">
        <v>731</v>
      </c>
      <c r="B1010" s="83" t="s">
        <v>565</v>
      </c>
      <c r="C1010" s="87" t="s">
        <v>1217</v>
      </c>
      <c r="D1010" s="38" t="s">
        <v>276</v>
      </c>
      <c r="E1010" s="48"/>
      <c r="F1010" s="100">
        <v>2331846.1439999999</v>
      </c>
      <c r="G1010" s="100">
        <v>1122381.0500000007</v>
      </c>
      <c r="H1010" s="98">
        <f t="shared" si="178"/>
        <v>1209465.0939999991</v>
      </c>
      <c r="I1010" s="117">
        <f t="shared" si="177"/>
        <v>1.0775886620680191</v>
      </c>
      <c r="J1010" s="159"/>
      <c r="K1010" s="100">
        <v>11629929.772000005</v>
      </c>
      <c r="L1010" s="100">
        <v>12940628.128999999</v>
      </c>
      <c r="M1010" s="98">
        <f t="shared" si="179"/>
        <v>-1310698.3569999933</v>
      </c>
      <c r="N1010" s="117">
        <f t="shared" si="180"/>
        <v>-0.1012855283324859</v>
      </c>
      <c r="O1010" s="246"/>
      <c r="P1010" s="159"/>
      <c r="Q1010" s="100">
        <v>5017311.727</v>
      </c>
      <c r="R1010" s="100">
        <v>5244109.504999999</v>
      </c>
      <c r="S1010" s="98">
        <f t="shared" si="181"/>
        <v>-226797.777999999</v>
      </c>
      <c r="T1010" s="117">
        <f t="shared" si="182"/>
        <v>-4.3248101090139046E-2</v>
      </c>
      <c r="U1010" s="159"/>
      <c r="V1010" s="100">
        <v>24945885.952000014</v>
      </c>
      <c r="W1010" s="100">
        <v>16995180.410999998</v>
      </c>
      <c r="X1010" s="98">
        <f t="shared" si="183"/>
        <v>7950705.541000016</v>
      </c>
      <c r="Y1010" s="117">
        <f t="shared" si="184"/>
        <v>0.46782119099212288</v>
      </c>
    </row>
    <row r="1011" spans="1:26" s="108" customFormat="1" x14ac:dyDescent="0.25">
      <c r="A1011" s="113"/>
      <c r="B1011" s="104" t="s">
        <v>566</v>
      </c>
      <c r="C1011" s="105" t="s">
        <v>281</v>
      </c>
      <c r="D1011" s="113"/>
      <c r="E1011" s="109" t="s">
        <v>19</v>
      </c>
      <c r="F1011" s="302"/>
      <c r="G1011" s="302"/>
      <c r="H1011" s="303">
        <f t="shared" si="178"/>
        <v>0</v>
      </c>
      <c r="I1011" s="119">
        <f t="shared" si="177"/>
        <v>0</v>
      </c>
      <c r="J1011" s="166"/>
      <c r="K1011" s="302"/>
      <c r="L1011" s="302"/>
      <c r="M1011" s="303">
        <f t="shared" si="179"/>
        <v>0</v>
      </c>
      <c r="N1011" s="119">
        <f t="shared" si="180"/>
        <v>0</v>
      </c>
      <c r="O1011" s="247"/>
      <c r="P1011" s="166"/>
      <c r="Q1011" s="302"/>
      <c r="R1011" s="302"/>
      <c r="S1011" s="303">
        <f t="shared" si="181"/>
        <v>0</v>
      </c>
      <c r="T1011" s="119">
        <f t="shared" si="182"/>
        <v>0</v>
      </c>
      <c r="U1011" s="166"/>
      <c r="V1011" s="302"/>
      <c r="W1011" s="302"/>
      <c r="X1011" s="303">
        <f t="shared" si="183"/>
        <v>0</v>
      </c>
      <c r="Y1011" s="119">
        <f t="shared" si="184"/>
        <v>0</v>
      </c>
      <c r="Z1011" s="132"/>
    </row>
    <row r="1012" spans="1:26" s="68" customFormat="1" hidden="1" outlineLevel="1" x14ac:dyDescent="0.25">
      <c r="A1012" s="63" t="s">
        <v>1580</v>
      </c>
      <c r="B1012" s="64" t="s">
        <v>2039</v>
      </c>
      <c r="C1012" s="65" t="s">
        <v>2477</v>
      </c>
      <c r="D1012" s="66"/>
      <c r="E1012" s="67"/>
      <c r="F1012" s="307">
        <v>-632.78</v>
      </c>
      <c r="G1012" s="307">
        <v>16338.82</v>
      </c>
      <c r="H1012" s="142">
        <f t="shared" si="178"/>
        <v>-16971.599999999999</v>
      </c>
      <c r="I1012" s="91">
        <f t="shared" si="177"/>
        <v>-1.0387286229972543</v>
      </c>
      <c r="J1012" s="157"/>
      <c r="K1012" s="307">
        <v>2238.7200000000003</v>
      </c>
      <c r="L1012" s="307">
        <v>30842.170000000002</v>
      </c>
      <c r="M1012" s="142">
        <f t="shared" si="179"/>
        <v>-28603.45</v>
      </c>
      <c r="N1012" s="91">
        <f t="shared" si="180"/>
        <v>-0.92741366771533906</v>
      </c>
      <c r="O1012" s="258"/>
      <c r="P1012" s="157"/>
      <c r="Q1012" s="307">
        <v>-163.55000000000001</v>
      </c>
      <c r="R1012" s="307">
        <v>19561.16</v>
      </c>
      <c r="S1012" s="142">
        <f t="shared" si="181"/>
        <v>-19724.71</v>
      </c>
      <c r="T1012" s="91">
        <f t="shared" si="182"/>
        <v>-1.0083609560987181</v>
      </c>
      <c r="U1012" s="157"/>
      <c r="V1012" s="307">
        <v>-3465.87</v>
      </c>
      <c r="W1012" s="307">
        <v>38572.75</v>
      </c>
      <c r="X1012" s="142">
        <f t="shared" si="183"/>
        <v>-42038.62</v>
      </c>
      <c r="Y1012" s="91">
        <f t="shared" si="184"/>
        <v>-1.0898528105981555</v>
      </c>
      <c r="Z1012" s="132"/>
    </row>
    <row r="1013" spans="1:26" s="68" customFormat="1" hidden="1" outlineLevel="1" x14ac:dyDescent="0.25">
      <c r="A1013" s="63" t="s">
        <v>1581</v>
      </c>
      <c r="B1013" s="64" t="s">
        <v>2040</v>
      </c>
      <c r="C1013" s="65" t="s">
        <v>2478</v>
      </c>
      <c r="D1013" s="66"/>
      <c r="E1013" s="67"/>
      <c r="F1013" s="307">
        <v>-16376.23</v>
      </c>
      <c r="G1013" s="307">
        <v>48962.630000000005</v>
      </c>
      <c r="H1013" s="142">
        <f t="shared" si="178"/>
        <v>-65338.86</v>
      </c>
      <c r="I1013" s="91">
        <f t="shared" si="177"/>
        <v>-1.3344638553933887</v>
      </c>
      <c r="J1013" s="157"/>
      <c r="K1013" s="307">
        <v>86563.91</v>
      </c>
      <c r="L1013" s="307">
        <v>486797.34</v>
      </c>
      <c r="M1013" s="142">
        <f t="shared" si="179"/>
        <v>-400233.43000000005</v>
      </c>
      <c r="N1013" s="91">
        <f t="shared" si="180"/>
        <v>-0.82217669882912681</v>
      </c>
      <c r="O1013" s="258"/>
      <c r="P1013" s="157"/>
      <c r="Q1013" s="307">
        <v>13194.67</v>
      </c>
      <c r="R1013" s="307">
        <v>171726.05000000002</v>
      </c>
      <c r="S1013" s="142">
        <f t="shared" si="181"/>
        <v>-158531.38</v>
      </c>
      <c r="T1013" s="91">
        <f t="shared" si="182"/>
        <v>-0.92316442380174701</v>
      </c>
      <c r="U1013" s="157"/>
      <c r="V1013" s="307">
        <v>650627.21000000008</v>
      </c>
      <c r="W1013" s="307">
        <v>1060784.69</v>
      </c>
      <c r="X1013" s="142">
        <f t="shared" si="183"/>
        <v>-410157.47999999986</v>
      </c>
      <c r="Y1013" s="91">
        <f t="shared" si="184"/>
        <v>-0.38665478854148988</v>
      </c>
      <c r="Z1013" s="132"/>
    </row>
    <row r="1014" spans="1:26" s="68" customFormat="1" hidden="1" outlineLevel="1" x14ac:dyDescent="0.25">
      <c r="A1014" s="63" t="s">
        <v>1582</v>
      </c>
      <c r="B1014" s="64" t="s">
        <v>2041</v>
      </c>
      <c r="C1014" s="65" t="s">
        <v>2479</v>
      </c>
      <c r="D1014" s="66"/>
      <c r="E1014" s="67"/>
      <c r="F1014" s="307">
        <v>187.96</v>
      </c>
      <c r="G1014" s="307">
        <v>644.18000000000006</v>
      </c>
      <c r="H1014" s="142">
        <f t="shared" si="178"/>
        <v>-456.22</v>
      </c>
      <c r="I1014" s="91">
        <f t="shared" si="177"/>
        <v>-0.7082181998820205</v>
      </c>
      <c r="J1014" s="157"/>
      <c r="K1014" s="307">
        <v>11661.95</v>
      </c>
      <c r="L1014" s="307">
        <v>1512.05</v>
      </c>
      <c r="M1014" s="142">
        <f t="shared" si="179"/>
        <v>10149.900000000001</v>
      </c>
      <c r="N1014" s="91">
        <f t="shared" si="180"/>
        <v>6.7126748454085527</v>
      </c>
      <c r="O1014" s="258"/>
      <c r="P1014" s="157"/>
      <c r="Q1014" s="307">
        <v>7514.05</v>
      </c>
      <c r="R1014" s="307">
        <v>1499.17</v>
      </c>
      <c r="S1014" s="142">
        <f t="shared" si="181"/>
        <v>6014.88</v>
      </c>
      <c r="T1014" s="91">
        <f t="shared" si="182"/>
        <v>4.0121400508281244</v>
      </c>
      <c r="U1014" s="157"/>
      <c r="V1014" s="307">
        <v>24255.56</v>
      </c>
      <c r="W1014" s="307">
        <v>1508.12</v>
      </c>
      <c r="X1014" s="142">
        <f t="shared" si="183"/>
        <v>22747.440000000002</v>
      </c>
      <c r="Y1014" s="91" t="str">
        <f t="shared" si="184"/>
        <v>N.M.</v>
      </c>
      <c r="Z1014" s="132"/>
    </row>
    <row r="1015" spans="1:26" s="68" customFormat="1" hidden="1" outlineLevel="1" x14ac:dyDescent="0.25">
      <c r="A1015" s="63" t="s">
        <v>1583</v>
      </c>
      <c r="B1015" s="64" t="s">
        <v>2042</v>
      </c>
      <c r="C1015" s="65" t="s">
        <v>2480</v>
      </c>
      <c r="D1015" s="66"/>
      <c r="E1015" s="67"/>
      <c r="F1015" s="307">
        <v>0</v>
      </c>
      <c r="G1015" s="307">
        <v>376.37</v>
      </c>
      <c r="H1015" s="142">
        <f t="shared" si="178"/>
        <v>-376.37</v>
      </c>
      <c r="I1015" s="91" t="str">
        <f t="shared" si="177"/>
        <v>N.M.</v>
      </c>
      <c r="J1015" s="157"/>
      <c r="K1015" s="307">
        <v>0</v>
      </c>
      <c r="L1015" s="307">
        <v>2659.04</v>
      </c>
      <c r="M1015" s="142">
        <f t="shared" si="179"/>
        <v>-2659.04</v>
      </c>
      <c r="N1015" s="91" t="str">
        <f t="shared" si="180"/>
        <v>N.M.</v>
      </c>
      <c r="O1015" s="258"/>
      <c r="P1015" s="157"/>
      <c r="Q1015" s="307">
        <v>0</v>
      </c>
      <c r="R1015" s="307">
        <v>1137.8600000000001</v>
      </c>
      <c r="S1015" s="142">
        <f t="shared" si="181"/>
        <v>-1137.8600000000001</v>
      </c>
      <c r="T1015" s="91" t="str">
        <f t="shared" si="182"/>
        <v>N.M.</v>
      </c>
      <c r="U1015" s="157"/>
      <c r="V1015" s="307">
        <v>1883.19</v>
      </c>
      <c r="W1015" s="307">
        <v>4636.17</v>
      </c>
      <c r="X1015" s="142">
        <f t="shared" si="183"/>
        <v>-2752.98</v>
      </c>
      <c r="Y1015" s="91">
        <f t="shared" si="184"/>
        <v>-0.59380480008282699</v>
      </c>
      <c r="Z1015" s="132"/>
    </row>
    <row r="1016" spans="1:26" s="68" customFormat="1" hidden="1" outlineLevel="1" x14ac:dyDescent="0.25">
      <c r="A1016" s="63" t="s">
        <v>1584</v>
      </c>
      <c r="B1016" s="64" t="s">
        <v>2043</v>
      </c>
      <c r="C1016" s="65" t="s">
        <v>2481</v>
      </c>
      <c r="D1016" s="66"/>
      <c r="E1016" s="67"/>
      <c r="F1016" s="307">
        <v>0</v>
      </c>
      <c r="G1016" s="307">
        <v>86922.12</v>
      </c>
      <c r="H1016" s="142">
        <f t="shared" si="178"/>
        <v>-86922.12</v>
      </c>
      <c r="I1016" s="91" t="str">
        <f t="shared" si="177"/>
        <v>N.M.</v>
      </c>
      <c r="J1016" s="157"/>
      <c r="K1016" s="307">
        <v>0</v>
      </c>
      <c r="L1016" s="307">
        <v>719300.12</v>
      </c>
      <c r="M1016" s="142">
        <f t="shared" si="179"/>
        <v>-719300.12</v>
      </c>
      <c r="N1016" s="91" t="str">
        <f t="shared" si="180"/>
        <v>N.M.</v>
      </c>
      <c r="O1016" s="258"/>
      <c r="P1016" s="157"/>
      <c r="Q1016" s="307">
        <v>0</v>
      </c>
      <c r="R1016" s="307">
        <v>231679.09</v>
      </c>
      <c r="S1016" s="142">
        <f t="shared" si="181"/>
        <v>-231679.09</v>
      </c>
      <c r="T1016" s="91" t="str">
        <f t="shared" si="182"/>
        <v>N.M.</v>
      </c>
      <c r="U1016" s="157"/>
      <c r="V1016" s="307">
        <v>398903.61</v>
      </c>
      <c r="W1016" s="307">
        <v>1142396.6000000001</v>
      </c>
      <c r="X1016" s="142">
        <f t="shared" si="183"/>
        <v>-743492.99000000011</v>
      </c>
      <c r="Y1016" s="91">
        <f t="shared" si="184"/>
        <v>-0.65081862988737893</v>
      </c>
      <c r="Z1016" s="132"/>
    </row>
    <row r="1017" spans="1:26" s="68" customFormat="1" hidden="1" outlineLevel="1" x14ac:dyDescent="0.25">
      <c r="A1017" s="63" t="s">
        <v>1585</v>
      </c>
      <c r="B1017" s="64" t="s">
        <v>2044</v>
      </c>
      <c r="C1017" s="65" t="s">
        <v>2482</v>
      </c>
      <c r="D1017" s="66"/>
      <c r="E1017" s="67"/>
      <c r="F1017" s="307">
        <v>0</v>
      </c>
      <c r="G1017" s="307">
        <v>69667.58</v>
      </c>
      <c r="H1017" s="142">
        <f t="shared" si="178"/>
        <v>-69667.58</v>
      </c>
      <c r="I1017" s="91" t="str">
        <f t="shared" si="177"/>
        <v>N.M.</v>
      </c>
      <c r="J1017" s="157"/>
      <c r="K1017" s="307">
        <v>0</v>
      </c>
      <c r="L1017" s="307">
        <v>556958.71999999997</v>
      </c>
      <c r="M1017" s="142">
        <f t="shared" si="179"/>
        <v>-556958.71999999997</v>
      </c>
      <c r="N1017" s="91" t="str">
        <f t="shared" si="180"/>
        <v>N.M.</v>
      </c>
      <c r="O1017" s="258"/>
      <c r="P1017" s="157"/>
      <c r="Q1017" s="307">
        <v>0</v>
      </c>
      <c r="R1017" s="307">
        <v>241476.16</v>
      </c>
      <c r="S1017" s="142">
        <f t="shared" si="181"/>
        <v>-241476.16</v>
      </c>
      <c r="T1017" s="91" t="str">
        <f t="shared" si="182"/>
        <v>N.M.</v>
      </c>
      <c r="U1017" s="157"/>
      <c r="V1017" s="307">
        <v>382726.98</v>
      </c>
      <c r="W1017" s="307">
        <v>952633.39999999991</v>
      </c>
      <c r="X1017" s="142">
        <f t="shared" si="183"/>
        <v>-569906.41999999993</v>
      </c>
      <c r="Y1017" s="91">
        <f t="shared" si="184"/>
        <v>-0.59824316468433714</v>
      </c>
      <c r="Z1017" s="132"/>
    </row>
    <row r="1018" spans="1:26" s="68" customFormat="1" hidden="1" outlineLevel="1" x14ac:dyDescent="0.25">
      <c r="A1018" s="63" t="s">
        <v>1586</v>
      </c>
      <c r="B1018" s="64" t="s">
        <v>2045</v>
      </c>
      <c r="C1018" s="65" t="s">
        <v>2483</v>
      </c>
      <c r="D1018" s="66"/>
      <c r="E1018" s="67"/>
      <c r="F1018" s="307">
        <v>0</v>
      </c>
      <c r="G1018" s="307">
        <v>0</v>
      </c>
      <c r="H1018" s="142">
        <f t="shared" si="178"/>
        <v>0</v>
      </c>
      <c r="I1018" s="91">
        <f t="shared" si="177"/>
        <v>0</v>
      </c>
      <c r="J1018" s="157"/>
      <c r="K1018" s="307">
        <v>0</v>
      </c>
      <c r="L1018" s="307">
        <v>0</v>
      </c>
      <c r="M1018" s="142">
        <f t="shared" si="179"/>
        <v>0</v>
      </c>
      <c r="N1018" s="91">
        <f t="shared" si="180"/>
        <v>0</v>
      </c>
      <c r="O1018" s="258"/>
      <c r="P1018" s="157"/>
      <c r="Q1018" s="307">
        <v>0</v>
      </c>
      <c r="R1018" s="307">
        <v>0</v>
      </c>
      <c r="S1018" s="142">
        <f t="shared" si="181"/>
        <v>0</v>
      </c>
      <c r="T1018" s="91">
        <f t="shared" si="182"/>
        <v>0</v>
      </c>
      <c r="U1018" s="157"/>
      <c r="V1018" s="307">
        <v>0</v>
      </c>
      <c r="W1018" s="307">
        <v>3.72</v>
      </c>
      <c r="X1018" s="142">
        <f t="shared" si="183"/>
        <v>-3.72</v>
      </c>
      <c r="Y1018" s="91" t="str">
        <f t="shared" si="184"/>
        <v>N.M.</v>
      </c>
      <c r="Z1018" s="132"/>
    </row>
    <row r="1019" spans="1:26" s="68" customFormat="1" hidden="1" outlineLevel="1" x14ac:dyDescent="0.25">
      <c r="A1019" s="63" t="s">
        <v>1587</v>
      </c>
      <c r="B1019" s="64" t="s">
        <v>2046</v>
      </c>
      <c r="C1019" s="65" t="s">
        <v>2484</v>
      </c>
      <c r="D1019" s="66"/>
      <c r="E1019" s="67"/>
      <c r="F1019" s="307">
        <v>0</v>
      </c>
      <c r="G1019" s="307">
        <v>0</v>
      </c>
      <c r="H1019" s="142">
        <f t="shared" si="178"/>
        <v>0</v>
      </c>
      <c r="I1019" s="91">
        <f t="shared" si="177"/>
        <v>0</v>
      </c>
      <c r="J1019" s="157"/>
      <c r="K1019" s="307">
        <v>0</v>
      </c>
      <c r="L1019" s="307">
        <v>0</v>
      </c>
      <c r="M1019" s="142">
        <f t="shared" si="179"/>
        <v>0</v>
      </c>
      <c r="N1019" s="91">
        <f t="shared" si="180"/>
        <v>0</v>
      </c>
      <c r="O1019" s="258"/>
      <c r="P1019" s="157"/>
      <c r="Q1019" s="307">
        <v>0</v>
      </c>
      <c r="R1019" s="307">
        <v>0</v>
      </c>
      <c r="S1019" s="142">
        <f t="shared" si="181"/>
        <v>0</v>
      </c>
      <c r="T1019" s="91">
        <f t="shared" si="182"/>
        <v>0</v>
      </c>
      <c r="U1019" s="157"/>
      <c r="V1019" s="307">
        <v>0</v>
      </c>
      <c r="W1019" s="307">
        <v>38.700000000000003</v>
      </c>
      <c r="X1019" s="142">
        <f t="shared" si="183"/>
        <v>-38.700000000000003</v>
      </c>
      <c r="Y1019" s="91" t="str">
        <f t="shared" si="184"/>
        <v>N.M.</v>
      </c>
      <c r="Z1019" s="132"/>
    </row>
    <row r="1020" spans="1:26" s="68" customFormat="1" hidden="1" outlineLevel="1" x14ac:dyDescent="0.25">
      <c r="A1020" s="63" t="s">
        <v>1588</v>
      </c>
      <c r="B1020" s="64" t="s">
        <v>2047</v>
      </c>
      <c r="C1020" s="65" t="s">
        <v>2485</v>
      </c>
      <c r="D1020" s="66"/>
      <c r="E1020" s="67"/>
      <c r="F1020" s="307">
        <v>0</v>
      </c>
      <c r="G1020" s="307">
        <v>0</v>
      </c>
      <c r="H1020" s="142">
        <f t="shared" si="178"/>
        <v>0</v>
      </c>
      <c r="I1020" s="91">
        <f t="shared" si="177"/>
        <v>0</v>
      </c>
      <c r="J1020" s="157"/>
      <c r="K1020" s="307">
        <v>0</v>
      </c>
      <c r="L1020" s="307">
        <v>98.31</v>
      </c>
      <c r="M1020" s="142">
        <f t="shared" si="179"/>
        <v>-98.31</v>
      </c>
      <c r="N1020" s="91" t="str">
        <f t="shared" si="180"/>
        <v>N.M.</v>
      </c>
      <c r="O1020" s="258"/>
      <c r="P1020" s="157"/>
      <c r="Q1020" s="307">
        <v>0</v>
      </c>
      <c r="R1020" s="307">
        <v>98.31</v>
      </c>
      <c r="S1020" s="142">
        <f t="shared" si="181"/>
        <v>-98.31</v>
      </c>
      <c r="T1020" s="91" t="str">
        <f t="shared" si="182"/>
        <v>N.M.</v>
      </c>
      <c r="U1020" s="157"/>
      <c r="V1020" s="307">
        <v>0</v>
      </c>
      <c r="W1020" s="307">
        <v>98.31</v>
      </c>
      <c r="X1020" s="142">
        <f t="shared" si="183"/>
        <v>-98.31</v>
      </c>
      <c r="Y1020" s="91" t="str">
        <f t="shared" si="184"/>
        <v>N.M.</v>
      </c>
      <c r="Z1020" s="132"/>
    </row>
    <row r="1021" spans="1:26" s="68" customFormat="1" hidden="1" outlineLevel="1" x14ac:dyDescent="0.25">
      <c r="A1021" s="63" t="s">
        <v>1589</v>
      </c>
      <c r="B1021" s="64" t="s">
        <v>2048</v>
      </c>
      <c r="C1021" s="65" t="s">
        <v>2486</v>
      </c>
      <c r="D1021" s="66"/>
      <c r="E1021" s="67"/>
      <c r="F1021" s="307">
        <v>0</v>
      </c>
      <c r="G1021" s="307">
        <v>351.55</v>
      </c>
      <c r="H1021" s="142">
        <f t="shared" si="178"/>
        <v>-351.55</v>
      </c>
      <c r="I1021" s="91" t="str">
        <f t="shared" si="177"/>
        <v>N.M.</v>
      </c>
      <c r="J1021" s="157"/>
      <c r="K1021" s="307">
        <v>0</v>
      </c>
      <c r="L1021" s="307">
        <v>1220.51</v>
      </c>
      <c r="M1021" s="142">
        <f t="shared" si="179"/>
        <v>-1220.51</v>
      </c>
      <c r="N1021" s="91" t="str">
        <f t="shared" si="180"/>
        <v>N.M.</v>
      </c>
      <c r="O1021" s="258"/>
      <c r="P1021" s="157"/>
      <c r="Q1021" s="307">
        <v>0</v>
      </c>
      <c r="R1021" s="307">
        <v>607.07000000000005</v>
      </c>
      <c r="S1021" s="142">
        <f t="shared" si="181"/>
        <v>-607.07000000000005</v>
      </c>
      <c r="T1021" s="91" t="str">
        <f t="shared" si="182"/>
        <v>N.M.</v>
      </c>
      <c r="U1021" s="157"/>
      <c r="V1021" s="307">
        <v>3892.2000000000003</v>
      </c>
      <c r="W1021" s="307">
        <v>3455.99</v>
      </c>
      <c r="X1021" s="142">
        <f t="shared" si="183"/>
        <v>436.21000000000049</v>
      </c>
      <c r="Y1021" s="91">
        <f t="shared" si="184"/>
        <v>0.12621853651196924</v>
      </c>
      <c r="Z1021" s="132"/>
    </row>
    <row r="1022" spans="1:26" collapsed="1" x14ac:dyDescent="0.25">
      <c r="A1022" s="38" t="s">
        <v>732</v>
      </c>
      <c r="B1022" s="83" t="s">
        <v>567</v>
      </c>
      <c r="C1022" s="88" t="s">
        <v>280</v>
      </c>
      <c r="D1022" s="38" t="s">
        <v>275</v>
      </c>
      <c r="E1022" s="48"/>
      <c r="F1022" s="100">
        <v>-16821.05</v>
      </c>
      <c r="G1022" s="100">
        <v>223263.25</v>
      </c>
      <c r="H1022" s="98">
        <f t="shared" si="178"/>
        <v>-240084.3</v>
      </c>
      <c r="I1022" s="117">
        <f t="shared" si="177"/>
        <v>-1.0753417770277911</v>
      </c>
      <c r="J1022" s="159"/>
      <c r="K1022" s="100">
        <v>100464.58</v>
      </c>
      <c r="L1022" s="100">
        <v>1799388.26</v>
      </c>
      <c r="M1022" s="98">
        <f t="shared" si="179"/>
        <v>-1698923.68</v>
      </c>
      <c r="N1022" s="117">
        <f t="shared" si="180"/>
        <v>-0.94416736941475876</v>
      </c>
      <c r="O1022" s="246"/>
      <c r="P1022" s="159"/>
      <c r="Q1022" s="100">
        <v>20545.170000000002</v>
      </c>
      <c r="R1022" s="100">
        <v>667784.87</v>
      </c>
      <c r="S1022" s="98">
        <f t="shared" si="181"/>
        <v>-647239.69999999995</v>
      </c>
      <c r="T1022" s="117">
        <f t="shared" si="182"/>
        <v>-0.96923384921853639</v>
      </c>
      <c r="U1022" s="159"/>
      <c r="V1022" s="100">
        <v>1458822.88</v>
      </c>
      <c r="W1022" s="100">
        <v>3204128.4499999997</v>
      </c>
      <c r="X1022" s="98">
        <f t="shared" si="183"/>
        <v>-1745305.5699999998</v>
      </c>
      <c r="Y1022" s="117">
        <f t="shared" si="184"/>
        <v>-0.54470524426072864</v>
      </c>
    </row>
    <row r="1023" spans="1:26" s="68" customFormat="1" hidden="1" outlineLevel="1" x14ac:dyDescent="0.25">
      <c r="A1023" s="63" t="s">
        <v>1590</v>
      </c>
      <c r="B1023" s="64" t="s">
        <v>2049</v>
      </c>
      <c r="C1023" s="65" t="s">
        <v>2464</v>
      </c>
      <c r="D1023" s="66"/>
      <c r="E1023" s="67"/>
      <c r="F1023" s="307">
        <v>2282.44</v>
      </c>
      <c r="G1023" s="307">
        <v>0</v>
      </c>
      <c r="H1023" s="142">
        <f t="shared" si="178"/>
        <v>2282.44</v>
      </c>
      <c r="I1023" s="91" t="str">
        <f t="shared" si="177"/>
        <v>N.M.</v>
      </c>
      <c r="J1023" s="157"/>
      <c r="K1023" s="307">
        <v>6256.31</v>
      </c>
      <c r="L1023" s="307">
        <v>0</v>
      </c>
      <c r="M1023" s="142"/>
      <c r="N1023" s="91"/>
      <c r="O1023" s="258"/>
      <c r="P1023" s="157"/>
      <c r="Q1023" s="307">
        <v>4576.54</v>
      </c>
      <c r="R1023" s="307">
        <v>0</v>
      </c>
      <c r="S1023" s="142"/>
      <c r="T1023" s="91"/>
      <c r="U1023" s="157"/>
      <c r="V1023" s="307">
        <v>6256.31</v>
      </c>
      <c r="W1023" s="307">
        <v>0</v>
      </c>
      <c r="X1023" s="142"/>
      <c r="Y1023" s="91"/>
      <c r="Z1023" s="132"/>
    </row>
    <row r="1024" spans="1:26" collapsed="1" x14ac:dyDescent="0.25">
      <c r="A1024" s="38" t="s">
        <v>1107</v>
      </c>
      <c r="B1024" s="84" t="s">
        <v>1219</v>
      </c>
      <c r="C1024" s="88" t="s">
        <v>999</v>
      </c>
      <c r="D1024" s="38"/>
      <c r="E1024" s="48"/>
      <c r="F1024" s="100">
        <v>2282.44</v>
      </c>
      <c r="G1024" s="100">
        <v>0</v>
      </c>
      <c r="H1024" s="98">
        <f t="shared" si="178"/>
        <v>2282.44</v>
      </c>
      <c r="I1024" s="117" t="str">
        <f t="shared" si="177"/>
        <v>N.M.</v>
      </c>
      <c r="J1024" s="159"/>
      <c r="K1024" s="100">
        <v>6256.31</v>
      </c>
      <c r="L1024" s="100">
        <v>0</v>
      </c>
      <c r="M1024" s="98"/>
      <c r="N1024" s="117"/>
      <c r="O1024" s="246"/>
      <c r="P1024" s="159"/>
      <c r="Q1024" s="100">
        <v>4576.54</v>
      </c>
      <c r="R1024" s="100">
        <v>0</v>
      </c>
      <c r="S1024" s="98"/>
      <c r="T1024" s="117"/>
      <c r="U1024" s="159"/>
      <c r="V1024" s="100">
        <v>6256.31</v>
      </c>
      <c r="W1024" s="100">
        <v>0</v>
      </c>
      <c r="X1024" s="98"/>
      <c r="Y1024" s="117"/>
    </row>
    <row r="1025" spans="1:26" s="68" customFormat="1" hidden="1" outlineLevel="1" x14ac:dyDescent="0.25">
      <c r="A1025" s="63" t="s">
        <v>1591</v>
      </c>
      <c r="B1025" s="64" t="s">
        <v>2050</v>
      </c>
      <c r="C1025" s="65" t="s">
        <v>2463</v>
      </c>
      <c r="D1025" s="66"/>
      <c r="E1025" s="67"/>
      <c r="F1025" s="307">
        <v>69482.399999999994</v>
      </c>
      <c r="G1025" s="307">
        <v>0</v>
      </c>
      <c r="H1025" s="142">
        <f t="shared" si="178"/>
        <v>69482.399999999994</v>
      </c>
      <c r="I1025" s="91" t="str">
        <f t="shared" si="177"/>
        <v>N.M.</v>
      </c>
      <c r="J1025" s="157"/>
      <c r="K1025" s="307">
        <v>465925.5</v>
      </c>
      <c r="L1025" s="307">
        <v>0</v>
      </c>
      <c r="M1025" s="142"/>
      <c r="N1025" s="91"/>
      <c r="O1025" s="258"/>
      <c r="P1025" s="157"/>
      <c r="Q1025" s="307">
        <v>206326.44</v>
      </c>
      <c r="R1025" s="307">
        <v>0</v>
      </c>
      <c r="S1025" s="142"/>
      <c r="T1025" s="91"/>
      <c r="U1025" s="157"/>
      <c r="V1025" s="307">
        <v>465925.5</v>
      </c>
      <c r="W1025" s="307">
        <v>0</v>
      </c>
      <c r="X1025" s="142"/>
      <c r="Y1025" s="91"/>
      <c r="Z1025" s="132"/>
    </row>
    <row r="1026" spans="1:26" collapsed="1" x14ac:dyDescent="0.25">
      <c r="A1026" s="38" t="s">
        <v>1108</v>
      </c>
      <c r="B1026" s="84" t="s">
        <v>1220</v>
      </c>
      <c r="C1026" s="88" t="s">
        <v>1000</v>
      </c>
      <c r="D1026" s="38"/>
      <c r="E1026" s="48"/>
      <c r="F1026" s="100">
        <v>69482.399999999994</v>
      </c>
      <c r="G1026" s="100">
        <v>0</v>
      </c>
      <c r="H1026" s="98">
        <f t="shared" si="178"/>
        <v>69482.399999999994</v>
      </c>
      <c r="I1026" s="117" t="str">
        <f t="shared" si="177"/>
        <v>N.M.</v>
      </c>
      <c r="J1026" s="159"/>
      <c r="K1026" s="100">
        <v>465925.5</v>
      </c>
      <c r="L1026" s="100">
        <v>0</v>
      </c>
      <c r="M1026" s="98"/>
      <c r="N1026" s="117"/>
      <c r="O1026" s="246"/>
      <c r="P1026" s="159"/>
      <c r="Q1026" s="100">
        <v>206326.44</v>
      </c>
      <c r="R1026" s="100">
        <v>0</v>
      </c>
      <c r="S1026" s="98"/>
      <c r="T1026" s="117"/>
      <c r="U1026" s="159"/>
      <c r="V1026" s="100">
        <v>465925.5</v>
      </c>
      <c r="W1026" s="100">
        <v>0</v>
      </c>
      <c r="X1026" s="98"/>
      <c r="Y1026" s="117"/>
    </row>
    <row r="1027" spans="1:26" s="68" customFormat="1" hidden="1" outlineLevel="1" x14ac:dyDescent="0.25">
      <c r="A1027" s="63" t="s">
        <v>1592</v>
      </c>
      <c r="B1027" s="64" t="s">
        <v>2051</v>
      </c>
      <c r="C1027" s="65" t="s">
        <v>2487</v>
      </c>
      <c r="D1027" s="66"/>
      <c r="E1027" s="67"/>
      <c r="F1027" s="307">
        <v>9555.06</v>
      </c>
      <c r="G1027" s="307">
        <v>0</v>
      </c>
      <c r="H1027" s="142">
        <f t="shared" si="178"/>
        <v>9555.06</v>
      </c>
      <c r="I1027" s="91" t="str">
        <f t="shared" si="177"/>
        <v>N.M.</v>
      </c>
      <c r="J1027" s="157"/>
      <c r="K1027" s="307">
        <v>70453.94</v>
      </c>
      <c r="L1027" s="307">
        <v>0</v>
      </c>
      <c r="M1027" s="142"/>
      <c r="N1027" s="91"/>
      <c r="O1027" s="258"/>
      <c r="P1027" s="157"/>
      <c r="Q1027" s="307">
        <v>20230.77</v>
      </c>
      <c r="R1027" s="307">
        <v>0</v>
      </c>
      <c r="S1027" s="142"/>
      <c r="T1027" s="91"/>
      <c r="U1027" s="157"/>
      <c r="V1027" s="307">
        <v>70453.94</v>
      </c>
      <c r="W1027" s="307">
        <v>0</v>
      </c>
      <c r="X1027" s="142"/>
      <c r="Y1027" s="91"/>
      <c r="Z1027" s="132"/>
    </row>
    <row r="1028" spans="1:26" collapsed="1" x14ac:dyDescent="0.25">
      <c r="A1028" s="38" t="s">
        <v>1109</v>
      </c>
      <c r="B1028" s="84" t="s">
        <v>1221</v>
      </c>
      <c r="C1028" s="88" t="s">
        <v>1001</v>
      </c>
      <c r="D1028" s="38"/>
      <c r="E1028" s="48"/>
      <c r="F1028" s="100">
        <v>9555.06</v>
      </c>
      <c r="G1028" s="100">
        <v>0</v>
      </c>
      <c r="H1028" s="98">
        <f t="shared" si="178"/>
        <v>9555.06</v>
      </c>
      <c r="I1028" s="117" t="str">
        <f t="shared" si="177"/>
        <v>N.M.</v>
      </c>
      <c r="J1028" s="159"/>
      <c r="K1028" s="100">
        <v>70453.94</v>
      </c>
      <c r="L1028" s="100">
        <v>0</v>
      </c>
      <c r="M1028" s="98"/>
      <c r="N1028" s="117"/>
      <c r="O1028" s="246"/>
      <c r="P1028" s="159"/>
      <c r="Q1028" s="100">
        <v>20230.77</v>
      </c>
      <c r="R1028" s="100">
        <v>0</v>
      </c>
      <c r="S1028" s="98"/>
      <c r="T1028" s="117"/>
      <c r="U1028" s="159"/>
      <c r="V1028" s="100">
        <v>70453.94</v>
      </c>
      <c r="W1028" s="100">
        <v>0</v>
      </c>
      <c r="X1028" s="98"/>
      <c r="Y1028" s="117"/>
    </row>
    <row r="1029" spans="1:26" s="68" customFormat="1" hidden="1" outlineLevel="1" x14ac:dyDescent="0.25">
      <c r="A1029" s="63" t="s">
        <v>1580</v>
      </c>
      <c r="B1029" s="64" t="s">
        <v>2039</v>
      </c>
      <c r="C1029" s="65" t="s">
        <v>2477</v>
      </c>
      <c r="D1029" s="66"/>
      <c r="E1029" s="67"/>
      <c r="F1029" s="307">
        <v>-632.78</v>
      </c>
      <c r="G1029" s="307">
        <v>16338.82</v>
      </c>
      <c r="H1029" s="142">
        <f t="shared" si="178"/>
        <v>-16971.599999999999</v>
      </c>
      <c r="I1029" s="91">
        <f t="shared" si="177"/>
        <v>-1.0387286229972543</v>
      </c>
      <c r="J1029" s="157"/>
      <c r="K1029" s="307">
        <v>2238.7200000000003</v>
      </c>
      <c r="L1029" s="307">
        <v>30842.170000000002</v>
      </c>
      <c r="M1029" s="142"/>
      <c r="N1029" s="91"/>
      <c r="O1029" s="258"/>
      <c r="P1029" s="157"/>
      <c r="Q1029" s="307">
        <v>-163.55000000000001</v>
      </c>
      <c r="R1029" s="307">
        <v>19561.16</v>
      </c>
      <c r="S1029" s="142"/>
      <c r="T1029" s="91"/>
      <c r="U1029" s="157"/>
      <c r="V1029" s="307">
        <v>-3465.87</v>
      </c>
      <c r="W1029" s="307">
        <v>38572.75</v>
      </c>
      <c r="X1029" s="142"/>
      <c r="Y1029" s="91"/>
      <c r="Z1029" s="132"/>
    </row>
    <row r="1030" spans="1:26" s="68" customFormat="1" hidden="1" outlineLevel="1" x14ac:dyDescent="0.25">
      <c r="A1030" s="63" t="s">
        <v>1581</v>
      </c>
      <c r="B1030" s="64" t="s">
        <v>2040</v>
      </c>
      <c r="C1030" s="65" t="s">
        <v>2478</v>
      </c>
      <c r="D1030" s="66"/>
      <c r="E1030" s="67"/>
      <c r="F1030" s="307">
        <v>-16376.23</v>
      </c>
      <c r="G1030" s="307">
        <v>48962.630000000005</v>
      </c>
      <c r="H1030" s="142">
        <f t="shared" si="178"/>
        <v>-65338.86</v>
      </c>
      <c r="I1030" s="91">
        <f t="shared" si="177"/>
        <v>-1.3344638553933887</v>
      </c>
      <c r="J1030" s="157"/>
      <c r="K1030" s="307">
        <v>86563.91</v>
      </c>
      <c r="L1030" s="307">
        <v>486797.34</v>
      </c>
      <c r="M1030" s="142"/>
      <c r="N1030" s="91"/>
      <c r="O1030" s="258"/>
      <c r="P1030" s="157"/>
      <c r="Q1030" s="307">
        <v>13194.67</v>
      </c>
      <c r="R1030" s="307">
        <v>171726.05000000002</v>
      </c>
      <c r="S1030" s="142"/>
      <c r="T1030" s="91"/>
      <c r="U1030" s="157"/>
      <c r="V1030" s="307">
        <v>650627.21000000008</v>
      </c>
      <c r="W1030" s="307">
        <v>1060784.69</v>
      </c>
      <c r="X1030" s="142"/>
      <c r="Y1030" s="91"/>
      <c r="Z1030" s="132"/>
    </row>
    <row r="1031" spans="1:26" s="68" customFormat="1" hidden="1" outlineLevel="1" x14ac:dyDescent="0.25">
      <c r="A1031" s="63" t="s">
        <v>1582</v>
      </c>
      <c r="B1031" s="64" t="s">
        <v>2041</v>
      </c>
      <c r="C1031" s="65" t="s">
        <v>2479</v>
      </c>
      <c r="D1031" s="66"/>
      <c r="E1031" s="67"/>
      <c r="F1031" s="307">
        <v>187.96</v>
      </c>
      <c r="G1031" s="307">
        <v>644.18000000000006</v>
      </c>
      <c r="H1031" s="142">
        <f t="shared" si="178"/>
        <v>-456.22</v>
      </c>
      <c r="I1031" s="91">
        <f t="shared" si="177"/>
        <v>-0.7082181998820205</v>
      </c>
      <c r="J1031" s="157"/>
      <c r="K1031" s="307">
        <v>11661.95</v>
      </c>
      <c r="L1031" s="307">
        <v>1512.05</v>
      </c>
      <c r="M1031" s="142"/>
      <c r="N1031" s="91"/>
      <c r="O1031" s="258"/>
      <c r="P1031" s="157"/>
      <c r="Q1031" s="307">
        <v>7514.05</v>
      </c>
      <c r="R1031" s="307">
        <v>1499.17</v>
      </c>
      <c r="S1031" s="142"/>
      <c r="T1031" s="91"/>
      <c r="U1031" s="157"/>
      <c r="V1031" s="307">
        <v>24255.56</v>
      </c>
      <c r="W1031" s="307">
        <v>1508.12</v>
      </c>
      <c r="X1031" s="142"/>
      <c r="Y1031" s="91"/>
      <c r="Z1031" s="132"/>
    </row>
    <row r="1032" spans="1:26" s="68" customFormat="1" hidden="1" outlineLevel="1" x14ac:dyDescent="0.25">
      <c r="A1032" s="63" t="s">
        <v>1583</v>
      </c>
      <c r="B1032" s="64" t="s">
        <v>2042</v>
      </c>
      <c r="C1032" s="65" t="s">
        <v>2480</v>
      </c>
      <c r="D1032" s="66"/>
      <c r="E1032" s="67"/>
      <c r="F1032" s="307">
        <v>0</v>
      </c>
      <c r="G1032" s="307">
        <v>376.37</v>
      </c>
      <c r="H1032" s="142">
        <f t="shared" si="178"/>
        <v>-376.37</v>
      </c>
      <c r="I1032" s="91" t="str">
        <f t="shared" si="177"/>
        <v>N.M.</v>
      </c>
      <c r="J1032" s="157"/>
      <c r="K1032" s="307">
        <v>0</v>
      </c>
      <c r="L1032" s="307">
        <v>2659.04</v>
      </c>
      <c r="M1032" s="142"/>
      <c r="N1032" s="91"/>
      <c r="O1032" s="258"/>
      <c r="P1032" s="157"/>
      <c r="Q1032" s="307">
        <v>0</v>
      </c>
      <c r="R1032" s="307">
        <v>1137.8600000000001</v>
      </c>
      <c r="S1032" s="142"/>
      <c r="T1032" s="91"/>
      <c r="U1032" s="157"/>
      <c r="V1032" s="307">
        <v>1883.19</v>
      </c>
      <c r="W1032" s="307">
        <v>4636.17</v>
      </c>
      <c r="X1032" s="142"/>
      <c r="Y1032" s="91"/>
      <c r="Z1032" s="132"/>
    </row>
    <row r="1033" spans="1:26" s="68" customFormat="1" hidden="1" outlineLevel="1" x14ac:dyDescent="0.25">
      <c r="A1033" s="63" t="s">
        <v>1584</v>
      </c>
      <c r="B1033" s="64" t="s">
        <v>2043</v>
      </c>
      <c r="C1033" s="65" t="s">
        <v>2481</v>
      </c>
      <c r="D1033" s="66"/>
      <c r="E1033" s="67"/>
      <c r="F1033" s="307">
        <v>0</v>
      </c>
      <c r="G1033" s="307">
        <v>86922.12</v>
      </c>
      <c r="H1033" s="142">
        <f t="shared" si="178"/>
        <v>-86922.12</v>
      </c>
      <c r="I1033" s="91" t="str">
        <f t="shared" si="177"/>
        <v>N.M.</v>
      </c>
      <c r="J1033" s="157"/>
      <c r="K1033" s="307">
        <v>0</v>
      </c>
      <c r="L1033" s="307">
        <v>719300.12</v>
      </c>
      <c r="M1033" s="142"/>
      <c r="N1033" s="91"/>
      <c r="O1033" s="258"/>
      <c r="P1033" s="157"/>
      <c r="Q1033" s="307">
        <v>0</v>
      </c>
      <c r="R1033" s="307">
        <v>231679.09</v>
      </c>
      <c r="S1033" s="142"/>
      <c r="T1033" s="91"/>
      <c r="U1033" s="157"/>
      <c r="V1033" s="307">
        <v>398903.61</v>
      </c>
      <c r="W1033" s="307">
        <v>1142396.6000000001</v>
      </c>
      <c r="X1033" s="142"/>
      <c r="Y1033" s="91"/>
      <c r="Z1033" s="132"/>
    </row>
    <row r="1034" spans="1:26" s="68" customFormat="1" hidden="1" outlineLevel="1" x14ac:dyDescent="0.25">
      <c r="A1034" s="63" t="s">
        <v>1585</v>
      </c>
      <c r="B1034" s="64" t="s">
        <v>2044</v>
      </c>
      <c r="C1034" s="65" t="s">
        <v>2482</v>
      </c>
      <c r="D1034" s="66"/>
      <c r="E1034" s="67"/>
      <c r="F1034" s="307">
        <v>0</v>
      </c>
      <c r="G1034" s="307">
        <v>69667.58</v>
      </c>
      <c r="H1034" s="142">
        <f t="shared" si="178"/>
        <v>-69667.58</v>
      </c>
      <c r="I1034" s="91" t="str">
        <f t="shared" si="177"/>
        <v>N.M.</v>
      </c>
      <c r="J1034" s="157"/>
      <c r="K1034" s="307">
        <v>0</v>
      </c>
      <c r="L1034" s="307">
        <v>556958.71999999997</v>
      </c>
      <c r="M1034" s="142"/>
      <c r="N1034" s="91"/>
      <c r="O1034" s="258"/>
      <c r="P1034" s="157"/>
      <c r="Q1034" s="307">
        <v>0</v>
      </c>
      <c r="R1034" s="307">
        <v>241476.16</v>
      </c>
      <c r="S1034" s="142"/>
      <c r="T1034" s="91"/>
      <c r="U1034" s="157"/>
      <c r="V1034" s="307">
        <v>382726.98</v>
      </c>
      <c r="W1034" s="307">
        <v>952633.39999999991</v>
      </c>
      <c r="X1034" s="142"/>
      <c r="Y1034" s="91"/>
      <c r="Z1034" s="132"/>
    </row>
    <row r="1035" spans="1:26" s="68" customFormat="1" hidden="1" outlineLevel="1" x14ac:dyDescent="0.25">
      <c r="A1035" s="63" t="s">
        <v>1586</v>
      </c>
      <c r="B1035" s="64" t="s">
        <v>2045</v>
      </c>
      <c r="C1035" s="65" t="s">
        <v>2483</v>
      </c>
      <c r="D1035" s="66"/>
      <c r="E1035" s="67"/>
      <c r="F1035" s="307">
        <v>0</v>
      </c>
      <c r="G1035" s="307">
        <v>0</v>
      </c>
      <c r="H1035" s="142">
        <f t="shared" si="178"/>
        <v>0</v>
      </c>
      <c r="I1035" s="91">
        <f t="shared" si="177"/>
        <v>0</v>
      </c>
      <c r="J1035" s="157"/>
      <c r="K1035" s="307">
        <v>0</v>
      </c>
      <c r="L1035" s="307">
        <v>0</v>
      </c>
      <c r="M1035" s="142"/>
      <c r="N1035" s="91"/>
      <c r="O1035" s="258"/>
      <c r="P1035" s="157"/>
      <c r="Q1035" s="307">
        <v>0</v>
      </c>
      <c r="R1035" s="307">
        <v>0</v>
      </c>
      <c r="S1035" s="142"/>
      <c r="T1035" s="91"/>
      <c r="U1035" s="157"/>
      <c r="V1035" s="307">
        <v>0</v>
      </c>
      <c r="W1035" s="307">
        <v>3.72</v>
      </c>
      <c r="X1035" s="142"/>
      <c r="Y1035" s="91"/>
      <c r="Z1035" s="132"/>
    </row>
    <row r="1036" spans="1:26" s="68" customFormat="1" hidden="1" outlineLevel="1" x14ac:dyDescent="0.25">
      <c r="A1036" s="63" t="s">
        <v>1587</v>
      </c>
      <c r="B1036" s="64" t="s">
        <v>2046</v>
      </c>
      <c r="C1036" s="65" t="s">
        <v>2484</v>
      </c>
      <c r="D1036" s="66"/>
      <c r="E1036" s="67"/>
      <c r="F1036" s="307">
        <v>0</v>
      </c>
      <c r="G1036" s="307">
        <v>0</v>
      </c>
      <c r="H1036" s="142">
        <f t="shared" si="178"/>
        <v>0</v>
      </c>
      <c r="I1036" s="91">
        <f t="shared" si="177"/>
        <v>0</v>
      </c>
      <c r="J1036" s="157"/>
      <c r="K1036" s="307">
        <v>0</v>
      </c>
      <c r="L1036" s="307">
        <v>0</v>
      </c>
      <c r="M1036" s="142"/>
      <c r="N1036" s="91"/>
      <c r="O1036" s="258"/>
      <c r="P1036" s="157"/>
      <c r="Q1036" s="307">
        <v>0</v>
      </c>
      <c r="R1036" s="307">
        <v>0</v>
      </c>
      <c r="S1036" s="142"/>
      <c r="T1036" s="91"/>
      <c r="U1036" s="157"/>
      <c r="V1036" s="307">
        <v>0</v>
      </c>
      <c r="W1036" s="307">
        <v>38.700000000000003</v>
      </c>
      <c r="X1036" s="142"/>
      <c r="Y1036" s="91"/>
      <c r="Z1036" s="132"/>
    </row>
    <row r="1037" spans="1:26" s="68" customFormat="1" hidden="1" outlineLevel="1" x14ac:dyDescent="0.25">
      <c r="A1037" s="63" t="s">
        <v>1588</v>
      </c>
      <c r="B1037" s="64" t="s">
        <v>2047</v>
      </c>
      <c r="C1037" s="65" t="s">
        <v>2485</v>
      </c>
      <c r="D1037" s="66"/>
      <c r="E1037" s="67"/>
      <c r="F1037" s="307">
        <v>0</v>
      </c>
      <c r="G1037" s="307">
        <v>0</v>
      </c>
      <c r="H1037" s="142">
        <f t="shared" si="178"/>
        <v>0</v>
      </c>
      <c r="I1037" s="91">
        <f t="shared" si="177"/>
        <v>0</v>
      </c>
      <c r="J1037" s="157"/>
      <c r="K1037" s="307">
        <v>0</v>
      </c>
      <c r="L1037" s="307">
        <v>98.31</v>
      </c>
      <c r="M1037" s="142"/>
      <c r="N1037" s="91"/>
      <c r="O1037" s="258"/>
      <c r="P1037" s="157"/>
      <c r="Q1037" s="307">
        <v>0</v>
      </c>
      <c r="R1037" s="307">
        <v>98.31</v>
      </c>
      <c r="S1037" s="142"/>
      <c r="T1037" s="91"/>
      <c r="U1037" s="157"/>
      <c r="V1037" s="307">
        <v>0</v>
      </c>
      <c r="W1037" s="307">
        <v>98.31</v>
      </c>
      <c r="X1037" s="142"/>
      <c r="Y1037" s="91"/>
      <c r="Z1037" s="132"/>
    </row>
    <row r="1038" spans="1:26" s="68" customFormat="1" hidden="1" outlineLevel="1" x14ac:dyDescent="0.25">
      <c r="A1038" s="63" t="s">
        <v>1589</v>
      </c>
      <c r="B1038" s="64" t="s">
        <v>2048</v>
      </c>
      <c r="C1038" s="65" t="s">
        <v>2486</v>
      </c>
      <c r="D1038" s="66"/>
      <c r="E1038" s="67"/>
      <c r="F1038" s="307">
        <v>0</v>
      </c>
      <c r="G1038" s="307">
        <v>351.55</v>
      </c>
      <c r="H1038" s="142">
        <f t="shared" si="178"/>
        <v>-351.55</v>
      </c>
      <c r="I1038" s="91" t="str">
        <f t="shared" si="177"/>
        <v>N.M.</v>
      </c>
      <c r="J1038" s="157"/>
      <c r="K1038" s="307">
        <v>0</v>
      </c>
      <c r="L1038" s="307">
        <v>1220.51</v>
      </c>
      <c r="M1038" s="142"/>
      <c r="N1038" s="91"/>
      <c r="O1038" s="258"/>
      <c r="P1038" s="157"/>
      <c r="Q1038" s="307">
        <v>0</v>
      </c>
      <c r="R1038" s="307">
        <v>607.07000000000005</v>
      </c>
      <c r="S1038" s="142"/>
      <c r="T1038" s="91"/>
      <c r="U1038" s="157"/>
      <c r="V1038" s="307">
        <v>3892.2000000000003</v>
      </c>
      <c r="W1038" s="307">
        <v>3455.99</v>
      </c>
      <c r="X1038" s="142"/>
      <c r="Y1038" s="91"/>
      <c r="Z1038" s="132"/>
    </row>
    <row r="1039" spans="1:26" s="68" customFormat="1" hidden="1" outlineLevel="1" x14ac:dyDescent="0.25">
      <c r="A1039" s="63" t="s">
        <v>1590</v>
      </c>
      <c r="B1039" s="64" t="s">
        <v>2049</v>
      </c>
      <c r="C1039" s="65" t="s">
        <v>2464</v>
      </c>
      <c r="D1039" s="66"/>
      <c r="E1039" s="67"/>
      <c r="F1039" s="307">
        <v>2282.44</v>
      </c>
      <c r="G1039" s="307">
        <v>0</v>
      </c>
      <c r="H1039" s="142">
        <f t="shared" si="178"/>
        <v>2282.44</v>
      </c>
      <c r="I1039" s="91" t="str">
        <f t="shared" si="177"/>
        <v>N.M.</v>
      </c>
      <c r="J1039" s="157"/>
      <c r="K1039" s="307">
        <v>6256.31</v>
      </c>
      <c r="L1039" s="307">
        <v>0</v>
      </c>
      <c r="M1039" s="142"/>
      <c r="N1039" s="91"/>
      <c r="O1039" s="258"/>
      <c r="P1039" s="157"/>
      <c r="Q1039" s="307">
        <v>4576.54</v>
      </c>
      <c r="R1039" s="307">
        <v>0</v>
      </c>
      <c r="S1039" s="142"/>
      <c r="T1039" s="91"/>
      <c r="U1039" s="157"/>
      <c r="V1039" s="307">
        <v>6256.31</v>
      </c>
      <c r="W1039" s="307">
        <v>0</v>
      </c>
      <c r="X1039" s="142"/>
      <c r="Y1039" s="91"/>
      <c r="Z1039" s="132"/>
    </row>
    <row r="1040" spans="1:26" s="68" customFormat="1" hidden="1" outlineLevel="1" x14ac:dyDescent="0.25">
      <c r="A1040" s="63" t="s">
        <v>1591</v>
      </c>
      <c r="B1040" s="64" t="s">
        <v>2050</v>
      </c>
      <c r="C1040" s="65" t="s">
        <v>2463</v>
      </c>
      <c r="D1040" s="66"/>
      <c r="E1040" s="67"/>
      <c r="F1040" s="307">
        <v>69482.399999999994</v>
      </c>
      <c r="G1040" s="307">
        <v>0</v>
      </c>
      <c r="H1040" s="142">
        <f t="shared" si="178"/>
        <v>69482.399999999994</v>
      </c>
      <c r="I1040" s="91" t="str">
        <f t="shared" si="177"/>
        <v>N.M.</v>
      </c>
      <c r="J1040" s="157"/>
      <c r="K1040" s="307">
        <v>465925.5</v>
      </c>
      <c r="L1040" s="307">
        <v>0</v>
      </c>
      <c r="M1040" s="142"/>
      <c r="N1040" s="91"/>
      <c r="O1040" s="258"/>
      <c r="P1040" s="157"/>
      <c r="Q1040" s="307">
        <v>206326.44</v>
      </c>
      <c r="R1040" s="307">
        <v>0</v>
      </c>
      <c r="S1040" s="142"/>
      <c r="T1040" s="91"/>
      <c r="U1040" s="157"/>
      <c r="V1040" s="307">
        <v>465925.5</v>
      </c>
      <c r="W1040" s="307">
        <v>0</v>
      </c>
      <c r="X1040" s="142"/>
      <c r="Y1040" s="91"/>
      <c r="Z1040" s="132"/>
    </row>
    <row r="1041" spans="1:26" s="68" customFormat="1" hidden="1" outlineLevel="1" x14ac:dyDescent="0.25">
      <c r="A1041" s="63" t="s">
        <v>1592</v>
      </c>
      <c r="B1041" s="64" t="s">
        <v>2051</v>
      </c>
      <c r="C1041" s="65" t="s">
        <v>2487</v>
      </c>
      <c r="D1041" s="66"/>
      <c r="E1041" s="67"/>
      <c r="F1041" s="307">
        <v>9555.06</v>
      </c>
      <c r="G1041" s="307">
        <v>0</v>
      </c>
      <c r="H1041" s="142">
        <f t="shared" si="178"/>
        <v>9555.06</v>
      </c>
      <c r="I1041" s="91" t="str">
        <f t="shared" si="177"/>
        <v>N.M.</v>
      </c>
      <c r="J1041" s="157"/>
      <c r="K1041" s="307">
        <v>70453.94</v>
      </c>
      <c r="L1041" s="307">
        <v>0</v>
      </c>
      <c r="M1041" s="142"/>
      <c r="N1041" s="91"/>
      <c r="O1041" s="258"/>
      <c r="P1041" s="157"/>
      <c r="Q1041" s="307">
        <v>20230.77</v>
      </c>
      <c r="R1041" s="307">
        <v>0</v>
      </c>
      <c r="S1041" s="142"/>
      <c r="T1041" s="91"/>
      <c r="U1041" s="157"/>
      <c r="V1041" s="307">
        <v>70453.94</v>
      </c>
      <c r="W1041" s="307">
        <v>0</v>
      </c>
      <c r="X1041" s="142"/>
      <c r="Y1041" s="91"/>
      <c r="Z1041" s="132"/>
    </row>
    <row r="1042" spans="1:26" collapsed="1" x14ac:dyDescent="0.25">
      <c r="A1042" s="38" t="s">
        <v>1121</v>
      </c>
      <c r="B1042" s="84" t="s">
        <v>1222</v>
      </c>
      <c r="C1042" s="87" t="s">
        <v>1215</v>
      </c>
      <c r="D1042" s="38"/>
      <c r="E1042" s="48"/>
      <c r="F1042" s="100">
        <v>64498.849999999991</v>
      </c>
      <c r="G1042" s="100">
        <v>223263.25</v>
      </c>
      <c r="H1042" s="98">
        <f t="shared" si="178"/>
        <v>-158764.40000000002</v>
      </c>
      <c r="I1042" s="117">
        <f t="shared" si="177"/>
        <v>-0.71110852323434337</v>
      </c>
      <c r="J1042" s="159"/>
      <c r="K1042" s="100">
        <v>643100.33000000007</v>
      </c>
      <c r="L1042" s="100">
        <v>1799388.26</v>
      </c>
      <c r="M1042" s="98"/>
      <c r="N1042" s="117"/>
      <c r="O1042" s="246"/>
      <c r="P1042" s="159"/>
      <c r="Q1042" s="100">
        <v>251678.91999999998</v>
      </c>
      <c r="R1042" s="100">
        <v>667784.87</v>
      </c>
      <c r="S1042" s="98"/>
      <c r="T1042" s="117"/>
      <c r="U1042" s="159"/>
      <c r="V1042" s="100">
        <v>2001458.63</v>
      </c>
      <c r="W1042" s="100">
        <v>3204128.4499999997</v>
      </c>
      <c r="X1042" s="98"/>
      <c r="Y1042" s="117"/>
    </row>
    <row r="1043" spans="1:26" s="68" customFormat="1" hidden="1" outlineLevel="1" x14ac:dyDescent="0.25">
      <c r="A1043" s="63" t="s">
        <v>1454</v>
      </c>
      <c r="B1043" s="64" t="s">
        <v>1913</v>
      </c>
      <c r="C1043" s="65" t="s">
        <v>2362</v>
      </c>
      <c r="D1043" s="66"/>
      <c r="E1043" s="67"/>
      <c r="F1043" s="307">
        <v>1138055.57</v>
      </c>
      <c r="G1043" s="307">
        <v>907448.07000000007</v>
      </c>
      <c r="H1043" s="142">
        <f t="shared" si="178"/>
        <v>230607.5</v>
      </c>
      <c r="I1043" s="91">
        <f t="shared" si="177"/>
        <v>0.25412748963144521</v>
      </c>
      <c r="J1043" s="157"/>
      <c r="K1043" s="307">
        <v>6800814.04</v>
      </c>
      <c r="L1043" s="307">
        <v>7514305.3899999997</v>
      </c>
      <c r="M1043" s="142">
        <f t="shared" ref="M1043:M1106" si="185">+K1043-L1043</f>
        <v>-713491.34999999963</v>
      </c>
      <c r="N1043" s="91">
        <f t="shared" ref="N1043:N1106" si="186">IF(L1043&lt;0,IF(M1043=0,0,IF(OR(L1043=0,K1043=0),"N.M.",IF(ABS(M1043/L1043)&gt;=10,"N.M.",M1043/(-L1043)))),IF(M1043=0,0,IF(OR(L1043=0,K1043=0),"N.M.",IF(ABS(M1043/L1043)&gt;=10,"N.M.",M1043/L1043))))</f>
        <v>-9.495107171841996E-2</v>
      </c>
      <c r="O1043" s="258"/>
      <c r="P1043" s="157"/>
      <c r="Q1043" s="307">
        <v>2760785.5700000003</v>
      </c>
      <c r="R1043" s="307">
        <v>3514979.13</v>
      </c>
      <c r="S1043" s="142">
        <f t="shared" ref="S1043:S1106" si="187">+Q1043-R1043</f>
        <v>-754193.55999999959</v>
      </c>
      <c r="T1043" s="91">
        <f t="shared" ref="T1043:T1106" si="188">IF(R1043&lt;0,IF(S1043=0,0,IF(OR(R1043=0,Q1043=0),"N.M.",IF(ABS(S1043/R1043)&gt;=10,"N.M.",S1043/(-R1043)))),IF(S1043=0,0,IF(OR(R1043=0,Q1043=0),"N.M.",IF(ABS(S1043/R1043)&gt;=10,"N.M.",S1043/R1043))))</f>
        <v>-0.21456558690861974</v>
      </c>
      <c r="U1043" s="157"/>
      <c r="V1043" s="307">
        <v>11531778.550000001</v>
      </c>
      <c r="W1043" s="307">
        <v>12263044.67</v>
      </c>
      <c r="X1043" s="142">
        <f t="shared" ref="X1043:X1106" si="189">+V1043-W1043</f>
        <v>-731266.11999999918</v>
      </c>
      <c r="Y1043" s="91">
        <f t="shared" ref="Y1043:Y1106" si="190">IF(W1043&lt;0,IF(X1043=0,0,IF(OR(W1043=0,V1043=0),"N.M.",IF(ABS(X1043/W1043)&gt;=10,"N.M.",X1043/(-W1043)))),IF(X1043=0,0,IF(OR(W1043=0,V1043=0),"N.M.",IF(ABS(X1043/W1043)&gt;=10,"N.M.",X1043/W1043))))</f>
        <v>-5.9631693407180518E-2</v>
      </c>
      <c r="Z1043" s="132"/>
    </row>
    <row r="1044" spans="1:26" s="68" customFormat="1" hidden="1" outlineLevel="1" x14ac:dyDescent="0.25">
      <c r="A1044" s="63" t="s">
        <v>1455</v>
      </c>
      <c r="B1044" s="64" t="s">
        <v>1914</v>
      </c>
      <c r="C1044" s="65" t="s">
        <v>2363</v>
      </c>
      <c r="D1044" s="66"/>
      <c r="E1044" s="67"/>
      <c r="F1044" s="307">
        <v>29.86</v>
      </c>
      <c r="G1044" s="307">
        <v>0</v>
      </c>
      <c r="H1044" s="142">
        <f t="shared" si="178"/>
        <v>29.86</v>
      </c>
      <c r="I1044" s="91" t="str">
        <f t="shared" si="177"/>
        <v>N.M.</v>
      </c>
      <c r="J1044" s="157"/>
      <c r="K1044" s="307">
        <v>29.86</v>
      </c>
      <c r="L1044" s="307">
        <v>0</v>
      </c>
      <c r="M1044" s="142">
        <f t="shared" si="185"/>
        <v>29.86</v>
      </c>
      <c r="N1044" s="91" t="str">
        <f t="shared" si="186"/>
        <v>N.M.</v>
      </c>
      <c r="O1044" s="258"/>
      <c r="P1044" s="157"/>
      <c r="Q1044" s="307">
        <v>29.86</v>
      </c>
      <c r="R1044" s="307">
        <v>0</v>
      </c>
      <c r="S1044" s="142">
        <f t="shared" si="187"/>
        <v>29.86</v>
      </c>
      <c r="T1044" s="91" t="str">
        <f t="shared" si="188"/>
        <v>N.M.</v>
      </c>
      <c r="U1044" s="157"/>
      <c r="V1044" s="307">
        <v>29.86</v>
      </c>
      <c r="W1044" s="307">
        <v>0</v>
      </c>
      <c r="X1044" s="142">
        <f t="shared" si="189"/>
        <v>29.86</v>
      </c>
      <c r="Y1044" s="91" t="str">
        <f t="shared" si="190"/>
        <v>N.M.</v>
      </c>
      <c r="Z1044" s="132"/>
    </row>
    <row r="1045" spans="1:26" s="68" customFormat="1" hidden="1" outlineLevel="1" x14ac:dyDescent="0.25">
      <c r="A1045" s="63" t="s">
        <v>1456</v>
      </c>
      <c r="B1045" s="64" t="s">
        <v>1915</v>
      </c>
      <c r="C1045" s="65" t="s">
        <v>2364</v>
      </c>
      <c r="D1045" s="66"/>
      <c r="E1045" s="67"/>
      <c r="F1045" s="307">
        <v>175012.95</v>
      </c>
      <c r="G1045" s="307">
        <v>-41909.4</v>
      </c>
      <c r="H1045" s="142">
        <f t="shared" si="178"/>
        <v>216922.35</v>
      </c>
      <c r="I1045" s="91">
        <f t="shared" si="177"/>
        <v>5.1759831923148507</v>
      </c>
      <c r="J1045" s="157"/>
      <c r="K1045" s="307">
        <v>892546.53</v>
      </c>
      <c r="L1045" s="307">
        <v>382909.62</v>
      </c>
      <c r="M1045" s="142">
        <f t="shared" si="185"/>
        <v>509636.91000000003</v>
      </c>
      <c r="N1045" s="91">
        <f t="shared" si="186"/>
        <v>1.330958752094032</v>
      </c>
      <c r="O1045" s="258"/>
      <c r="P1045" s="157"/>
      <c r="Q1045" s="307">
        <v>400754.28</v>
      </c>
      <c r="R1045" s="307">
        <v>77317.45</v>
      </c>
      <c r="S1045" s="142">
        <f t="shared" si="187"/>
        <v>323436.83</v>
      </c>
      <c r="T1045" s="91">
        <f t="shared" si="188"/>
        <v>4.1832319870870034</v>
      </c>
      <c r="U1045" s="157"/>
      <c r="V1045" s="307">
        <v>1023179.04</v>
      </c>
      <c r="W1045" s="307">
        <v>512165.53</v>
      </c>
      <c r="X1045" s="142">
        <f t="shared" si="189"/>
        <v>511013.51</v>
      </c>
      <c r="Y1045" s="91">
        <f t="shared" si="190"/>
        <v>0.99775068814178103</v>
      </c>
      <c r="Z1045" s="132"/>
    </row>
    <row r="1046" spans="1:26" s="68" customFormat="1" hidden="1" outlineLevel="1" x14ac:dyDescent="0.25">
      <c r="A1046" s="63" t="s">
        <v>1457</v>
      </c>
      <c r="B1046" s="64" t="s">
        <v>1916</v>
      </c>
      <c r="C1046" s="65" t="s">
        <v>2365</v>
      </c>
      <c r="D1046" s="66"/>
      <c r="E1046" s="67"/>
      <c r="F1046" s="307">
        <v>0</v>
      </c>
      <c r="G1046" s="307">
        <v>20.14</v>
      </c>
      <c r="H1046" s="142">
        <f t="shared" si="178"/>
        <v>-20.14</v>
      </c>
      <c r="I1046" s="91" t="str">
        <f t="shared" si="177"/>
        <v>N.M.</v>
      </c>
      <c r="J1046" s="157"/>
      <c r="K1046" s="307">
        <v>64.13</v>
      </c>
      <c r="L1046" s="307">
        <v>160.94</v>
      </c>
      <c r="M1046" s="142">
        <f t="shared" si="185"/>
        <v>-96.81</v>
      </c>
      <c r="N1046" s="91">
        <f t="shared" si="186"/>
        <v>-0.6015285199453213</v>
      </c>
      <c r="O1046" s="258"/>
      <c r="P1046" s="157"/>
      <c r="Q1046" s="307">
        <v>0.28000000000000003</v>
      </c>
      <c r="R1046" s="307">
        <v>95.64</v>
      </c>
      <c r="S1046" s="142">
        <f t="shared" si="187"/>
        <v>-95.36</v>
      </c>
      <c r="T1046" s="91">
        <f t="shared" si="188"/>
        <v>-0.99707235466332078</v>
      </c>
      <c r="U1046" s="157"/>
      <c r="V1046" s="307">
        <v>97.1</v>
      </c>
      <c r="W1046" s="307">
        <v>295.33000000000004</v>
      </c>
      <c r="X1046" s="142">
        <f t="shared" si="189"/>
        <v>-198.23000000000005</v>
      </c>
      <c r="Y1046" s="91">
        <f t="shared" si="190"/>
        <v>-0.67121525073646437</v>
      </c>
      <c r="Z1046" s="132"/>
    </row>
    <row r="1047" spans="1:26" s="68" customFormat="1" hidden="1" outlineLevel="1" x14ac:dyDescent="0.25">
      <c r="A1047" s="63" t="s">
        <v>1458</v>
      </c>
      <c r="B1047" s="64" t="s">
        <v>1917</v>
      </c>
      <c r="C1047" s="65" t="s">
        <v>2366</v>
      </c>
      <c r="D1047" s="66"/>
      <c r="E1047" s="67"/>
      <c r="F1047" s="307">
        <v>0</v>
      </c>
      <c r="G1047" s="307">
        <v>0</v>
      </c>
      <c r="H1047" s="142">
        <f t="shared" si="178"/>
        <v>0</v>
      </c>
      <c r="I1047" s="91">
        <f t="shared" si="177"/>
        <v>0</v>
      </c>
      <c r="J1047" s="157"/>
      <c r="K1047" s="307">
        <v>0</v>
      </c>
      <c r="L1047" s="307">
        <v>0</v>
      </c>
      <c r="M1047" s="142">
        <f t="shared" si="185"/>
        <v>0</v>
      </c>
      <c r="N1047" s="91">
        <f t="shared" si="186"/>
        <v>0</v>
      </c>
      <c r="O1047" s="258"/>
      <c r="P1047" s="157"/>
      <c r="Q1047" s="307">
        <v>0</v>
      </c>
      <c r="R1047" s="307">
        <v>0</v>
      </c>
      <c r="S1047" s="142">
        <f t="shared" si="187"/>
        <v>0</v>
      </c>
      <c r="T1047" s="91">
        <f t="shared" si="188"/>
        <v>0</v>
      </c>
      <c r="U1047" s="157"/>
      <c r="V1047" s="307">
        <v>0</v>
      </c>
      <c r="W1047" s="307">
        <v>105.95</v>
      </c>
      <c r="X1047" s="142">
        <f t="shared" si="189"/>
        <v>-105.95</v>
      </c>
      <c r="Y1047" s="91" t="str">
        <f t="shared" si="190"/>
        <v>N.M.</v>
      </c>
      <c r="Z1047" s="132"/>
    </row>
    <row r="1048" spans="1:26" s="68" customFormat="1" hidden="1" outlineLevel="1" x14ac:dyDescent="0.25">
      <c r="A1048" s="63" t="s">
        <v>1459</v>
      </c>
      <c r="B1048" s="64" t="s">
        <v>1918</v>
      </c>
      <c r="C1048" s="65" t="s">
        <v>2367</v>
      </c>
      <c r="D1048" s="66"/>
      <c r="E1048" s="67"/>
      <c r="F1048" s="307">
        <v>0</v>
      </c>
      <c r="G1048" s="307">
        <v>0</v>
      </c>
      <c r="H1048" s="142">
        <f t="shared" si="178"/>
        <v>0</v>
      </c>
      <c r="I1048" s="91">
        <f t="shared" si="177"/>
        <v>0</v>
      </c>
      <c r="J1048" s="157"/>
      <c r="K1048" s="307">
        <v>0</v>
      </c>
      <c r="L1048" s="307">
        <v>0</v>
      </c>
      <c r="M1048" s="142">
        <f t="shared" si="185"/>
        <v>0</v>
      </c>
      <c r="N1048" s="91">
        <f t="shared" si="186"/>
        <v>0</v>
      </c>
      <c r="O1048" s="258"/>
      <c r="P1048" s="157"/>
      <c r="Q1048" s="307">
        <v>0</v>
      </c>
      <c r="R1048" s="307">
        <v>0</v>
      </c>
      <c r="S1048" s="142">
        <f t="shared" si="187"/>
        <v>0</v>
      </c>
      <c r="T1048" s="91">
        <f t="shared" si="188"/>
        <v>0</v>
      </c>
      <c r="U1048" s="157"/>
      <c r="V1048" s="307">
        <v>13.620000000000001</v>
      </c>
      <c r="W1048" s="307">
        <v>5.9</v>
      </c>
      <c r="X1048" s="142">
        <f t="shared" si="189"/>
        <v>7.7200000000000006</v>
      </c>
      <c r="Y1048" s="91">
        <f t="shared" si="190"/>
        <v>1.3084745762711865</v>
      </c>
      <c r="Z1048" s="132"/>
    </row>
    <row r="1049" spans="1:26" s="68" customFormat="1" hidden="1" outlineLevel="1" x14ac:dyDescent="0.25">
      <c r="A1049" s="63" t="s">
        <v>1460</v>
      </c>
      <c r="B1049" s="64" t="s">
        <v>1919</v>
      </c>
      <c r="C1049" s="65" t="s">
        <v>2368</v>
      </c>
      <c r="D1049" s="66"/>
      <c r="E1049" s="67"/>
      <c r="F1049" s="307">
        <v>0</v>
      </c>
      <c r="G1049" s="307">
        <v>0</v>
      </c>
      <c r="H1049" s="142">
        <f t="shared" si="178"/>
        <v>0</v>
      </c>
      <c r="I1049" s="91">
        <f t="shared" si="177"/>
        <v>0</v>
      </c>
      <c r="J1049" s="157"/>
      <c r="K1049" s="307">
        <v>0</v>
      </c>
      <c r="L1049" s="307">
        <v>0</v>
      </c>
      <c r="M1049" s="142">
        <f t="shared" si="185"/>
        <v>0</v>
      </c>
      <c r="N1049" s="91">
        <f t="shared" si="186"/>
        <v>0</v>
      </c>
      <c r="O1049" s="258"/>
      <c r="P1049" s="157"/>
      <c r="Q1049" s="307">
        <v>0</v>
      </c>
      <c r="R1049" s="307">
        <v>0</v>
      </c>
      <c r="S1049" s="142">
        <f t="shared" si="187"/>
        <v>0</v>
      </c>
      <c r="T1049" s="91">
        <f t="shared" si="188"/>
        <v>0</v>
      </c>
      <c r="U1049" s="157"/>
      <c r="V1049" s="307">
        <v>0</v>
      </c>
      <c r="W1049" s="307">
        <v>-0.02</v>
      </c>
      <c r="X1049" s="142">
        <f t="shared" si="189"/>
        <v>0.02</v>
      </c>
      <c r="Y1049" s="91" t="str">
        <f t="shared" si="190"/>
        <v>N.M.</v>
      </c>
      <c r="Z1049" s="132"/>
    </row>
    <row r="1050" spans="1:26" s="68" customFormat="1" hidden="1" outlineLevel="1" x14ac:dyDescent="0.25">
      <c r="A1050" s="63" t="s">
        <v>1461</v>
      </c>
      <c r="B1050" s="64" t="s">
        <v>1920</v>
      </c>
      <c r="C1050" s="65" t="s">
        <v>2369</v>
      </c>
      <c r="D1050" s="66"/>
      <c r="E1050" s="67"/>
      <c r="F1050" s="307">
        <v>0</v>
      </c>
      <c r="G1050" s="307">
        <v>2.39</v>
      </c>
      <c r="H1050" s="142">
        <f t="shared" si="178"/>
        <v>-2.39</v>
      </c>
      <c r="I1050" s="91" t="str">
        <f t="shared" si="177"/>
        <v>N.M.</v>
      </c>
      <c r="J1050" s="157"/>
      <c r="K1050" s="307">
        <v>24.36</v>
      </c>
      <c r="L1050" s="307">
        <v>2.39</v>
      </c>
      <c r="M1050" s="142">
        <f t="shared" si="185"/>
        <v>21.97</v>
      </c>
      <c r="N1050" s="91">
        <f t="shared" si="186"/>
        <v>9.1924686192468616</v>
      </c>
      <c r="O1050" s="258"/>
      <c r="P1050" s="157"/>
      <c r="Q1050" s="307">
        <v>24.36</v>
      </c>
      <c r="R1050" s="307">
        <v>2.39</v>
      </c>
      <c r="S1050" s="142">
        <f t="shared" si="187"/>
        <v>21.97</v>
      </c>
      <c r="T1050" s="91">
        <f t="shared" si="188"/>
        <v>9.1924686192468616</v>
      </c>
      <c r="U1050" s="157"/>
      <c r="V1050" s="307">
        <v>43.480000000000004</v>
      </c>
      <c r="W1050" s="307">
        <v>13.290000000000001</v>
      </c>
      <c r="X1050" s="142">
        <f t="shared" si="189"/>
        <v>30.190000000000005</v>
      </c>
      <c r="Y1050" s="91">
        <f t="shared" si="190"/>
        <v>2.2716328066215201</v>
      </c>
      <c r="Z1050" s="132"/>
    </row>
    <row r="1051" spans="1:26" s="68" customFormat="1" hidden="1" outlineLevel="1" x14ac:dyDescent="0.25">
      <c r="A1051" s="63" t="s">
        <v>1462</v>
      </c>
      <c r="B1051" s="64" t="s">
        <v>1921</v>
      </c>
      <c r="C1051" s="65" t="s">
        <v>2370</v>
      </c>
      <c r="D1051" s="66"/>
      <c r="E1051" s="67"/>
      <c r="F1051" s="307">
        <v>29.68</v>
      </c>
      <c r="G1051" s="307">
        <v>0</v>
      </c>
      <c r="H1051" s="142">
        <f t="shared" si="178"/>
        <v>29.68</v>
      </c>
      <c r="I1051" s="91" t="str">
        <f t="shared" si="177"/>
        <v>N.M.</v>
      </c>
      <c r="J1051" s="157"/>
      <c r="K1051" s="307">
        <v>444.65000000000003</v>
      </c>
      <c r="L1051" s="307">
        <v>36.74</v>
      </c>
      <c r="M1051" s="142">
        <f t="shared" si="185"/>
        <v>407.91</v>
      </c>
      <c r="N1051" s="91" t="str">
        <f t="shared" si="186"/>
        <v>N.M.</v>
      </c>
      <c r="O1051" s="258"/>
      <c r="P1051" s="157"/>
      <c r="Q1051" s="307">
        <v>228.27</v>
      </c>
      <c r="R1051" s="307">
        <v>22.34</v>
      </c>
      <c r="S1051" s="142">
        <f t="shared" si="187"/>
        <v>205.93</v>
      </c>
      <c r="T1051" s="91">
        <f t="shared" si="188"/>
        <v>9.2179946284691141</v>
      </c>
      <c r="U1051" s="157"/>
      <c r="V1051" s="307">
        <v>660.27</v>
      </c>
      <c r="W1051" s="307">
        <v>109.05000000000001</v>
      </c>
      <c r="X1051" s="142">
        <f t="shared" si="189"/>
        <v>551.22</v>
      </c>
      <c r="Y1051" s="91">
        <f t="shared" si="190"/>
        <v>5.0547455295735899</v>
      </c>
      <c r="Z1051" s="132"/>
    </row>
    <row r="1052" spans="1:26" s="68" customFormat="1" hidden="1" outlineLevel="1" x14ac:dyDescent="0.25">
      <c r="A1052" s="63" t="s">
        <v>1463</v>
      </c>
      <c r="B1052" s="64" t="s">
        <v>1922</v>
      </c>
      <c r="C1052" s="65" t="s">
        <v>2371</v>
      </c>
      <c r="D1052" s="66"/>
      <c r="E1052" s="67"/>
      <c r="F1052" s="307">
        <v>7.41</v>
      </c>
      <c r="G1052" s="307">
        <v>0</v>
      </c>
      <c r="H1052" s="142">
        <f t="shared" si="178"/>
        <v>7.41</v>
      </c>
      <c r="I1052" s="91" t="str">
        <f t="shared" si="177"/>
        <v>N.M.</v>
      </c>
      <c r="J1052" s="157"/>
      <c r="K1052" s="307">
        <v>107.94</v>
      </c>
      <c r="L1052" s="307">
        <v>71.350000000000009</v>
      </c>
      <c r="M1052" s="142">
        <f t="shared" si="185"/>
        <v>36.589999999999989</v>
      </c>
      <c r="N1052" s="91">
        <f t="shared" si="186"/>
        <v>0.5128241065171687</v>
      </c>
      <c r="O1052" s="258"/>
      <c r="P1052" s="157"/>
      <c r="Q1052" s="307">
        <v>42.29</v>
      </c>
      <c r="R1052" s="307">
        <v>6.34</v>
      </c>
      <c r="S1052" s="142">
        <f t="shared" si="187"/>
        <v>35.950000000000003</v>
      </c>
      <c r="T1052" s="91">
        <f t="shared" si="188"/>
        <v>5.6703470031545748</v>
      </c>
      <c r="U1052" s="157"/>
      <c r="V1052" s="307">
        <v>159.55000000000001</v>
      </c>
      <c r="W1052" s="307">
        <v>1256.4099999999999</v>
      </c>
      <c r="X1052" s="142">
        <f t="shared" si="189"/>
        <v>-1096.8599999999999</v>
      </c>
      <c r="Y1052" s="91">
        <f t="shared" si="190"/>
        <v>-0.87301119857371401</v>
      </c>
      <c r="Z1052" s="132"/>
    </row>
    <row r="1053" spans="1:26" s="68" customFormat="1" hidden="1" outlineLevel="1" x14ac:dyDescent="0.25">
      <c r="A1053" s="63" t="s">
        <v>1464</v>
      </c>
      <c r="B1053" s="64" t="s">
        <v>1923</v>
      </c>
      <c r="C1053" s="65" t="s">
        <v>2372</v>
      </c>
      <c r="D1053" s="66"/>
      <c r="E1053" s="67"/>
      <c r="F1053" s="307">
        <v>87.100000000000009</v>
      </c>
      <c r="G1053" s="307">
        <v>15.040000000000001</v>
      </c>
      <c r="H1053" s="142">
        <f t="shared" si="178"/>
        <v>72.06</v>
      </c>
      <c r="I1053" s="91">
        <f t="shared" si="177"/>
        <v>4.7912234042553186</v>
      </c>
      <c r="J1053" s="157"/>
      <c r="K1053" s="307">
        <v>316.32</v>
      </c>
      <c r="L1053" s="307">
        <v>483.08</v>
      </c>
      <c r="M1053" s="142">
        <f t="shared" si="185"/>
        <v>-166.76</v>
      </c>
      <c r="N1053" s="91">
        <f t="shared" si="186"/>
        <v>-0.34520162291959922</v>
      </c>
      <c r="O1053" s="258"/>
      <c r="P1053" s="157"/>
      <c r="Q1053" s="307">
        <v>182.71</v>
      </c>
      <c r="R1053" s="307">
        <v>80.650000000000006</v>
      </c>
      <c r="S1053" s="142">
        <f t="shared" si="187"/>
        <v>102.06</v>
      </c>
      <c r="T1053" s="91">
        <f t="shared" si="188"/>
        <v>1.265468071915685</v>
      </c>
      <c r="U1053" s="157"/>
      <c r="V1053" s="307">
        <v>495.6</v>
      </c>
      <c r="W1053" s="307">
        <v>575.18999999999994</v>
      </c>
      <c r="X1053" s="142">
        <f t="shared" si="189"/>
        <v>-79.589999999999918</v>
      </c>
      <c r="Y1053" s="91">
        <f t="shared" si="190"/>
        <v>-0.1383716684921503</v>
      </c>
      <c r="Z1053" s="132"/>
    </row>
    <row r="1054" spans="1:26" s="68" customFormat="1" hidden="1" outlineLevel="1" x14ac:dyDescent="0.25">
      <c r="A1054" s="63" t="s">
        <v>1465</v>
      </c>
      <c r="B1054" s="64" t="s">
        <v>1924</v>
      </c>
      <c r="C1054" s="65" t="s">
        <v>2373</v>
      </c>
      <c r="D1054" s="66"/>
      <c r="E1054" s="67"/>
      <c r="F1054" s="307">
        <v>5.5</v>
      </c>
      <c r="G1054" s="307">
        <v>0.25</v>
      </c>
      <c r="H1054" s="142">
        <f t="shared" si="178"/>
        <v>5.25</v>
      </c>
      <c r="I1054" s="91" t="str">
        <f t="shared" si="177"/>
        <v>N.M.</v>
      </c>
      <c r="J1054" s="157"/>
      <c r="K1054" s="307">
        <v>104.03</v>
      </c>
      <c r="L1054" s="307">
        <v>10.029999999999999</v>
      </c>
      <c r="M1054" s="142">
        <f t="shared" si="185"/>
        <v>94</v>
      </c>
      <c r="N1054" s="91">
        <f t="shared" si="186"/>
        <v>9.3718843469591224</v>
      </c>
      <c r="O1054" s="258"/>
      <c r="P1054" s="157"/>
      <c r="Q1054" s="307">
        <v>56.480000000000004</v>
      </c>
      <c r="R1054" s="307">
        <v>3.25</v>
      </c>
      <c r="S1054" s="142">
        <f t="shared" si="187"/>
        <v>53.230000000000004</v>
      </c>
      <c r="T1054" s="91" t="str">
        <f t="shared" si="188"/>
        <v>N.M.</v>
      </c>
      <c r="U1054" s="157"/>
      <c r="V1054" s="307">
        <v>135.22999999999999</v>
      </c>
      <c r="W1054" s="307">
        <v>26.630000000000003</v>
      </c>
      <c r="X1054" s="142">
        <f t="shared" si="189"/>
        <v>108.6</v>
      </c>
      <c r="Y1054" s="91">
        <f t="shared" si="190"/>
        <v>4.0781073976717979</v>
      </c>
      <c r="Z1054" s="132"/>
    </row>
    <row r="1055" spans="1:26" s="68" customFormat="1" hidden="1" outlineLevel="1" x14ac:dyDescent="0.25">
      <c r="A1055" s="63" t="s">
        <v>1466</v>
      </c>
      <c r="B1055" s="64" t="s">
        <v>1925</v>
      </c>
      <c r="C1055" s="65" t="s">
        <v>2374</v>
      </c>
      <c r="D1055" s="66"/>
      <c r="E1055" s="67"/>
      <c r="F1055" s="307">
        <v>6.08</v>
      </c>
      <c r="G1055" s="307">
        <v>2.58</v>
      </c>
      <c r="H1055" s="142">
        <f t="shared" si="178"/>
        <v>3.5</v>
      </c>
      <c r="I1055" s="91">
        <f t="shared" si="177"/>
        <v>1.3565891472868217</v>
      </c>
      <c r="J1055" s="157"/>
      <c r="K1055" s="307">
        <v>62.59</v>
      </c>
      <c r="L1055" s="307">
        <v>37.869999999999997</v>
      </c>
      <c r="M1055" s="142">
        <f t="shared" si="185"/>
        <v>24.720000000000006</v>
      </c>
      <c r="N1055" s="91">
        <f t="shared" si="186"/>
        <v>0.65275944019012433</v>
      </c>
      <c r="O1055" s="258"/>
      <c r="P1055" s="157"/>
      <c r="Q1055" s="307">
        <v>26.35</v>
      </c>
      <c r="R1055" s="307">
        <v>9.86</v>
      </c>
      <c r="S1055" s="142">
        <f t="shared" si="187"/>
        <v>16.490000000000002</v>
      </c>
      <c r="T1055" s="91">
        <f t="shared" si="188"/>
        <v>1.6724137931034486</v>
      </c>
      <c r="U1055" s="157"/>
      <c r="V1055" s="307">
        <v>87.990000000000009</v>
      </c>
      <c r="W1055" s="307">
        <v>82.33</v>
      </c>
      <c r="X1055" s="142">
        <f t="shared" si="189"/>
        <v>5.6600000000000108</v>
      </c>
      <c r="Y1055" s="91">
        <f t="shared" si="190"/>
        <v>6.874772257986167E-2</v>
      </c>
      <c r="Z1055" s="132"/>
    </row>
    <row r="1056" spans="1:26" s="68" customFormat="1" hidden="1" outlineLevel="1" x14ac:dyDescent="0.25">
      <c r="A1056" s="63" t="s">
        <v>1467</v>
      </c>
      <c r="B1056" s="64" t="s">
        <v>1926</v>
      </c>
      <c r="C1056" s="65" t="s">
        <v>2375</v>
      </c>
      <c r="D1056" s="66"/>
      <c r="E1056" s="67"/>
      <c r="F1056" s="307">
        <v>3.7</v>
      </c>
      <c r="G1056" s="307">
        <v>3.8000000000000003</v>
      </c>
      <c r="H1056" s="142">
        <f t="shared" si="178"/>
        <v>-0.10000000000000009</v>
      </c>
      <c r="I1056" s="91">
        <f t="shared" si="177"/>
        <v>-2.6315789473684233E-2</v>
      </c>
      <c r="J1056" s="157"/>
      <c r="K1056" s="307">
        <v>29.36</v>
      </c>
      <c r="L1056" s="307">
        <v>19.580000000000002</v>
      </c>
      <c r="M1056" s="142">
        <f t="shared" si="185"/>
        <v>9.7799999999999976</v>
      </c>
      <c r="N1056" s="91">
        <f t="shared" si="186"/>
        <v>0.49948927477017346</v>
      </c>
      <c r="O1056" s="258"/>
      <c r="P1056" s="157"/>
      <c r="Q1056" s="307">
        <v>12.31</v>
      </c>
      <c r="R1056" s="307">
        <v>15.65</v>
      </c>
      <c r="S1056" s="142">
        <f t="shared" si="187"/>
        <v>-3.34</v>
      </c>
      <c r="T1056" s="91">
        <f t="shared" si="188"/>
        <v>-0.21341853035143768</v>
      </c>
      <c r="U1056" s="157"/>
      <c r="V1056" s="307">
        <v>86.65</v>
      </c>
      <c r="W1056" s="307">
        <v>20.48</v>
      </c>
      <c r="X1056" s="142">
        <f t="shared" si="189"/>
        <v>66.17</v>
      </c>
      <c r="Y1056" s="91">
        <f t="shared" si="190"/>
        <v>3.23095703125</v>
      </c>
      <c r="Z1056" s="132"/>
    </row>
    <row r="1057" spans="1:26" s="68" customFormat="1" hidden="1" outlineLevel="1" x14ac:dyDescent="0.25">
      <c r="A1057" s="63" t="s">
        <v>1468</v>
      </c>
      <c r="B1057" s="64" t="s">
        <v>1927</v>
      </c>
      <c r="C1057" s="65" t="s">
        <v>2376</v>
      </c>
      <c r="D1057" s="66"/>
      <c r="E1057" s="67"/>
      <c r="F1057" s="307">
        <v>1.43</v>
      </c>
      <c r="G1057" s="307">
        <v>0</v>
      </c>
      <c r="H1057" s="142">
        <f t="shared" si="178"/>
        <v>1.43</v>
      </c>
      <c r="I1057" s="91" t="str">
        <f t="shared" si="177"/>
        <v>N.M.</v>
      </c>
      <c r="J1057" s="157"/>
      <c r="K1057" s="307">
        <v>54.86</v>
      </c>
      <c r="L1057" s="307">
        <v>2.67</v>
      </c>
      <c r="M1057" s="142">
        <f t="shared" si="185"/>
        <v>52.19</v>
      </c>
      <c r="N1057" s="91" t="str">
        <f t="shared" si="186"/>
        <v>N.M.</v>
      </c>
      <c r="O1057" s="258"/>
      <c r="P1057" s="157"/>
      <c r="Q1057" s="307">
        <v>30.150000000000002</v>
      </c>
      <c r="R1057" s="307">
        <v>0.49</v>
      </c>
      <c r="S1057" s="142">
        <f t="shared" si="187"/>
        <v>29.660000000000004</v>
      </c>
      <c r="T1057" s="91" t="str">
        <f t="shared" si="188"/>
        <v>N.M.</v>
      </c>
      <c r="U1057" s="157"/>
      <c r="V1057" s="307">
        <v>78.63</v>
      </c>
      <c r="W1057" s="307">
        <v>4.12</v>
      </c>
      <c r="X1057" s="142">
        <f t="shared" si="189"/>
        <v>74.509999999999991</v>
      </c>
      <c r="Y1057" s="91" t="str">
        <f t="shared" si="190"/>
        <v>N.M.</v>
      </c>
      <c r="Z1057" s="132"/>
    </row>
    <row r="1058" spans="1:26" s="68" customFormat="1" hidden="1" outlineLevel="1" x14ac:dyDescent="0.25">
      <c r="A1058" s="63" t="s">
        <v>1469</v>
      </c>
      <c r="B1058" s="64" t="s">
        <v>1928</v>
      </c>
      <c r="C1058" s="65" t="s">
        <v>2377</v>
      </c>
      <c r="D1058" s="66"/>
      <c r="E1058" s="67"/>
      <c r="F1058" s="307">
        <v>44.9</v>
      </c>
      <c r="G1058" s="307">
        <v>19.79</v>
      </c>
      <c r="H1058" s="142">
        <f t="shared" si="178"/>
        <v>25.11</v>
      </c>
      <c r="I1058" s="91">
        <f t="shared" si="177"/>
        <v>1.2688226376958061</v>
      </c>
      <c r="J1058" s="157"/>
      <c r="K1058" s="307">
        <v>544.71</v>
      </c>
      <c r="L1058" s="307">
        <v>488.87</v>
      </c>
      <c r="M1058" s="142">
        <f t="shared" si="185"/>
        <v>55.840000000000032</v>
      </c>
      <c r="N1058" s="91">
        <f t="shared" si="186"/>
        <v>0.11422259496389639</v>
      </c>
      <c r="O1058" s="258"/>
      <c r="P1058" s="157"/>
      <c r="Q1058" s="307">
        <v>221.45000000000002</v>
      </c>
      <c r="R1058" s="307">
        <v>75.39</v>
      </c>
      <c r="S1058" s="142">
        <f t="shared" si="187"/>
        <v>146.06</v>
      </c>
      <c r="T1058" s="91">
        <f t="shared" si="188"/>
        <v>1.9373922270858204</v>
      </c>
      <c r="U1058" s="157"/>
      <c r="V1058" s="307">
        <v>919.58</v>
      </c>
      <c r="W1058" s="307">
        <v>699.97</v>
      </c>
      <c r="X1058" s="142">
        <f t="shared" si="189"/>
        <v>219.61</v>
      </c>
      <c r="Y1058" s="91">
        <f t="shared" si="190"/>
        <v>0.31374201751503639</v>
      </c>
      <c r="Z1058" s="132"/>
    </row>
    <row r="1059" spans="1:26" s="68" customFormat="1" hidden="1" outlineLevel="1" x14ac:dyDescent="0.25">
      <c r="A1059" s="63" t="s">
        <v>1470</v>
      </c>
      <c r="B1059" s="64" t="s">
        <v>1929</v>
      </c>
      <c r="C1059" s="65" t="s">
        <v>2378</v>
      </c>
      <c r="D1059" s="66"/>
      <c r="E1059" s="67"/>
      <c r="F1059" s="307">
        <v>0</v>
      </c>
      <c r="G1059" s="307">
        <v>38.89</v>
      </c>
      <c r="H1059" s="142">
        <f t="shared" si="178"/>
        <v>-38.89</v>
      </c>
      <c r="I1059" s="91" t="str">
        <f t="shared" si="177"/>
        <v>N.M.</v>
      </c>
      <c r="J1059" s="157"/>
      <c r="K1059" s="307">
        <v>60.49</v>
      </c>
      <c r="L1059" s="307">
        <v>81.86</v>
      </c>
      <c r="M1059" s="142">
        <f t="shared" si="185"/>
        <v>-21.369999999999997</v>
      </c>
      <c r="N1059" s="91">
        <f t="shared" si="186"/>
        <v>-0.26105546054238943</v>
      </c>
      <c r="O1059" s="258"/>
      <c r="P1059" s="157"/>
      <c r="Q1059" s="307">
        <v>1.51</v>
      </c>
      <c r="R1059" s="307">
        <v>72.27</v>
      </c>
      <c r="S1059" s="142">
        <f t="shared" si="187"/>
        <v>-70.759999999999991</v>
      </c>
      <c r="T1059" s="91">
        <f t="shared" si="188"/>
        <v>-0.97910612979106126</v>
      </c>
      <c r="U1059" s="157"/>
      <c r="V1059" s="307">
        <v>143.35</v>
      </c>
      <c r="W1059" s="307">
        <v>133.87</v>
      </c>
      <c r="X1059" s="142">
        <f t="shared" si="189"/>
        <v>9.4799999999999898</v>
      </c>
      <c r="Y1059" s="91">
        <f t="shared" si="190"/>
        <v>7.081496974676918E-2</v>
      </c>
      <c r="Z1059" s="132"/>
    </row>
    <row r="1060" spans="1:26" s="68" customFormat="1" hidden="1" outlineLevel="1" x14ac:dyDescent="0.25">
      <c r="A1060" s="63" t="s">
        <v>1471</v>
      </c>
      <c r="B1060" s="64" t="s">
        <v>1930</v>
      </c>
      <c r="C1060" s="65" t="s">
        <v>2379</v>
      </c>
      <c r="D1060" s="66"/>
      <c r="E1060" s="67"/>
      <c r="F1060" s="307">
        <v>4.05</v>
      </c>
      <c r="G1060" s="307">
        <v>0</v>
      </c>
      <c r="H1060" s="142">
        <f t="shared" si="178"/>
        <v>4.05</v>
      </c>
      <c r="I1060" s="91" t="str">
        <f t="shared" si="177"/>
        <v>N.M.</v>
      </c>
      <c r="J1060" s="157"/>
      <c r="K1060" s="307">
        <v>20.170000000000002</v>
      </c>
      <c r="L1060" s="307">
        <v>7.13</v>
      </c>
      <c r="M1060" s="142">
        <f t="shared" si="185"/>
        <v>13.040000000000003</v>
      </c>
      <c r="N1060" s="91">
        <f t="shared" si="186"/>
        <v>1.8288920056100986</v>
      </c>
      <c r="O1060" s="258"/>
      <c r="P1060" s="157"/>
      <c r="Q1060" s="307">
        <v>20.170000000000002</v>
      </c>
      <c r="R1060" s="307">
        <v>0</v>
      </c>
      <c r="S1060" s="142">
        <f t="shared" si="187"/>
        <v>20.170000000000002</v>
      </c>
      <c r="T1060" s="91" t="str">
        <f t="shared" si="188"/>
        <v>N.M.</v>
      </c>
      <c r="U1060" s="157"/>
      <c r="V1060" s="307">
        <v>20.170000000000002</v>
      </c>
      <c r="W1060" s="307">
        <v>7.13</v>
      </c>
      <c r="X1060" s="142">
        <f t="shared" si="189"/>
        <v>13.040000000000003</v>
      </c>
      <c r="Y1060" s="91">
        <f t="shared" si="190"/>
        <v>1.8288920056100986</v>
      </c>
      <c r="Z1060" s="132"/>
    </row>
    <row r="1061" spans="1:26" s="68" customFormat="1" hidden="1" outlineLevel="1" x14ac:dyDescent="0.25">
      <c r="A1061" s="63" t="s">
        <v>1472</v>
      </c>
      <c r="B1061" s="64" t="s">
        <v>1931</v>
      </c>
      <c r="C1061" s="65" t="s">
        <v>2380</v>
      </c>
      <c r="D1061" s="66"/>
      <c r="E1061" s="67"/>
      <c r="F1061" s="307">
        <v>0</v>
      </c>
      <c r="G1061" s="307">
        <v>2</v>
      </c>
      <c r="H1061" s="142">
        <f t="shared" si="178"/>
        <v>-2</v>
      </c>
      <c r="I1061" s="91" t="str">
        <f t="shared" si="177"/>
        <v>N.M.</v>
      </c>
      <c r="J1061" s="157"/>
      <c r="K1061" s="307">
        <v>7.32</v>
      </c>
      <c r="L1061" s="307">
        <v>4.75</v>
      </c>
      <c r="M1061" s="142">
        <f t="shared" si="185"/>
        <v>2.5700000000000003</v>
      </c>
      <c r="N1061" s="91">
        <f t="shared" si="186"/>
        <v>0.54105263157894745</v>
      </c>
      <c r="O1061" s="258"/>
      <c r="P1061" s="157"/>
      <c r="Q1061" s="307">
        <v>4.3</v>
      </c>
      <c r="R1061" s="307">
        <v>2</v>
      </c>
      <c r="S1061" s="142">
        <f t="shared" si="187"/>
        <v>2.2999999999999998</v>
      </c>
      <c r="T1061" s="91">
        <f t="shared" si="188"/>
        <v>1.1499999999999999</v>
      </c>
      <c r="U1061" s="157"/>
      <c r="V1061" s="307">
        <v>17.29</v>
      </c>
      <c r="W1061" s="307">
        <v>5.69</v>
      </c>
      <c r="X1061" s="142">
        <f t="shared" si="189"/>
        <v>11.599999999999998</v>
      </c>
      <c r="Y1061" s="91">
        <f t="shared" si="190"/>
        <v>2.0386643233743404</v>
      </c>
      <c r="Z1061" s="132"/>
    </row>
    <row r="1062" spans="1:26" s="68" customFormat="1" hidden="1" outlineLevel="1" x14ac:dyDescent="0.25">
      <c r="A1062" s="63" t="s">
        <v>1473</v>
      </c>
      <c r="B1062" s="64" t="s">
        <v>1932</v>
      </c>
      <c r="C1062" s="65" t="s">
        <v>2381</v>
      </c>
      <c r="D1062" s="66"/>
      <c r="E1062" s="67"/>
      <c r="F1062" s="307">
        <v>0</v>
      </c>
      <c r="G1062" s="307">
        <v>0</v>
      </c>
      <c r="H1062" s="142">
        <f t="shared" si="178"/>
        <v>0</v>
      </c>
      <c r="I1062" s="91">
        <f t="shared" si="177"/>
        <v>0</v>
      </c>
      <c r="J1062" s="157"/>
      <c r="K1062" s="307">
        <v>46.730000000000004</v>
      </c>
      <c r="L1062" s="307">
        <v>4.6900000000000004</v>
      </c>
      <c r="M1062" s="142">
        <f t="shared" si="185"/>
        <v>42.040000000000006</v>
      </c>
      <c r="N1062" s="91">
        <f t="shared" si="186"/>
        <v>8.9637526652452024</v>
      </c>
      <c r="O1062" s="258"/>
      <c r="P1062" s="157"/>
      <c r="Q1062" s="307">
        <v>7.12</v>
      </c>
      <c r="R1062" s="307">
        <v>0</v>
      </c>
      <c r="S1062" s="142">
        <f t="shared" si="187"/>
        <v>7.12</v>
      </c>
      <c r="T1062" s="91" t="str">
        <f t="shared" si="188"/>
        <v>N.M.</v>
      </c>
      <c r="U1062" s="157"/>
      <c r="V1062" s="307">
        <v>50.570000000000007</v>
      </c>
      <c r="W1062" s="307">
        <v>16.52</v>
      </c>
      <c r="X1062" s="142">
        <f t="shared" si="189"/>
        <v>34.050000000000011</v>
      </c>
      <c r="Y1062" s="91">
        <f t="shared" si="190"/>
        <v>2.0611380145278457</v>
      </c>
      <c r="Z1062" s="132"/>
    </row>
    <row r="1063" spans="1:26" s="68" customFormat="1" hidden="1" outlineLevel="1" x14ac:dyDescent="0.25">
      <c r="A1063" s="63" t="s">
        <v>1474</v>
      </c>
      <c r="B1063" s="64" t="s">
        <v>1933</v>
      </c>
      <c r="C1063" s="65" t="s">
        <v>2382</v>
      </c>
      <c r="D1063" s="66"/>
      <c r="E1063" s="67"/>
      <c r="F1063" s="307">
        <v>17.3</v>
      </c>
      <c r="G1063" s="307">
        <v>0</v>
      </c>
      <c r="H1063" s="142">
        <f t="shared" si="178"/>
        <v>17.3</v>
      </c>
      <c r="I1063" s="91" t="str">
        <f t="shared" si="177"/>
        <v>N.M.</v>
      </c>
      <c r="J1063" s="157"/>
      <c r="K1063" s="307">
        <v>2484.25</v>
      </c>
      <c r="L1063" s="307">
        <v>51.800000000000004</v>
      </c>
      <c r="M1063" s="142">
        <f t="shared" si="185"/>
        <v>2432.4499999999998</v>
      </c>
      <c r="N1063" s="91" t="str">
        <f t="shared" si="186"/>
        <v>N.M.</v>
      </c>
      <c r="O1063" s="258"/>
      <c r="P1063" s="157"/>
      <c r="Q1063" s="307">
        <v>2219.4299999999998</v>
      </c>
      <c r="R1063" s="307">
        <v>35.300000000000004</v>
      </c>
      <c r="S1063" s="142">
        <f t="shared" si="187"/>
        <v>2184.1299999999997</v>
      </c>
      <c r="T1063" s="91" t="str">
        <f t="shared" si="188"/>
        <v>N.M.</v>
      </c>
      <c r="U1063" s="157"/>
      <c r="V1063" s="307">
        <v>2538.34</v>
      </c>
      <c r="W1063" s="307">
        <v>56.540000000000006</v>
      </c>
      <c r="X1063" s="142">
        <f t="shared" si="189"/>
        <v>2481.8000000000002</v>
      </c>
      <c r="Y1063" s="91" t="str">
        <f t="shared" si="190"/>
        <v>N.M.</v>
      </c>
      <c r="Z1063" s="132"/>
    </row>
    <row r="1064" spans="1:26" s="68" customFormat="1" hidden="1" outlineLevel="1" x14ac:dyDescent="0.25">
      <c r="A1064" s="63" t="s">
        <v>1475</v>
      </c>
      <c r="B1064" s="64" t="s">
        <v>1934</v>
      </c>
      <c r="C1064" s="65" t="s">
        <v>2383</v>
      </c>
      <c r="D1064" s="66"/>
      <c r="E1064" s="67"/>
      <c r="F1064" s="307">
        <v>0</v>
      </c>
      <c r="G1064" s="307">
        <v>0</v>
      </c>
      <c r="H1064" s="142">
        <f t="shared" si="178"/>
        <v>0</v>
      </c>
      <c r="I1064" s="91">
        <f t="shared" si="177"/>
        <v>0</v>
      </c>
      <c r="J1064" s="157"/>
      <c r="K1064" s="307">
        <v>317.09000000000003</v>
      </c>
      <c r="L1064" s="307">
        <v>23.22</v>
      </c>
      <c r="M1064" s="142">
        <f t="shared" si="185"/>
        <v>293.87</v>
      </c>
      <c r="N1064" s="91" t="str">
        <f t="shared" si="186"/>
        <v>N.M.</v>
      </c>
      <c r="O1064" s="258"/>
      <c r="P1064" s="157"/>
      <c r="Q1064" s="307">
        <v>0</v>
      </c>
      <c r="R1064" s="307">
        <v>23.22</v>
      </c>
      <c r="S1064" s="142">
        <f t="shared" si="187"/>
        <v>-23.22</v>
      </c>
      <c r="T1064" s="91" t="str">
        <f t="shared" si="188"/>
        <v>N.M.</v>
      </c>
      <c r="U1064" s="157"/>
      <c r="V1064" s="307">
        <v>556.91000000000008</v>
      </c>
      <c r="W1064" s="307">
        <v>23.22</v>
      </c>
      <c r="X1064" s="142">
        <f t="shared" si="189"/>
        <v>533.69000000000005</v>
      </c>
      <c r="Y1064" s="91" t="str">
        <f t="shared" si="190"/>
        <v>N.M.</v>
      </c>
      <c r="Z1064" s="132"/>
    </row>
    <row r="1065" spans="1:26" s="68" customFormat="1" hidden="1" outlineLevel="1" x14ac:dyDescent="0.25">
      <c r="A1065" s="63" t="s">
        <v>1476</v>
      </c>
      <c r="B1065" s="64" t="s">
        <v>1935</v>
      </c>
      <c r="C1065" s="65" t="s">
        <v>2384</v>
      </c>
      <c r="D1065" s="66"/>
      <c r="E1065" s="67"/>
      <c r="F1065" s="307">
        <v>8.19</v>
      </c>
      <c r="G1065" s="307">
        <v>0</v>
      </c>
      <c r="H1065" s="142">
        <f t="shared" si="178"/>
        <v>8.19</v>
      </c>
      <c r="I1065" s="91" t="str">
        <f t="shared" si="177"/>
        <v>N.M.</v>
      </c>
      <c r="J1065" s="157"/>
      <c r="K1065" s="307">
        <v>146.92000000000002</v>
      </c>
      <c r="L1065" s="307">
        <v>3.1</v>
      </c>
      <c r="M1065" s="142">
        <f t="shared" si="185"/>
        <v>143.82000000000002</v>
      </c>
      <c r="N1065" s="91" t="str">
        <f t="shared" si="186"/>
        <v>N.M.</v>
      </c>
      <c r="O1065" s="258"/>
      <c r="P1065" s="157"/>
      <c r="Q1065" s="307">
        <v>65.45</v>
      </c>
      <c r="R1065" s="307">
        <v>3.1</v>
      </c>
      <c r="S1065" s="142">
        <f t="shared" si="187"/>
        <v>62.35</v>
      </c>
      <c r="T1065" s="91" t="str">
        <f t="shared" si="188"/>
        <v>N.M.</v>
      </c>
      <c r="U1065" s="157"/>
      <c r="V1065" s="307">
        <v>228.18</v>
      </c>
      <c r="W1065" s="307">
        <v>31.150000000000002</v>
      </c>
      <c r="X1065" s="142">
        <f t="shared" si="189"/>
        <v>197.03</v>
      </c>
      <c r="Y1065" s="91">
        <f t="shared" si="190"/>
        <v>6.3252006420545746</v>
      </c>
      <c r="Z1065" s="132"/>
    </row>
    <row r="1066" spans="1:26" s="68" customFormat="1" hidden="1" outlineLevel="1" x14ac:dyDescent="0.25">
      <c r="A1066" s="63" t="s">
        <v>1477</v>
      </c>
      <c r="B1066" s="64" t="s">
        <v>1936</v>
      </c>
      <c r="C1066" s="65" t="s">
        <v>2385</v>
      </c>
      <c r="D1066" s="66"/>
      <c r="E1066" s="67"/>
      <c r="F1066" s="307">
        <v>8.6300000000000008</v>
      </c>
      <c r="G1066" s="307">
        <v>3.1</v>
      </c>
      <c r="H1066" s="142">
        <f t="shared" si="178"/>
        <v>5.5300000000000011</v>
      </c>
      <c r="I1066" s="91">
        <f t="shared" si="177"/>
        <v>1.7838709677419358</v>
      </c>
      <c r="J1066" s="157"/>
      <c r="K1066" s="307">
        <v>30.34</v>
      </c>
      <c r="L1066" s="307">
        <v>3.1</v>
      </c>
      <c r="M1066" s="142">
        <f t="shared" si="185"/>
        <v>27.24</v>
      </c>
      <c r="N1066" s="91">
        <f t="shared" si="186"/>
        <v>8.7870967741935484</v>
      </c>
      <c r="O1066" s="258"/>
      <c r="P1066" s="157"/>
      <c r="Q1066" s="307">
        <v>20.75</v>
      </c>
      <c r="R1066" s="307">
        <v>3.1</v>
      </c>
      <c r="S1066" s="142">
        <f t="shared" si="187"/>
        <v>17.649999999999999</v>
      </c>
      <c r="T1066" s="91">
        <f t="shared" si="188"/>
        <v>5.6935483870967731</v>
      </c>
      <c r="U1066" s="157"/>
      <c r="V1066" s="307">
        <v>46.97</v>
      </c>
      <c r="W1066" s="307">
        <v>10.48</v>
      </c>
      <c r="X1066" s="142">
        <f t="shared" si="189"/>
        <v>36.489999999999995</v>
      </c>
      <c r="Y1066" s="91">
        <f t="shared" si="190"/>
        <v>3.4818702290076331</v>
      </c>
      <c r="Z1066" s="132"/>
    </row>
    <row r="1067" spans="1:26" s="68" customFormat="1" hidden="1" outlineLevel="1" x14ac:dyDescent="0.25">
      <c r="A1067" s="63" t="s">
        <v>1478</v>
      </c>
      <c r="B1067" s="64" t="s">
        <v>1937</v>
      </c>
      <c r="C1067" s="65" t="s">
        <v>2386</v>
      </c>
      <c r="D1067" s="66"/>
      <c r="E1067" s="67"/>
      <c r="F1067" s="307">
        <v>-26951.07</v>
      </c>
      <c r="G1067" s="307">
        <v>-27427.65</v>
      </c>
      <c r="H1067" s="142">
        <f t="shared" si="178"/>
        <v>476.58000000000175</v>
      </c>
      <c r="I1067" s="91">
        <f t="shared" si="177"/>
        <v>1.7375896221513754E-2</v>
      </c>
      <c r="J1067" s="157"/>
      <c r="K1067" s="307">
        <v>-104571.22</v>
      </c>
      <c r="L1067" s="307">
        <v>-120501.91</v>
      </c>
      <c r="M1067" s="142">
        <f t="shared" si="185"/>
        <v>15930.690000000002</v>
      </c>
      <c r="N1067" s="91">
        <f t="shared" si="186"/>
        <v>0.1322028007688841</v>
      </c>
      <c r="O1067" s="258"/>
      <c r="P1067" s="157"/>
      <c r="Q1067" s="307">
        <v>-30460.04</v>
      </c>
      <c r="R1067" s="307">
        <v>-92433.72</v>
      </c>
      <c r="S1067" s="142">
        <f t="shared" si="187"/>
        <v>61973.68</v>
      </c>
      <c r="T1067" s="91">
        <f t="shared" si="188"/>
        <v>0.67046614590433018</v>
      </c>
      <c r="U1067" s="157"/>
      <c r="V1067" s="307">
        <v>-682380.37</v>
      </c>
      <c r="W1067" s="307">
        <v>-242118.69</v>
      </c>
      <c r="X1067" s="142">
        <f t="shared" si="189"/>
        <v>-440261.68</v>
      </c>
      <c r="Y1067" s="91">
        <f t="shared" si="190"/>
        <v>-1.8183713120205631</v>
      </c>
      <c r="Z1067" s="132"/>
    </row>
    <row r="1068" spans="1:26" s="68" customFormat="1" hidden="1" outlineLevel="1" x14ac:dyDescent="0.25">
      <c r="A1068" s="63" t="s">
        <v>1479</v>
      </c>
      <c r="B1068" s="64" t="s">
        <v>1938</v>
      </c>
      <c r="C1068" s="65" t="s">
        <v>2387</v>
      </c>
      <c r="D1068" s="66"/>
      <c r="E1068" s="67"/>
      <c r="F1068" s="307">
        <v>-40110</v>
      </c>
      <c r="G1068" s="307">
        <v>-35242</v>
      </c>
      <c r="H1068" s="142">
        <f t="shared" si="178"/>
        <v>-4868</v>
      </c>
      <c r="I1068" s="91">
        <f t="shared" si="177"/>
        <v>-0.13813063957777652</v>
      </c>
      <c r="J1068" s="157"/>
      <c r="K1068" s="307">
        <v>-275766</v>
      </c>
      <c r="L1068" s="307">
        <v>-286161</v>
      </c>
      <c r="M1068" s="142">
        <f t="shared" si="185"/>
        <v>10395</v>
      </c>
      <c r="N1068" s="91">
        <f t="shared" si="186"/>
        <v>3.6325704760606793E-2</v>
      </c>
      <c r="O1068" s="258"/>
      <c r="P1068" s="157"/>
      <c r="Q1068" s="307">
        <v>-127990</v>
      </c>
      <c r="R1068" s="307">
        <v>-115036</v>
      </c>
      <c r="S1068" s="142">
        <f t="shared" si="187"/>
        <v>-12954</v>
      </c>
      <c r="T1068" s="91">
        <f t="shared" si="188"/>
        <v>-0.11260822698981189</v>
      </c>
      <c r="U1068" s="157"/>
      <c r="V1068" s="307">
        <v>-446702</v>
      </c>
      <c r="W1068" s="307">
        <v>-450343</v>
      </c>
      <c r="X1068" s="142">
        <f t="shared" si="189"/>
        <v>3641</v>
      </c>
      <c r="Y1068" s="91">
        <f t="shared" si="190"/>
        <v>8.08494858363514E-3</v>
      </c>
      <c r="Z1068" s="132"/>
    </row>
    <row r="1069" spans="1:26" s="68" customFormat="1" hidden="1" outlineLevel="1" x14ac:dyDescent="0.25">
      <c r="A1069" s="63" t="s">
        <v>1480</v>
      </c>
      <c r="B1069" s="64" t="s">
        <v>1939</v>
      </c>
      <c r="C1069" s="65" t="s">
        <v>2388</v>
      </c>
      <c r="D1069" s="66"/>
      <c r="E1069" s="67"/>
      <c r="F1069" s="307">
        <v>-0.01</v>
      </c>
      <c r="G1069" s="307">
        <v>0</v>
      </c>
      <c r="H1069" s="142">
        <f t="shared" si="178"/>
        <v>-0.01</v>
      </c>
      <c r="I1069" s="91" t="str">
        <f t="shared" si="177"/>
        <v>N.M.</v>
      </c>
      <c r="J1069" s="157"/>
      <c r="K1069" s="307">
        <v>0.04</v>
      </c>
      <c r="L1069" s="307">
        <v>0</v>
      </c>
      <c r="M1069" s="142">
        <f t="shared" si="185"/>
        <v>0.04</v>
      </c>
      <c r="N1069" s="91" t="str">
        <f t="shared" si="186"/>
        <v>N.M.</v>
      </c>
      <c r="O1069" s="258"/>
      <c r="P1069" s="157"/>
      <c r="Q1069" s="307">
        <v>0.02</v>
      </c>
      <c r="R1069" s="307">
        <v>0</v>
      </c>
      <c r="S1069" s="142">
        <f t="shared" si="187"/>
        <v>0.02</v>
      </c>
      <c r="T1069" s="91" t="str">
        <f t="shared" si="188"/>
        <v>N.M.</v>
      </c>
      <c r="U1069" s="157"/>
      <c r="V1069" s="307">
        <v>0.05</v>
      </c>
      <c r="W1069" s="307">
        <v>0</v>
      </c>
      <c r="X1069" s="142">
        <f t="shared" si="189"/>
        <v>0.05</v>
      </c>
      <c r="Y1069" s="91" t="str">
        <f t="shared" si="190"/>
        <v>N.M.</v>
      </c>
      <c r="Z1069" s="132"/>
    </row>
    <row r="1070" spans="1:26" s="68" customFormat="1" hidden="1" outlineLevel="1" x14ac:dyDescent="0.25">
      <c r="A1070" s="63" t="s">
        <v>1481</v>
      </c>
      <c r="B1070" s="64" t="s">
        <v>1940</v>
      </c>
      <c r="C1070" s="65" t="s">
        <v>2389</v>
      </c>
      <c r="D1070" s="66"/>
      <c r="E1070" s="67"/>
      <c r="F1070" s="307">
        <v>0</v>
      </c>
      <c r="G1070" s="307">
        <v>-84.42</v>
      </c>
      <c r="H1070" s="142">
        <f t="shared" si="178"/>
        <v>84.42</v>
      </c>
      <c r="I1070" s="91" t="str">
        <f t="shared" ref="I1070:I1133" si="191">IF(G1070&lt;0,IF(H1070=0,0,IF(OR(G1070=0,F1070=0),"N.M.",IF(ABS(H1070/G1070)&gt;=10,"N.M.",H1070/(-G1070)))),IF(H1070=0,0,IF(OR(G1070=0,F1070=0),"N.M.",IF(ABS(H1070/G1070)&gt;=10,"N.M.",H1070/G1070))))</f>
        <v>N.M.</v>
      </c>
      <c r="J1070" s="157"/>
      <c r="K1070" s="307">
        <v>-1702.51</v>
      </c>
      <c r="L1070" s="307">
        <v>7.65</v>
      </c>
      <c r="M1070" s="142">
        <f t="shared" si="185"/>
        <v>-1710.16</v>
      </c>
      <c r="N1070" s="91" t="str">
        <f t="shared" si="186"/>
        <v>N.M.</v>
      </c>
      <c r="O1070" s="258"/>
      <c r="P1070" s="157"/>
      <c r="Q1070" s="307">
        <v>-1472.91</v>
      </c>
      <c r="R1070" s="307">
        <v>-120.02</v>
      </c>
      <c r="S1070" s="142">
        <f t="shared" si="187"/>
        <v>-1352.89</v>
      </c>
      <c r="T1070" s="91" t="str">
        <f t="shared" si="188"/>
        <v>N.M.</v>
      </c>
      <c r="U1070" s="157"/>
      <c r="V1070" s="307">
        <v>-2151.02</v>
      </c>
      <c r="W1070" s="307">
        <v>-5330.3300000000008</v>
      </c>
      <c r="X1070" s="142">
        <f t="shared" si="189"/>
        <v>3179.3100000000009</v>
      </c>
      <c r="Y1070" s="91">
        <f t="shared" si="190"/>
        <v>0.59645650456913557</v>
      </c>
      <c r="Z1070" s="132"/>
    </row>
    <row r="1071" spans="1:26" s="68" customFormat="1" hidden="1" outlineLevel="1" x14ac:dyDescent="0.25">
      <c r="A1071" s="63" t="s">
        <v>1482</v>
      </c>
      <c r="B1071" s="64" t="s">
        <v>1941</v>
      </c>
      <c r="C1071" s="65" t="s">
        <v>2390</v>
      </c>
      <c r="D1071" s="66"/>
      <c r="E1071" s="67"/>
      <c r="F1071" s="307">
        <v>-54376.11</v>
      </c>
      <c r="G1071" s="307">
        <v>-51793.16</v>
      </c>
      <c r="H1071" s="142">
        <f t="shared" si="178"/>
        <v>-2582.9499999999971</v>
      </c>
      <c r="I1071" s="91">
        <f t="shared" si="191"/>
        <v>-4.9870484828498526E-2</v>
      </c>
      <c r="J1071" s="157"/>
      <c r="K1071" s="307">
        <v>-352237.99</v>
      </c>
      <c r="L1071" s="307">
        <v>-399255.3</v>
      </c>
      <c r="M1071" s="142">
        <f t="shared" si="185"/>
        <v>47017.31</v>
      </c>
      <c r="N1071" s="91">
        <f t="shared" si="186"/>
        <v>0.11776251937043791</v>
      </c>
      <c r="O1071" s="258"/>
      <c r="P1071" s="157"/>
      <c r="Q1071" s="307">
        <v>-138850.13</v>
      </c>
      <c r="R1071" s="307">
        <v>-156143.81</v>
      </c>
      <c r="S1071" s="142">
        <f t="shared" si="187"/>
        <v>17293.679999999993</v>
      </c>
      <c r="T1071" s="91">
        <f t="shared" si="188"/>
        <v>0.11075482274961776</v>
      </c>
      <c r="U1071" s="157"/>
      <c r="V1071" s="307">
        <v>-622008.51</v>
      </c>
      <c r="W1071" s="307">
        <v>-923194.52</v>
      </c>
      <c r="X1071" s="142">
        <f t="shared" si="189"/>
        <v>301186.01</v>
      </c>
      <c r="Y1071" s="91">
        <f t="shared" si="190"/>
        <v>0.32624328186003532</v>
      </c>
      <c r="Z1071" s="132"/>
    </row>
    <row r="1072" spans="1:26" s="68" customFormat="1" hidden="1" outlineLevel="1" x14ac:dyDescent="0.25">
      <c r="A1072" s="63" t="s">
        <v>1483</v>
      </c>
      <c r="B1072" s="64" t="s">
        <v>1942</v>
      </c>
      <c r="C1072" s="65" t="s">
        <v>2391</v>
      </c>
      <c r="D1072" s="66"/>
      <c r="E1072" s="67"/>
      <c r="F1072" s="307">
        <v>208228.98699999999</v>
      </c>
      <c r="G1072" s="307">
        <v>258177.25</v>
      </c>
      <c r="H1072" s="142">
        <f t="shared" si="178"/>
        <v>-49948.263000000006</v>
      </c>
      <c r="I1072" s="91">
        <f t="shared" si="191"/>
        <v>-0.19346500514665799</v>
      </c>
      <c r="J1072" s="157"/>
      <c r="K1072" s="307">
        <v>1302429.757</v>
      </c>
      <c r="L1072" s="307">
        <v>1811221.4100000001</v>
      </c>
      <c r="M1072" s="142">
        <f t="shared" si="185"/>
        <v>-508791.65300000017</v>
      </c>
      <c r="N1072" s="91">
        <f t="shared" si="186"/>
        <v>-0.2809107987520974</v>
      </c>
      <c r="O1072" s="258"/>
      <c r="P1072" s="157"/>
      <c r="Q1072" s="307">
        <v>559975.82700000005</v>
      </c>
      <c r="R1072" s="307">
        <v>672867.33</v>
      </c>
      <c r="S1072" s="142">
        <f t="shared" si="187"/>
        <v>-112891.50299999991</v>
      </c>
      <c r="T1072" s="91">
        <f t="shared" si="188"/>
        <v>-0.16777676366008129</v>
      </c>
      <c r="U1072" s="157"/>
      <c r="V1072" s="307">
        <v>4685057.8169999998</v>
      </c>
      <c r="W1072" s="307">
        <v>3047967.0660000001</v>
      </c>
      <c r="X1072" s="142">
        <f t="shared" si="189"/>
        <v>1637090.7509999997</v>
      </c>
      <c r="Y1072" s="91">
        <f t="shared" si="190"/>
        <v>0.53710906829070038</v>
      </c>
      <c r="Z1072" s="132"/>
    </row>
    <row r="1073" spans="1:26" s="68" customFormat="1" hidden="1" outlineLevel="1" x14ac:dyDescent="0.25">
      <c r="A1073" s="63" t="s">
        <v>1484</v>
      </c>
      <c r="B1073" s="64" t="s">
        <v>1943</v>
      </c>
      <c r="C1073" s="65" t="s">
        <v>2392</v>
      </c>
      <c r="D1073" s="66"/>
      <c r="E1073" s="67"/>
      <c r="F1073" s="307">
        <v>88753.02</v>
      </c>
      <c r="G1073" s="307">
        <v>-173656.48</v>
      </c>
      <c r="H1073" s="142">
        <f t="shared" ref="H1073:H1136" si="192">+F1073-G1073</f>
        <v>262409.5</v>
      </c>
      <c r="I1073" s="91">
        <f t="shared" si="191"/>
        <v>1.5110838363186907</v>
      </c>
      <c r="J1073" s="157"/>
      <c r="K1073" s="307">
        <v>-428054.14</v>
      </c>
      <c r="L1073" s="307">
        <v>-24471.41</v>
      </c>
      <c r="M1073" s="142">
        <f t="shared" si="185"/>
        <v>-403582.73000000004</v>
      </c>
      <c r="N1073" s="91" t="str">
        <f t="shared" si="186"/>
        <v>N.M.</v>
      </c>
      <c r="O1073" s="258"/>
      <c r="P1073" s="157"/>
      <c r="Q1073" s="307">
        <v>-252488.4</v>
      </c>
      <c r="R1073" s="307">
        <v>-178084.16</v>
      </c>
      <c r="S1073" s="142">
        <f t="shared" si="187"/>
        <v>-74404.239999999991</v>
      </c>
      <c r="T1073" s="91">
        <f t="shared" si="188"/>
        <v>-0.41780380691915547</v>
      </c>
      <c r="U1073" s="157"/>
      <c r="V1073" s="307">
        <v>48359.31</v>
      </c>
      <c r="W1073" s="307">
        <v>-821755.9800000001</v>
      </c>
      <c r="X1073" s="142">
        <f t="shared" si="189"/>
        <v>870115.29</v>
      </c>
      <c r="Y1073" s="91">
        <f t="shared" si="190"/>
        <v>1.0588487472887023</v>
      </c>
      <c r="Z1073" s="132"/>
    </row>
    <row r="1074" spans="1:26" s="68" customFormat="1" hidden="1" outlineLevel="1" x14ac:dyDescent="0.25">
      <c r="A1074" s="63" t="s">
        <v>1485</v>
      </c>
      <c r="B1074" s="64" t="s">
        <v>1944</v>
      </c>
      <c r="C1074" s="65" t="s">
        <v>2393</v>
      </c>
      <c r="D1074" s="66"/>
      <c r="E1074" s="67"/>
      <c r="F1074" s="307">
        <v>0</v>
      </c>
      <c r="G1074" s="307">
        <v>0</v>
      </c>
      <c r="H1074" s="142">
        <f t="shared" si="192"/>
        <v>0</v>
      </c>
      <c r="I1074" s="91">
        <f t="shared" si="191"/>
        <v>0</v>
      </c>
      <c r="J1074" s="157"/>
      <c r="K1074" s="307">
        <v>0</v>
      </c>
      <c r="L1074" s="307">
        <v>0</v>
      </c>
      <c r="M1074" s="142">
        <f t="shared" si="185"/>
        <v>0</v>
      </c>
      <c r="N1074" s="91">
        <f t="shared" si="186"/>
        <v>0</v>
      </c>
      <c r="O1074" s="258"/>
      <c r="P1074" s="157"/>
      <c r="Q1074" s="307">
        <v>0</v>
      </c>
      <c r="R1074" s="307">
        <v>0</v>
      </c>
      <c r="S1074" s="142">
        <f t="shared" si="187"/>
        <v>0</v>
      </c>
      <c r="T1074" s="91">
        <f t="shared" si="188"/>
        <v>0</v>
      </c>
      <c r="U1074" s="157"/>
      <c r="V1074" s="307">
        <v>0.03</v>
      </c>
      <c r="W1074" s="307">
        <v>0</v>
      </c>
      <c r="X1074" s="142">
        <f t="shared" si="189"/>
        <v>0.03</v>
      </c>
      <c r="Y1074" s="91" t="str">
        <f t="shared" si="190"/>
        <v>N.M.</v>
      </c>
      <c r="Z1074" s="132"/>
    </row>
    <row r="1075" spans="1:26" s="68" customFormat="1" hidden="1" outlineLevel="1" x14ac:dyDescent="0.25">
      <c r="A1075" s="63" t="s">
        <v>1486</v>
      </c>
      <c r="B1075" s="64" t="s">
        <v>1945</v>
      </c>
      <c r="C1075" s="65" t="s">
        <v>2394</v>
      </c>
      <c r="D1075" s="66"/>
      <c r="E1075" s="67"/>
      <c r="F1075" s="307">
        <v>6.8100000000000005</v>
      </c>
      <c r="G1075" s="307">
        <v>0</v>
      </c>
      <c r="H1075" s="142">
        <f t="shared" si="192"/>
        <v>6.8100000000000005</v>
      </c>
      <c r="I1075" s="91" t="str">
        <f t="shared" si="191"/>
        <v>N.M.</v>
      </c>
      <c r="J1075" s="157"/>
      <c r="K1075" s="307">
        <v>6.8100000000000005</v>
      </c>
      <c r="L1075" s="307">
        <v>0</v>
      </c>
      <c r="M1075" s="142">
        <f t="shared" si="185"/>
        <v>6.8100000000000005</v>
      </c>
      <c r="N1075" s="91" t="str">
        <f t="shared" si="186"/>
        <v>N.M.</v>
      </c>
      <c r="O1075" s="258"/>
      <c r="P1075" s="157"/>
      <c r="Q1075" s="307">
        <v>6.8100000000000005</v>
      </c>
      <c r="R1075" s="307">
        <v>0</v>
      </c>
      <c r="S1075" s="142">
        <f t="shared" si="187"/>
        <v>6.8100000000000005</v>
      </c>
      <c r="T1075" s="91" t="str">
        <f t="shared" si="188"/>
        <v>N.M.</v>
      </c>
      <c r="U1075" s="157"/>
      <c r="V1075" s="307">
        <v>7.4600000000000009</v>
      </c>
      <c r="W1075" s="307">
        <v>0.19</v>
      </c>
      <c r="X1075" s="142">
        <f t="shared" si="189"/>
        <v>7.2700000000000005</v>
      </c>
      <c r="Y1075" s="91" t="str">
        <f t="shared" si="190"/>
        <v>N.M.</v>
      </c>
      <c r="Z1075" s="132"/>
    </row>
    <row r="1076" spans="1:26" s="68" customFormat="1" hidden="1" outlineLevel="1" x14ac:dyDescent="0.25">
      <c r="A1076" s="63" t="s">
        <v>1487</v>
      </c>
      <c r="B1076" s="64" t="s">
        <v>1946</v>
      </c>
      <c r="C1076" s="65" t="s">
        <v>2395</v>
      </c>
      <c r="D1076" s="66"/>
      <c r="E1076" s="67"/>
      <c r="F1076" s="307">
        <v>0</v>
      </c>
      <c r="G1076" s="307">
        <v>55.82</v>
      </c>
      <c r="H1076" s="142">
        <f t="shared" si="192"/>
        <v>-55.82</v>
      </c>
      <c r="I1076" s="91" t="str">
        <f t="shared" si="191"/>
        <v>N.M.</v>
      </c>
      <c r="J1076" s="157"/>
      <c r="K1076" s="307">
        <v>168.63</v>
      </c>
      <c r="L1076" s="307">
        <v>55.82</v>
      </c>
      <c r="M1076" s="142">
        <f t="shared" si="185"/>
        <v>112.81</v>
      </c>
      <c r="N1076" s="91">
        <f t="shared" si="186"/>
        <v>2.0209602293084914</v>
      </c>
      <c r="O1076" s="258"/>
      <c r="P1076" s="157"/>
      <c r="Q1076" s="307">
        <v>56.230000000000004</v>
      </c>
      <c r="R1076" s="307">
        <v>55.82</v>
      </c>
      <c r="S1076" s="142">
        <f t="shared" si="187"/>
        <v>0.41000000000000369</v>
      </c>
      <c r="T1076" s="91">
        <f t="shared" si="188"/>
        <v>7.3450376209244659E-3</v>
      </c>
      <c r="U1076" s="157"/>
      <c r="V1076" s="307">
        <v>281.33</v>
      </c>
      <c r="W1076" s="307">
        <v>55.82</v>
      </c>
      <c r="X1076" s="142">
        <f t="shared" si="189"/>
        <v>225.51</v>
      </c>
      <c r="Y1076" s="91">
        <f t="shared" si="190"/>
        <v>4.039949838767467</v>
      </c>
      <c r="Z1076" s="132"/>
    </row>
    <row r="1077" spans="1:26" s="68" customFormat="1" hidden="1" outlineLevel="1" x14ac:dyDescent="0.25">
      <c r="A1077" s="63" t="s">
        <v>1488</v>
      </c>
      <c r="B1077" s="64" t="s">
        <v>1947</v>
      </c>
      <c r="C1077" s="65" t="s">
        <v>2396</v>
      </c>
      <c r="D1077" s="66"/>
      <c r="E1077" s="67"/>
      <c r="F1077" s="307">
        <v>164.26</v>
      </c>
      <c r="G1077" s="307">
        <v>142.29</v>
      </c>
      <c r="H1077" s="142">
        <f t="shared" si="192"/>
        <v>21.97</v>
      </c>
      <c r="I1077" s="91">
        <f t="shared" si="191"/>
        <v>0.15440297982992479</v>
      </c>
      <c r="J1077" s="157"/>
      <c r="K1077" s="307">
        <v>7043.71</v>
      </c>
      <c r="L1077" s="307">
        <v>14128.91</v>
      </c>
      <c r="M1077" s="142">
        <f t="shared" si="185"/>
        <v>-7085.2</v>
      </c>
      <c r="N1077" s="91">
        <f t="shared" si="186"/>
        <v>-0.50146826612951745</v>
      </c>
      <c r="O1077" s="258"/>
      <c r="P1077" s="157"/>
      <c r="Q1077" s="307">
        <v>1457.93</v>
      </c>
      <c r="R1077" s="307">
        <v>7024.12</v>
      </c>
      <c r="S1077" s="142">
        <f t="shared" si="187"/>
        <v>-5566.19</v>
      </c>
      <c r="T1077" s="91">
        <f t="shared" si="188"/>
        <v>-0.79243947996332631</v>
      </c>
      <c r="U1077" s="157"/>
      <c r="V1077" s="307">
        <v>9688.2000000000007</v>
      </c>
      <c r="W1077" s="307">
        <v>15340.1</v>
      </c>
      <c r="X1077" s="142">
        <f t="shared" si="189"/>
        <v>-5651.9</v>
      </c>
      <c r="Y1077" s="91">
        <f t="shared" si="190"/>
        <v>-0.36843957992451154</v>
      </c>
      <c r="Z1077" s="132"/>
    </row>
    <row r="1078" spans="1:26" s="68" customFormat="1" hidden="1" outlineLevel="1" x14ac:dyDescent="0.25">
      <c r="A1078" s="63" t="s">
        <v>1489</v>
      </c>
      <c r="B1078" s="64" t="s">
        <v>1948</v>
      </c>
      <c r="C1078" s="65" t="s">
        <v>2397</v>
      </c>
      <c r="D1078" s="66"/>
      <c r="E1078" s="67"/>
      <c r="F1078" s="307">
        <v>0</v>
      </c>
      <c r="G1078" s="307">
        <v>0</v>
      </c>
      <c r="H1078" s="142">
        <f t="shared" si="192"/>
        <v>0</v>
      </c>
      <c r="I1078" s="91">
        <f t="shared" si="191"/>
        <v>0</v>
      </c>
      <c r="J1078" s="157"/>
      <c r="K1078" s="307">
        <v>0</v>
      </c>
      <c r="L1078" s="307">
        <v>116.38</v>
      </c>
      <c r="M1078" s="142">
        <f t="shared" si="185"/>
        <v>-116.38</v>
      </c>
      <c r="N1078" s="91" t="str">
        <f t="shared" si="186"/>
        <v>N.M.</v>
      </c>
      <c r="O1078" s="258"/>
      <c r="P1078" s="157"/>
      <c r="Q1078" s="307">
        <v>0</v>
      </c>
      <c r="R1078" s="307">
        <v>66.62</v>
      </c>
      <c r="S1078" s="142">
        <f t="shared" si="187"/>
        <v>-66.62</v>
      </c>
      <c r="T1078" s="91" t="str">
        <f t="shared" si="188"/>
        <v>N.M.</v>
      </c>
      <c r="U1078" s="157"/>
      <c r="V1078" s="307">
        <v>0</v>
      </c>
      <c r="W1078" s="307">
        <v>116.38</v>
      </c>
      <c r="X1078" s="142">
        <f t="shared" si="189"/>
        <v>-116.38</v>
      </c>
      <c r="Y1078" s="91" t="str">
        <f t="shared" si="190"/>
        <v>N.M.</v>
      </c>
      <c r="Z1078" s="132"/>
    </row>
    <row r="1079" spans="1:26" s="68" customFormat="1" hidden="1" outlineLevel="1" x14ac:dyDescent="0.25">
      <c r="A1079" s="63" t="s">
        <v>1490</v>
      </c>
      <c r="B1079" s="64" t="s">
        <v>1949</v>
      </c>
      <c r="C1079" s="65" t="s">
        <v>2398</v>
      </c>
      <c r="D1079" s="66"/>
      <c r="E1079" s="67"/>
      <c r="F1079" s="307">
        <v>0</v>
      </c>
      <c r="G1079" s="307">
        <v>0</v>
      </c>
      <c r="H1079" s="142">
        <f t="shared" si="192"/>
        <v>0</v>
      </c>
      <c r="I1079" s="91">
        <f t="shared" si="191"/>
        <v>0</v>
      </c>
      <c r="J1079" s="157"/>
      <c r="K1079" s="307">
        <v>3464.17</v>
      </c>
      <c r="L1079" s="307">
        <v>0</v>
      </c>
      <c r="M1079" s="142">
        <f t="shared" si="185"/>
        <v>3464.17</v>
      </c>
      <c r="N1079" s="91" t="str">
        <f t="shared" si="186"/>
        <v>N.M.</v>
      </c>
      <c r="O1079" s="258"/>
      <c r="P1079" s="157"/>
      <c r="Q1079" s="307">
        <v>0</v>
      </c>
      <c r="R1079" s="307">
        <v>0</v>
      </c>
      <c r="S1079" s="142">
        <f t="shared" si="187"/>
        <v>0</v>
      </c>
      <c r="T1079" s="91">
        <f t="shared" si="188"/>
        <v>0</v>
      </c>
      <c r="U1079" s="157"/>
      <c r="V1079" s="307">
        <v>1069746.8299999998</v>
      </c>
      <c r="W1079" s="307">
        <v>0</v>
      </c>
      <c r="X1079" s="142">
        <f t="shared" si="189"/>
        <v>1069746.8299999998</v>
      </c>
      <c r="Y1079" s="91" t="str">
        <f t="shared" si="190"/>
        <v>N.M.</v>
      </c>
      <c r="Z1079" s="132"/>
    </row>
    <row r="1080" spans="1:26" s="68" customFormat="1" hidden="1" outlineLevel="1" x14ac:dyDescent="0.25">
      <c r="A1080" s="63" t="s">
        <v>1491</v>
      </c>
      <c r="B1080" s="64" t="s">
        <v>1950</v>
      </c>
      <c r="C1080" s="65" t="s">
        <v>2399</v>
      </c>
      <c r="D1080" s="66"/>
      <c r="E1080" s="67"/>
      <c r="F1080" s="307">
        <v>83542.5</v>
      </c>
      <c r="G1080" s="307">
        <v>99744.16</v>
      </c>
      <c r="H1080" s="142">
        <f t="shared" si="192"/>
        <v>-16201.660000000003</v>
      </c>
      <c r="I1080" s="91">
        <f t="shared" si="191"/>
        <v>-0.16243216645465763</v>
      </c>
      <c r="J1080" s="157"/>
      <c r="K1080" s="307">
        <v>691874.71</v>
      </c>
      <c r="L1080" s="307">
        <v>691084.61</v>
      </c>
      <c r="M1080" s="142">
        <f t="shared" si="185"/>
        <v>790.09999999997672</v>
      </c>
      <c r="N1080" s="91">
        <f t="shared" si="186"/>
        <v>1.1432753509009218E-3</v>
      </c>
      <c r="O1080" s="258"/>
      <c r="P1080" s="157"/>
      <c r="Q1080" s="307">
        <v>335202.58</v>
      </c>
      <c r="R1080" s="307">
        <v>351094.5</v>
      </c>
      <c r="S1080" s="142">
        <f t="shared" si="187"/>
        <v>-15891.919999999984</v>
      </c>
      <c r="T1080" s="91">
        <f t="shared" si="188"/>
        <v>-4.5263938911033877E-2</v>
      </c>
      <c r="U1080" s="157"/>
      <c r="V1080" s="307">
        <v>1093262.0699999998</v>
      </c>
      <c r="W1080" s="307">
        <v>1170300.6599999999</v>
      </c>
      <c r="X1080" s="142">
        <f t="shared" si="189"/>
        <v>-77038.590000000084</v>
      </c>
      <c r="Y1080" s="91">
        <f t="shared" si="190"/>
        <v>-6.5828032601468495E-2</v>
      </c>
      <c r="Z1080" s="132"/>
    </row>
    <row r="1081" spans="1:26" s="68" customFormat="1" hidden="1" outlineLevel="1" x14ac:dyDescent="0.25">
      <c r="A1081" s="63" t="s">
        <v>1492</v>
      </c>
      <c r="B1081" s="64" t="s">
        <v>1951</v>
      </c>
      <c r="C1081" s="65" t="s">
        <v>2400</v>
      </c>
      <c r="D1081" s="66"/>
      <c r="E1081" s="67"/>
      <c r="F1081" s="307">
        <v>201752.78</v>
      </c>
      <c r="G1081" s="307">
        <v>161297.55000000002</v>
      </c>
      <c r="H1081" s="142">
        <f t="shared" si="192"/>
        <v>40455.229999999981</v>
      </c>
      <c r="I1081" s="91">
        <f t="shared" si="191"/>
        <v>0.25081118715070361</v>
      </c>
      <c r="J1081" s="157"/>
      <c r="K1081" s="307">
        <v>1186332.24</v>
      </c>
      <c r="L1081" s="307">
        <v>1044570.84</v>
      </c>
      <c r="M1081" s="142">
        <f t="shared" si="185"/>
        <v>141761.40000000002</v>
      </c>
      <c r="N1081" s="91">
        <f t="shared" si="186"/>
        <v>0.13571257646824605</v>
      </c>
      <c r="O1081" s="258"/>
      <c r="P1081" s="157"/>
      <c r="Q1081" s="307">
        <v>544437.26</v>
      </c>
      <c r="R1081" s="307">
        <v>453774.84</v>
      </c>
      <c r="S1081" s="142">
        <f t="shared" si="187"/>
        <v>90662.419999999984</v>
      </c>
      <c r="T1081" s="91">
        <f t="shared" si="188"/>
        <v>0.19979604863063799</v>
      </c>
      <c r="U1081" s="157"/>
      <c r="V1081" s="307">
        <v>1986654.0899999999</v>
      </c>
      <c r="W1081" s="307">
        <v>-738567.55999999994</v>
      </c>
      <c r="X1081" s="142">
        <f t="shared" si="189"/>
        <v>2725221.65</v>
      </c>
      <c r="Y1081" s="91">
        <f t="shared" si="190"/>
        <v>3.6898745593429534</v>
      </c>
      <c r="Z1081" s="132"/>
    </row>
    <row r="1082" spans="1:26" s="68" customFormat="1" hidden="1" outlineLevel="1" x14ac:dyDescent="0.25">
      <c r="A1082" s="63" t="s">
        <v>1493</v>
      </c>
      <c r="B1082" s="64" t="s">
        <v>1952</v>
      </c>
      <c r="C1082" s="65" t="s">
        <v>2401</v>
      </c>
      <c r="D1082" s="66"/>
      <c r="E1082" s="67"/>
      <c r="F1082" s="307">
        <v>0</v>
      </c>
      <c r="G1082" s="307">
        <v>0</v>
      </c>
      <c r="H1082" s="142">
        <f t="shared" si="192"/>
        <v>0</v>
      </c>
      <c r="I1082" s="91">
        <f t="shared" si="191"/>
        <v>0</v>
      </c>
      <c r="J1082" s="157"/>
      <c r="K1082" s="307">
        <v>0</v>
      </c>
      <c r="L1082" s="307">
        <v>0</v>
      </c>
      <c r="M1082" s="142">
        <f t="shared" si="185"/>
        <v>0</v>
      </c>
      <c r="N1082" s="91">
        <f t="shared" si="186"/>
        <v>0</v>
      </c>
      <c r="O1082" s="258"/>
      <c r="P1082" s="157"/>
      <c r="Q1082" s="307">
        <v>0</v>
      </c>
      <c r="R1082" s="307">
        <v>0</v>
      </c>
      <c r="S1082" s="142">
        <f t="shared" si="187"/>
        <v>0</v>
      </c>
      <c r="T1082" s="91">
        <f t="shared" si="188"/>
        <v>0</v>
      </c>
      <c r="U1082" s="157"/>
      <c r="V1082" s="307">
        <v>0</v>
      </c>
      <c r="W1082" s="307">
        <v>905.15</v>
      </c>
      <c r="X1082" s="142">
        <f t="shared" si="189"/>
        <v>-905.15</v>
      </c>
      <c r="Y1082" s="91" t="str">
        <f t="shared" si="190"/>
        <v>N.M.</v>
      </c>
      <c r="Z1082" s="132"/>
    </row>
    <row r="1083" spans="1:26" s="68" customFormat="1" hidden="1" outlineLevel="1" x14ac:dyDescent="0.25">
      <c r="A1083" s="63" t="s">
        <v>1494</v>
      </c>
      <c r="B1083" s="64" t="s">
        <v>1953</v>
      </c>
      <c r="C1083" s="65" t="s">
        <v>2402</v>
      </c>
      <c r="D1083" s="66"/>
      <c r="E1083" s="67"/>
      <c r="F1083" s="307">
        <v>0</v>
      </c>
      <c r="G1083" s="307">
        <v>-53.26</v>
      </c>
      <c r="H1083" s="142">
        <f t="shared" si="192"/>
        <v>53.26</v>
      </c>
      <c r="I1083" s="91" t="str">
        <f t="shared" si="191"/>
        <v>N.M.</v>
      </c>
      <c r="J1083" s="157"/>
      <c r="K1083" s="307">
        <v>-94.77</v>
      </c>
      <c r="L1083" s="307">
        <v>-10.85</v>
      </c>
      <c r="M1083" s="142">
        <f t="shared" si="185"/>
        <v>-83.92</v>
      </c>
      <c r="N1083" s="91">
        <f t="shared" si="186"/>
        <v>-7.7345622119815669</v>
      </c>
      <c r="O1083" s="258"/>
      <c r="P1083" s="157"/>
      <c r="Q1083" s="307">
        <v>0</v>
      </c>
      <c r="R1083" s="307">
        <v>-162.27000000000001</v>
      </c>
      <c r="S1083" s="142">
        <f t="shared" si="187"/>
        <v>162.27000000000001</v>
      </c>
      <c r="T1083" s="91" t="str">
        <f t="shared" si="188"/>
        <v>N.M.</v>
      </c>
      <c r="U1083" s="157"/>
      <c r="V1083" s="307">
        <v>-41.109999999999992</v>
      </c>
      <c r="W1083" s="307">
        <v>-11.36</v>
      </c>
      <c r="X1083" s="142">
        <f t="shared" si="189"/>
        <v>-29.749999999999993</v>
      </c>
      <c r="Y1083" s="91">
        <f t="shared" si="190"/>
        <v>-2.6188380281690136</v>
      </c>
      <c r="Z1083" s="132"/>
    </row>
    <row r="1084" spans="1:26" s="68" customFormat="1" hidden="1" outlineLevel="1" x14ac:dyDescent="0.25">
      <c r="A1084" s="63" t="s">
        <v>1495</v>
      </c>
      <c r="B1084" s="64" t="s">
        <v>1954</v>
      </c>
      <c r="C1084" s="65" t="s">
        <v>2403</v>
      </c>
      <c r="D1084" s="66"/>
      <c r="E1084" s="67"/>
      <c r="F1084" s="307">
        <v>22988.560000000001</v>
      </c>
      <c r="G1084" s="307">
        <v>32593.100000000002</v>
      </c>
      <c r="H1084" s="142">
        <f t="shared" si="192"/>
        <v>-9604.5400000000009</v>
      </c>
      <c r="I1084" s="91">
        <f t="shared" si="191"/>
        <v>-0.29468016236565409</v>
      </c>
      <c r="J1084" s="157"/>
      <c r="K1084" s="307">
        <v>-105744.67</v>
      </c>
      <c r="L1084" s="307">
        <v>245845.17</v>
      </c>
      <c r="M1084" s="142">
        <f t="shared" si="185"/>
        <v>-351589.84</v>
      </c>
      <c r="N1084" s="91">
        <f t="shared" si="186"/>
        <v>-1.4301270999141451</v>
      </c>
      <c r="O1084" s="258"/>
      <c r="P1084" s="157"/>
      <c r="Q1084" s="307">
        <v>-36712.76</v>
      </c>
      <c r="R1084" s="307">
        <v>-8552.84</v>
      </c>
      <c r="S1084" s="142">
        <f t="shared" si="187"/>
        <v>-28159.920000000002</v>
      </c>
      <c r="T1084" s="91">
        <f t="shared" si="188"/>
        <v>-3.2924642574864023</v>
      </c>
      <c r="U1084" s="157"/>
      <c r="V1084" s="307">
        <v>243882.17000000004</v>
      </c>
      <c r="W1084" s="307">
        <v>401443.72600000002</v>
      </c>
      <c r="X1084" s="142">
        <f t="shared" si="189"/>
        <v>-157561.55599999998</v>
      </c>
      <c r="Y1084" s="91">
        <f t="shared" si="190"/>
        <v>-0.39248727977380315</v>
      </c>
      <c r="Z1084" s="132"/>
    </row>
    <row r="1085" spans="1:26" s="68" customFormat="1" hidden="1" outlineLevel="1" x14ac:dyDescent="0.25">
      <c r="A1085" s="63" t="s">
        <v>1496</v>
      </c>
      <c r="B1085" s="64" t="s">
        <v>1955</v>
      </c>
      <c r="C1085" s="65" t="s">
        <v>2404</v>
      </c>
      <c r="D1085" s="66"/>
      <c r="E1085" s="67"/>
      <c r="F1085" s="307">
        <v>1526.14</v>
      </c>
      <c r="G1085" s="307">
        <v>6571.81</v>
      </c>
      <c r="H1085" s="142">
        <f t="shared" si="192"/>
        <v>-5045.67</v>
      </c>
      <c r="I1085" s="91">
        <f t="shared" si="191"/>
        <v>-0.76777478350713113</v>
      </c>
      <c r="J1085" s="157"/>
      <c r="K1085" s="307">
        <v>4154.63</v>
      </c>
      <c r="L1085" s="307">
        <v>14683.4</v>
      </c>
      <c r="M1085" s="142">
        <f t="shared" si="185"/>
        <v>-10528.77</v>
      </c>
      <c r="N1085" s="91">
        <f t="shared" si="186"/>
        <v>-0.71705258999959143</v>
      </c>
      <c r="O1085" s="258"/>
      <c r="P1085" s="157"/>
      <c r="Q1085" s="307">
        <v>2608.71</v>
      </c>
      <c r="R1085" s="307">
        <v>10251.48</v>
      </c>
      <c r="S1085" s="142">
        <f t="shared" si="187"/>
        <v>-7642.7699999999995</v>
      </c>
      <c r="T1085" s="91">
        <f t="shared" si="188"/>
        <v>-0.7455284505261679</v>
      </c>
      <c r="U1085" s="157"/>
      <c r="V1085" s="307">
        <v>16442.46</v>
      </c>
      <c r="W1085" s="307">
        <v>16980.78</v>
      </c>
      <c r="X1085" s="142">
        <f t="shared" si="189"/>
        <v>-538.31999999999971</v>
      </c>
      <c r="Y1085" s="91">
        <f t="shared" si="190"/>
        <v>-3.1701723949076527E-2</v>
      </c>
      <c r="Z1085" s="132"/>
    </row>
    <row r="1086" spans="1:26" s="68" customFormat="1" hidden="1" outlineLevel="1" x14ac:dyDescent="0.25">
      <c r="A1086" s="63" t="s">
        <v>1497</v>
      </c>
      <c r="B1086" s="64" t="s">
        <v>1956</v>
      </c>
      <c r="C1086" s="65" t="s">
        <v>2405</v>
      </c>
      <c r="D1086" s="66"/>
      <c r="E1086" s="67"/>
      <c r="F1086" s="307">
        <v>-2108.71</v>
      </c>
      <c r="G1086" s="307">
        <v>-20411.400000000001</v>
      </c>
      <c r="H1086" s="142">
        <f t="shared" si="192"/>
        <v>18302.690000000002</v>
      </c>
      <c r="I1086" s="91">
        <f t="shared" si="191"/>
        <v>0.89668959503022827</v>
      </c>
      <c r="J1086" s="157"/>
      <c r="K1086" s="307">
        <v>-78534.41</v>
      </c>
      <c r="L1086" s="307">
        <v>-111750.08</v>
      </c>
      <c r="M1086" s="142">
        <f t="shared" si="185"/>
        <v>33215.67</v>
      </c>
      <c r="N1086" s="91">
        <f t="shared" si="186"/>
        <v>0.2972317335253809</v>
      </c>
      <c r="O1086" s="258"/>
      <c r="P1086" s="157"/>
      <c r="Q1086" s="307">
        <v>-14266.220000000001</v>
      </c>
      <c r="R1086" s="307">
        <v>-47329.270000000004</v>
      </c>
      <c r="S1086" s="142">
        <f t="shared" si="187"/>
        <v>33063.050000000003</v>
      </c>
      <c r="T1086" s="91">
        <f t="shared" si="188"/>
        <v>0.69857511007459017</v>
      </c>
      <c r="U1086" s="157"/>
      <c r="V1086" s="307">
        <v>-169393.91999999998</v>
      </c>
      <c r="W1086" s="307">
        <v>-192764.41</v>
      </c>
      <c r="X1086" s="142">
        <f t="shared" si="189"/>
        <v>23370.49000000002</v>
      </c>
      <c r="Y1086" s="91">
        <f t="shared" si="190"/>
        <v>0.12123861453470597</v>
      </c>
      <c r="Z1086" s="132"/>
    </row>
    <row r="1087" spans="1:26" s="68" customFormat="1" hidden="1" outlineLevel="1" x14ac:dyDescent="0.25">
      <c r="A1087" s="63" t="s">
        <v>1498</v>
      </c>
      <c r="B1087" s="64" t="s">
        <v>1957</v>
      </c>
      <c r="C1087" s="65" t="s">
        <v>2406</v>
      </c>
      <c r="D1087" s="66"/>
      <c r="E1087" s="67"/>
      <c r="F1087" s="307">
        <v>206.11</v>
      </c>
      <c r="G1087" s="307">
        <v>207.83</v>
      </c>
      <c r="H1087" s="142">
        <f t="shared" si="192"/>
        <v>-1.7199999999999989</v>
      </c>
      <c r="I1087" s="91">
        <f t="shared" si="191"/>
        <v>-8.2759948034451178E-3</v>
      </c>
      <c r="J1087" s="157"/>
      <c r="K1087" s="307">
        <v>1358.9</v>
      </c>
      <c r="L1087" s="307">
        <v>1479.57</v>
      </c>
      <c r="M1087" s="142">
        <f t="shared" si="185"/>
        <v>-120.66999999999985</v>
      </c>
      <c r="N1087" s="91">
        <f t="shared" si="186"/>
        <v>-8.1557479537973765E-2</v>
      </c>
      <c r="O1087" s="258"/>
      <c r="P1087" s="157"/>
      <c r="Q1087" s="307">
        <v>584.51</v>
      </c>
      <c r="R1087" s="307">
        <v>588.52</v>
      </c>
      <c r="S1087" s="142">
        <f t="shared" si="187"/>
        <v>-4.0099999999999909</v>
      </c>
      <c r="T1087" s="91">
        <f t="shared" si="188"/>
        <v>-6.8137021681505998E-3</v>
      </c>
      <c r="U1087" s="157"/>
      <c r="V1087" s="307">
        <v>2392.3200000000002</v>
      </c>
      <c r="W1087" s="307">
        <v>2735.33</v>
      </c>
      <c r="X1087" s="142">
        <f t="shared" si="189"/>
        <v>-343.00999999999976</v>
      </c>
      <c r="Y1087" s="91">
        <f t="shared" si="190"/>
        <v>-0.12539986034591796</v>
      </c>
      <c r="Z1087" s="132"/>
    </row>
    <row r="1088" spans="1:26" s="68" customFormat="1" hidden="1" outlineLevel="1" x14ac:dyDescent="0.25">
      <c r="A1088" s="63" t="s">
        <v>1499</v>
      </c>
      <c r="B1088" s="64" t="s">
        <v>1958</v>
      </c>
      <c r="C1088" s="65" t="s">
        <v>2407</v>
      </c>
      <c r="D1088" s="66"/>
      <c r="E1088" s="67"/>
      <c r="F1088" s="307">
        <v>0</v>
      </c>
      <c r="G1088" s="307">
        <v>0</v>
      </c>
      <c r="H1088" s="142">
        <f t="shared" si="192"/>
        <v>0</v>
      </c>
      <c r="I1088" s="91">
        <f t="shared" si="191"/>
        <v>0</v>
      </c>
      <c r="J1088" s="157"/>
      <c r="K1088" s="307">
        <v>0</v>
      </c>
      <c r="L1088" s="307">
        <v>5.8100000000000005</v>
      </c>
      <c r="M1088" s="142">
        <f t="shared" si="185"/>
        <v>-5.8100000000000005</v>
      </c>
      <c r="N1088" s="91" t="str">
        <f t="shared" si="186"/>
        <v>N.M.</v>
      </c>
      <c r="O1088" s="258"/>
      <c r="P1088" s="157"/>
      <c r="Q1088" s="307">
        <v>0</v>
      </c>
      <c r="R1088" s="307">
        <v>5.8100000000000005</v>
      </c>
      <c r="S1088" s="142">
        <f t="shared" si="187"/>
        <v>-5.8100000000000005</v>
      </c>
      <c r="T1088" s="91" t="str">
        <f t="shared" si="188"/>
        <v>N.M.</v>
      </c>
      <c r="U1088" s="157"/>
      <c r="V1088" s="307">
        <v>80.52</v>
      </c>
      <c r="W1088" s="307">
        <v>38.080000000000005</v>
      </c>
      <c r="X1088" s="142">
        <f t="shared" si="189"/>
        <v>42.439999999999991</v>
      </c>
      <c r="Y1088" s="91">
        <f t="shared" si="190"/>
        <v>1.1144957983193273</v>
      </c>
      <c r="Z1088" s="132"/>
    </row>
    <row r="1089" spans="1:26" s="68" customFormat="1" hidden="1" outlineLevel="1" x14ac:dyDescent="0.25">
      <c r="A1089" s="63" t="s">
        <v>1500</v>
      </c>
      <c r="B1089" s="64" t="s">
        <v>1959</v>
      </c>
      <c r="C1089" s="65" t="s">
        <v>2408</v>
      </c>
      <c r="D1089" s="66"/>
      <c r="E1089" s="67"/>
      <c r="F1089" s="307">
        <v>2795.84</v>
      </c>
      <c r="G1089" s="307">
        <v>6023.95</v>
      </c>
      <c r="H1089" s="142">
        <f t="shared" si="192"/>
        <v>-3228.1099999999997</v>
      </c>
      <c r="I1089" s="91">
        <f t="shared" si="191"/>
        <v>-0.53587928186654932</v>
      </c>
      <c r="J1089" s="157"/>
      <c r="K1089" s="307">
        <v>14417.01</v>
      </c>
      <c r="L1089" s="307">
        <v>20532.39</v>
      </c>
      <c r="M1089" s="142">
        <f t="shared" si="185"/>
        <v>-6115.3799999999992</v>
      </c>
      <c r="N1089" s="91">
        <f t="shared" si="186"/>
        <v>-0.29784063131471783</v>
      </c>
      <c r="O1089" s="258"/>
      <c r="P1089" s="157"/>
      <c r="Q1089" s="307">
        <v>5765.17</v>
      </c>
      <c r="R1089" s="307">
        <v>10917.29</v>
      </c>
      <c r="S1089" s="142">
        <f t="shared" si="187"/>
        <v>-5152.1200000000008</v>
      </c>
      <c r="T1089" s="91">
        <f t="shared" si="188"/>
        <v>-0.47192297722236931</v>
      </c>
      <c r="U1089" s="157"/>
      <c r="V1089" s="307">
        <v>24212.18</v>
      </c>
      <c r="W1089" s="307">
        <v>25982.22</v>
      </c>
      <c r="X1089" s="142">
        <f t="shared" si="189"/>
        <v>-1770.0400000000009</v>
      </c>
      <c r="Y1089" s="91">
        <f t="shared" si="190"/>
        <v>-6.8125048590921056E-2</v>
      </c>
      <c r="Z1089" s="132"/>
    </row>
    <row r="1090" spans="1:26" s="68" customFormat="1" hidden="1" outlineLevel="1" x14ac:dyDescent="0.25">
      <c r="A1090" s="63" t="s">
        <v>1501</v>
      </c>
      <c r="B1090" s="64" t="s">
        <v>1960</v>
      </c>
      <c r="C1090" s="65" t="s">
        <v>2409</v>
      </c>
      <c r="D1090" s="66"/>
      <c r="E1090" s="67"/>
      <c r="F1090" s="307">
        <v>172820.68</v>
      </c>
      <c r="G1090" s="307">
        <v>178243.99</v>
      </c>
      <c r="H1090" s="142">
        <f t="shared" si="192"/>
        <v>-5423.3099999999977</v>
      </c>
      <c r="I1090" s="91">
        <f t="shared" si="191"/>
        <v>-3.0426327417827654E-2</v>
      </c>
      <c r="J1090" s="157"/>
      <c r="K1090" s="307">
        <v>1209744.75</v>
      </c>
      <c r="L1090" s="307">
        <v>1247707.97</v>
      </c>
      <c r="M1090" s="142">
        <f t="shared" si="185"/>
        <v>-37963.219999999972</v>
      </c>
      <c r="N1090" s="91">
        <f t="shared" si="186"/>
        <v>-3.0426366515876286E-2</v>
      </c>
      <c r="O1090" s="258"/>
      <c r="P1090" s="157"/>
      <c r="Q1090" s="307">
        <v>518462.04000000004</v>
      </c>
      <c r="R1090" s="307">
        <v>534731.97</v>
      </c>
      <c r="S1090" s="142">
        <f t="shared" si="187"/>
        <v>-16269.929999999935</v>
      </c>
      <c r="T1090" s="91">
        <f t="shared" si="188"/>
        <v>-3.0426327417827543E-2</v>
      </c>
      <c r="U1090" s="157"/>
      <c r="V1090" s="307">
        <v>2065565.22</v>
      </c>
      <c r="W1090" s="307">
        <v>2056034.87</v>
      </c>
      <c r="X1090" s="142">
        <f t="shared" si="189"/>
        <v>9530.3499999998603</v>
      </c>
      <c r="Y1090" s="91">
        <f t="shared" si="190"/>
        <v>4.6353056259205664E-3</v>
      </c>
      <c r="Z1090" s="132"/>
    </row>
    <row r="1091" spans="1:26" s="68" customFormat="1" hidden="1" outlineLevel="1" x14ac:dyDescent="0.25">
      <c r="A1091" s="63" t="s">
        <v>1502</v>
      </c>
      <c r="B1091" s="64" t="s">
        <v>1961</v>
      </c>
      <c r="C1091" s="65" t="s">
        <v>2410</v>
      </c>
      <c r="D1091" s="66"/>
      <c r="E1091" s="67"/>
      <c r="F1091" s="307">
        <v>12345.49</v>
      </c>
      <c r="G1091" s="307">
        <v>8126.7300000000005</v>
      </c>
      <c r="H1091" s="142">
        <f t="shared" si="192"/>
        <v>4218.7599999999993</v>
      </c>
      <c r="I1091" s="91">
        <f t="shared" si="191"/>
        <v>0.51912146705993667</v>
      </c>
      <c r="J1091" s="157"/>
      <c r="K1091" s="307">
        <v>82701.990000000005</v>
      </c>
      <c r="L1091" s="307">
        <v>79148.83</v>
      </c>
      <c r="M1091" s="142">
        <f t="shared" si="185"/>
        <v>3553.1600000000035</v>
      </c>
      <c r="N1091" s="91">
        <f t="shared" si="186"/>
        <v>4.4892135487031248E-2</v>
      </c>
      <c r="O1091" s="258"/>
      <c r="P1091" s="157"/>
      <c r="Q1091" s="307">
        <v>36755.61</v>
      </c>
      <c r="R1091" s="307">
        <v>31252.31</v>
      </c>
      <c r="S1091" s="142">
        <f t="shared" si="187"/>
        <v>5503.2999999999993</v>
      </c>
      <c r="T1091" s="91">
        <f t="shared" si="188"/>
        <v>0.17609258323624716</v>
      </c>
      <c r="U1091" s="157"/>
      <c r="V1091" s="307">
        <v>134313.71000000002</v>
      </c>
      <c r="W1091" s="307">
        <v>139736.18</v>
      </c>
      <c r="X1091" s="142">
        <f t="shared" si="189"/>
        <v>-5422.4699999999721</v>
      </c>
      <c r="Y1091" s="91">
        <f t="shared" si="190"/>
        <v>-3.8805053923758132E-2</v>
      </c>
      <c r="Z1091" s="132"/>
    </row>
    <row r="1092" spans="1:26" s="68" customFormat="1" hidden="1" outlineLevel="1" x14ac:dyDescent="0.25">
      <c r="A1092" s="63" t="s">
        <v>1503</v>
      </c>
      <c r="B1092" s="64" t="s">
        <v>1962</v>
      </c>
      <c r="C1092" s="65" t="s">
        <v>2411</v>
      </c>
      <c r="D1092" s="66"/>
      <c r="E1092" s="67"/>
      <c r="F1092" s="307">
        <v>470167.33</v>
      </c>
      <c r="G1092" s="307">
        <v>406727.87</v>
      </c>
      <c r="H1092" s="142">
        <f t="shared" si="192"/>
        <v>63439.460000000021</v>
      </c>
      <c r="I1092" s="91">
        <f t="shared" si="191"/>
        <v>0.15597519786386907</v>
      </c>
      <c r="J1092" s="157"/>
      <c r="K1092" s="307">
        <v>3244239.87</v>
      </c>
      <c r="L1092" s="307">
        <v>2911302.27</v>
      </c>
      <c r="M1092" s="142">
        <f t="shared" si="185"/>
        <v>332937.60000000009</v>
      </c>
      <c r="N1092" s="91">
        <f t="shared" si="186"/>
        <v>0.1143603683584529</v>
      </c>
      <c r="O1092" s="258"/>
      <c r="P1092" s="157"/>
      <c r="Q1092" s="307">
        <v>1395221.62</v>
      </c>
      <c r="R1092" s="307">
        <v>1225795.57</v>
      </c>
      <c r="S1092" s="142">
        <f t="shared" si="187"/>
        <v>169426.05000000005</v>
      </c>
      <c r="T1092" s="91">
        <f t="shared" si="188"/>
        <v>0.13821721512666263</v>
      </c>
      <c r="U1092" s="157"/>
      <c r="V1092" s="307">
        <v>5578391.3600000003</v>
      </c>
      <c r="W1092" s="307">
        <v>4942569.0999999996</v>
      </c>
      <c r="X1092" s="142">
        <f t="shared" si="189"/>
        <v>635822.26000000071</v>
      </c>
      <c r="Y1092" s="91">
        <f t="shared" si="190"/>
        <v>0.12864205783182692</v>
      </c>
      <c r="Z1092" s="132"/>
    </row>
    <row r="1093" spans="1:26" s="68" customFormat="1" hidden="1" outlineLevel="1" x14ac:dyDescent="0.25">
      <c r="A1093" s="63" t="s">
        <v>1504</v>
      </c>
      <c r="B1093" s="64" t="s">
        <v>1963</v>
      </c>
      <c r="C1093" s="65" t="s">
        <v>2412</v>
      </c>
      <c r="D1093" s="66"/>
      <c r="E1093" s="67"/>
      <c r="F1093" s="307">
        <v>0</v>
      </c>
      <c r="G1093" s="307">
        <v>0</v>
      </c>
      <c r="H1093" s="142">
        <f t="shared" si="192"/>
        <v>0</v>
      </c>
      <c r="I1093" s="91">
        <f t="shared" si="191"/>
        <v>0</v>
      </c>
      <c r="J1093" s="157"/>
      <c r="K1093" s="307">
        <v>0</v>
      </c>
      <c r="L1093" s="307">
        <v>0</v>
      </c>
      <c r="M1093" s="142">
        <f t="shared" si="185"/>
        <v>0</v>
      </c>
      <c r="N1093" s="91">
        <f t="shared" si="186"/>
        <v>0</v>
      </c>
      <c r="O1093" s="258"/>
      <c r="P1093" s="157"/>
      <c r="Q1093" s="307">
        <v>0</v>
      </c>
      <c r="R1093" s="307">
        <v>0</v>
      </c>
      <c r="S1093" s="142">
        <f t="shared" si="187"/>
        <v>0</v>
      </c>
      <c r="T1093" s="91">
        <f t="shared" si="188"/>
        <v>0</v>
      </c>
      <c r="U1093" s="157"/>
      <c r="V1093" s="307">
        <v>0</v>
      </c>
      <c r="W1093" s="307">
        <v>1.58</v>
      </c>
      <c r="X1093" s="142">
        <f t="shared" si="189"/>
        <v>-1.58</v>
      </c>
      <c r="Y1093" s="91" t="str">
        <f t="shared" si="190"/>
        <v>N.M.</v>
      </c>
      <c r="Z1093" s="132"/>
    </row>
    <row r="1094" spans="1:26" s="68" customFormat="1" hidden="1" outlineLevel="1" x14ac:dyDescent="0.25">
      <c r="A1094" s="63" t="s">
        <v>1505</v>
      </c>
      <c r="B1094" s="64" t="s">
        <v>1964</v>
      </c>
      <c r="C1094" s="65" t="s">
        <v>2413</v>
      </c>
      <c r="D1094" s="66"/>
      <c r="E1094" s="67"/>
      <c r="F1094" s="307">
        <v>35986.559999999998</v>
      </c>
      <c r="G1094" s="307">
        <v>42902.97</v>
      </c>
      <c r="H1094" s="142">
        <f t="shared" si="192"/>
        <v>-6916.4100000000035</v>
      </c>
      <c r="I1094" s="91">
        <f t="shared" si="191"/>
        <v>-0.1612105175935373</v>
      </c>
      <c r="J1094" s="157"/>
      <c r="K1094" s="307">
        <v>253938.97</v>
      </c>
      <c r="L1094" s="307">
        <v>304826.73</v>
      </c>
      <c r="M1094" s="142">
        <f t="shared" si="185"/>
        <v>-50887.75999999998</v>
      </c>
      <c r="N1094" s="91">
        <f t="shared" si="186"/>
        <v>-0.16693995306776405</v>
      </c>
      <c r="O1094" s="258"/>
      <c r="P1094" s="157"/>
      <c r="Q1094" s="307">
        <v>108462.74</v>
      </c>
      <c r="R1094" s="307">
        <v>129133.35</v>
      </c>
      <c r="S1094" s="142">
        <f t="shared" si="187"/>
        <v>-20670.61</v>
      </c>
      <c r="T1094" s="91">
        <f t="shared" si="188"/>
        <v>-0.16007181723389038</v>
      </c>
      <c r="U1094" s="157"/>
      <c r="V1094" s="307">
        <v>355307.03</v>
      </c>
      <c r="W1094" s="307">
        <v>468862.06999999995</v>
      </c>
      <c r="X1094" s="142">
        <f t="shared" si="189"/>
        <v>-113555.03999999992</v>
      </c>
      <c r="Y1094" s="91">
        <f t="shared" si="190"/>
        <v>-0.24219284788807918</v>
      </c>
      <c r="Z1094" s="132"/>
    </row>
    <row r="1095" spans="1:26" s="68" customFormat="1" hidden="1" outlineLevel="1" x14ac:dyDescent="0.25">
      <c r="A1095" s="63" t="s">
        <v>1506</v>
      </c>
      <c r="B1095" s="64" t="s">
        <v>1965</v>
      </c>
      <c r="C1095" s="65" t="s">
        <v>2414</v>
      </c>
      <c r="D1095" s="66"/>
      <c r="E1095" s="67"/>
      <c r="F1095" s="307">
        <v>15579.130000000001</v>
      </c>
      <c r="G1095" s="307">
        <v>14321.380000000001</v>
      </c>
      <c r="H1095" s="142">
        <f t="shared" si="192"/>
        <v>1257.75</v>
      </c>
      <c r="I1095" s="91">
        <f t="shared" si="191"/>
        <v>8.782324049777325E-2</v>
      </c>
      <c r="J1095" s="157"/>
      <c r="K1095" s="307">
        <v>104811.75</v>
      </c>
      <c r="L1095" s="307">
        <v>102595.1</v>
      </c>
      <c r="M1095" s="142">
        <f t="shared" si="185"/>
        <v>2216.6499999999942</v>
      </c>
      <c r="N1095" s="91">
        <f t="shared" si="186"/>
        <v>2.160580768477241E-2</v>
      </c>
      <c r="O1095" s="258"/>
      <c r="P1095" s="157"/>
      <c r="Q1095" s="307">
        <v>46203.340000000004</v>
      </c>
      <c r="R1095" s="307">
        <v>43319.200000000004</v>
      </c>
      <c r="S1095" s="142">
        <f t="shared" si="187"/>
        <v>2884.1399999999994</v>
      </c>
      <c r="T1095" s="91">
        <f t="shared" si="188"/>
        <v>6.6578791852111741E-2</v>
      </c>
      <c r="U1095" s="157"/>
      <c r="V1095" s="307">
        <v>170643.25</v>
      </c>
      <c r="W1095" s="307">
        <v>180477.21000000002</v>
      </c>
      <c r="X1095" s="142">
        <f t="shared" si="189"/>
        <v>-9833.960000000021</v>
      </c>
      <c r="Y1095" s="91">
        <f t="shared" si="190"/>
        <v>-5.4488652611595779E-2</v>
      </c>
      <c r="Z1095" s="132"/>
    </row>
    <row r="1096" spans="1:26" s="68" customFormat="1" hidden="1" outlineLevel="1" x14ac:dyDescent="0.25">
      <c r="A1096" s="63" t="s">
        <v>1507</v>
      </c>
      <c r="B1096" s="64" t="s">
        <v>1966</v>
      </c>
      <c r="C1096" s="65" t="s">
        <v>2415</v>
      </c>
      <c r="D1096" s="66"/>
      <c r="E1096" s="67"/>
      <c r="F1096" s="307">
        <v>270.18</v>
      </c>
      <c r="G1096" s="307">
        <v>162.46</v>
      </c>
      <c r="H1096" s="142">
        <f t="shared" si="192"/>
        <v>107.72</v>
      </c>
      <c r="I1096" s="91">
        <f t="shared" si="191"/>
        <v>0.66305552135910373</v>
      </c>
      <c r="J1096" s="157"/>
      <c r="K1096" s="307">
        <v>1581.67</v>
      </c>
      <c r="L1096" s="307">
        <v>6787.03</v>
      </c>
      <c r="M1096" s="142">
        <f t="shared" si="185"/>
        <v>-5205.3599999999997</v>
      </c>
      <c r="N1096" s="91">
        <f t="shared" si="186"/>
        <v>-0.76695697528963325</v>
      </c>
      <c r="O1096" s="258"/>
      <c r="P1096" s="157"/>
      <c r="Q1096" s="307">
        <v>1185.43</v>
      </c>
      <c r="R1096" s="307">
        <v>1474.02</v>
      </c>
      <c r="S1096" s="142">
        <f t="shared" si="187"/>
        <v>-288.58999999999992</v>
      </c>
      <c r="T1096" s="91">
        <f t="shared" si="188"/>
        <v>-0.19578431771617746</v>
      </c>
      <c r="U1096" s="157"/>
      <c r="V1096" s="307">
        <v>-3149.2799999999997</v>
      </c>
      <c r="W1096" s="307">
        <v>7424.0499999999993</v>
      </c>
      <c r="X1096" s="142">
        <f t="shared" si="189"/>
        <v>-10573.329999999998</v>
      </c>
      <c r="Y1096" s="91">
        <f t="shared" si="190"/>
        <v>-1.4241997292582889</v>
      </c>
      <c r="Z1096" s="132"/>
    </row>
    <row r="1097" spans="1:26" s="68" customFormat="1" hidden="1" outlineLevel="1" x14ac:dyDescent="0.25">
      <c r="A1097" s="63" t="s">
        <v>1508</v>
      </c>
      <c r="B1097" s="64" t="s">
        <v>1967</v>
      </c>
      <c r="C1097" s="65" t="s">
        <v>2416</v>
      </c>
      <c r="D1097" s="66"/>
      <c r="E1097" s="67"/>
      <c r="F1097" s="307">
        <v>619.81000000000006</v>
      </c>
      <c r="G1097" s="307">
        <v>365.12</v>
      </c>
      <c r="H1097" s="142">
        <f t="shared" si="192"/>
        <v>254.69000000000005</v>
      </c>
      <c r="I1097" s="91">
        <f t="shared" si="191"/>
        <v>0.69755148992112193</v>
      </c>
      <c r="J1097" s="157"/>
      <c r="K1097" s="307">
        <v>4709.7300000000005</v>
      </c>
      <c r="L1097" s="307">
        <v>7609.89</v>
      </c>
      <c r="M1097" s="142">
        <f t="shared" si="185"/>
        <v>-2900.16</v>
      </c>
      <c r="N1097" s="91">
        <f t="shared" si="186"/>
        <v>-0.38110406326504059</v>
      </c>
      <c r="O1097" s="258"/>
      <c r="P1097" s="157"/>
      <c r="Q1097" s="307">
        <v>1115.24</v>
      </c>
      <c r="R1097" s="307">
        <v>1992.4</v>
      </c>
      <c r="S1097" s="142">
        <f t="shared" si="187"/>
        <v>-877.16000000000008</v>
      </c>
      <c r="T1097" s="91">
        <f t="shared" si="188"/>
        <v>-0.44025296125276053</v>
      </c>
      <c r="U1097" s="157"/>
      <c r="V1097" s="307">
        <v>14531.98</v>
      </c>
      <c r="W1097" s="307">
        <v>9324.19</v>
      </c>
      <c r="X1097" s="142">
        <f t="shared" si="189"/>
        <v>5207.7899999999991</v>
      </c>
      <c r="Y1097" s="91">
        <f t="shared" si="190"/>
        <v>0.55852465468850365</v>
      </c>
      <c r="Z1097" s="132"/>
    </row>
    <row r="1098" spans="1:26" s="68" customFormat="1" hidden="1" outlineLevel="1" x14ac:dyDescent="0.25">
      <c r="A1098" s="63" t="s">
        <v>1509</v>
      </c>
      <c r="B1098" s="64" t="s">
        <v>1968</v>
      </c>
      <c r="C1098" s="65" t="s">
        <v>2417</v>
      </c>
      <c r="D1098" s="66"/>
      <c r="E1098" s="67"/>
      <c r="F1098" s="307">
        <v>6296.87</v>
      </c>
      <c r="G1098" s="307">
        <v>7700.55</v>
      </c>
      <c r="H1098" s="142">
        <f t="shared" si="192"/>
        <v>-1403.6800000000003</v>
      </c>
      <c r="I1098" s="91">
        <f t="shared" si="191"/>
        <v>-0.18228308367584137</v>
      </c>
      <c r="J1098" s="157"/>
      <c r="K1098" s="307">
        <v>44078.1</v>
      </c>
      <c r="L1098" s="307">
        <v>53903.840000000004</v>
      </c>
      <c r="M1098" s="142">
        <f t="shared" si="185"/>
        <v>-9825.7400000000052</v>
      </c>
      <c r="N1098" s="91">
        <f t="shared" si="186"/>
        <v>-0.18228274646110565</v>
      </c>
      <c r="O1098" s="258"/>
      <c r="P1098" s="157"/>
      <c r="Q1098" s="307">
        <v>18890.61</v>
      </c>
      <c r="R1098" s="307">
        <v>23101.65</v>
      </c>
      <c r="S1098" s="142">
        <f t="shared" si="187"/>
        <v>-4211.0400000000009</v>
      </c>
      <c r="T1098" s="91">
        <f t="shared" si="188"/>
        <v>-0.18228308367584137</v>
      </c>
      <c r="U1098" s="157"/>
      <c r="V1098" s="307">
        <v>82580.850000000006</v>
      </c>
      <c r="W1098" s="307">
        <v>96175.49</v>
      </c>
      <c r="X1098" s="142">
        <f t="shared" si="189"/>
        <v>-13594.64</v>
      </c>
      <c r="Y1098" s="91">
        <f t="shared" si="190"/>
        <v>-0.14135243813158632</v>
      </c>
      <c r="Z1098" s="132"/>
    </row>
    <row r="1099" spans="1:26" s="68" customFormat="1" hidden="1" outlineLevel="1" x14ac:dyDescent="0.25">
      <c r="A1099" s="63" t="s">
        <v>1510</v>
      </c>
      <c r="B1099" s="64" t="s">
        <v>1969</v>
      </c>
      <c r="C1099" s="65" t="s">
        <v>2418</v>
      </c>
      <c r="D1099" s="66"/>
      <c r="E1099" s="67"/>
      <c r="F1099" s="307">
        <v>168849.96</v>
      </c>
      <c r="G1099" s="307">
        <v>143800.1</v>
      </c>
      <c r="H1099" s="142">
        <f t="shared" si="192"/>
        <v>25049.859999999986</v>
      </c>
      <c r="I1099" s="91">
        <f t="shared" si="191"/>
        <v>0.17419918344980279</v>
      </c>
      <c r="J1099" s="157"/>
      <c r="K1099" s="307">
        <v>1168248.05</v>
      </c>
      <c r="L1099" s="307">
        <v>1068034.83</v>
      </c>
      <c r="M1099" s="142">
        <f t="shared" si="185"/>
        <v>100213.21999999997</v>
      </c>
      <c r="N1099" s="91">
        <f t="shared" si="186"/>
        <v>9.3829542993462078E-2</v>
      </c>
      <c r="O1099" s="258"/>
      <c r="P1099" s="157"/>
      <c r="Q1099" s="307">
        <v>562044.59</v>
      </c>
      <c r="R1099" s="307">
        <v>511581.14</v>
      </c>
      <c r="S1099" s="142">
        <f t="shared" si="187"/>
        <v>50463.449999999953</v>
      </c>
      <c r="T1099" s="91">
        <f t="shared" si="188"/>
        <v>9.8642123515342947E-2</v>
      </c>
      <c r="U1099" s="157"/>
      <c r="V1099" s="307">
        <v>1958024.31</v>
      </c>
      <c r="W1099" s="307">
        <v>1800911.96</v>
      </c>
      <c r="X1099" s="142">
        <f t="shared" si="189"/>
        <v>157112.35000000009</v>
      </c>
      <c r="Y1099" s="91">
        <f t="shared" si="190"/>
        <v>8.7240439005136089E-2</v>
      </c>
      <c r="Z1099" s="132"/>
    </row>
    <row r="1100" spans="1:26" s="68" customFormat="1" hidden="1" outlineLevel="1" x14ac:dyDescent="0.25">
      <c r="A1100" s="63" t="s">
        <v>1511</v>
      </c>
      <c r="B1100" s="64" t="s">
        <v>1970</v>
      </c>
      <c r="C1100" s="65" t="s">
        <v>2419</v>
      </c>
      <c r="D1100" s="66"/>
      <c r="E1100" s="67"/>
      <c r="F1100" s="307">
        <v>0</v>
      </c>
      <c r="G1100" s="307">
        <v>0</v>
      </c>
      <c r="H1100" s="142">
        <f t="shared" si="192"/>
        <v>0</v>
      </c>
      <c r="I1100" s="91">
        <f t="shared" si="191"/>
        <v>0</v>
      </c>
      <c r="J1100" s="157"/>
      <c r="K1100" s="307">
        <v>8530.64</v>
      </c>
      <c r="L1100" s="307">
        <v>4285.01</v>
      </c>
      <c r="M1100" s="142">
        <f t="shared" si="185"/>
        <v>4245.6299999999992</v>
      </c>
      <c r="N1100" s="91">
        <f t="shared" si="186"/>
        <v>0.99080982308092602</v>
      </c>
      <c r="O1100" s="258"/>
      <c r="P1100" s="157"/>
      <c r="Q1100" s="307">
        <v>-994.35</v>
      </c>
      <c r="R1100" s="307">
        <v>1241.02</v>
      </c>
      <c r="S1100" s="142">
        <f t="shared" si="187"/>
        <v>-2235.37</v>
      </c>
      <c r="T1100" s="91">
        <f t="shared" si="188"/>
        <v>-1.8012360799987106</v>
      </c>
      <c r="U1100" s="157"/>
      <c r="V1100" s="307">
        <v>7941.66</v>
      </c>
      <c r="W1100" s="307">
        <v>-33944.559999999998</v>
      </c>
      <c r="X1100" s="142">
        <f t="shared" si="189"/>
        <v>41886.22</v>
      </c>
      <c r="Y1100" s="91">
        <f t="shared" si="190"/>
        <v>1.2339597272729417</v>
      </c>
      <c r="Z1100" s="132"/>
    </row>
    <row r="1101" spans="1:26" s="68" customFormat="1" hidden="1" outlineLevel="1" x14ac:dyDescent="0.25">
      <c r="A1101" s="63" t="s">
        <v>1512</v>
      </c>
      <c r="B1101" s="64" t="s">
        <v>1971</v>
      </c>
      <c r="C1101" s="65" t="s">
        <v>2420</v>
      </c>
      <c r="D1101" s="66"/>
      <c r="E1101" s="67"/>
      <c r="F1101" s="307">
        <v>543.12</v>
      </c>
      <c r="G1101" s="307">
        <v>2071</v>
      </c>
      <c r="H1101" s="142">
        <f t="shared" si="192"/>
        <v>-1527.88</v>
      </c>
      <c r="I1101" s="91">
        <f t="shared" si="191"/>
        <v>-0.73774987928536939</v>
      </c>
      <c r="J1101" s="157"/>
      <c r="K1101" s="307">
        <v>3801.85</v>
      </c>
      <c r="L1101" s="307">
        <v>14497.01</v>
      </c>
      <c r="M1101" s="142">
        <f t="shared" si="185"/>
        <v>-10695.16</v>
      </c>
      <c r="N1101" s="91">
        <f t="shared" si="186"/>
        <v>-0.73774937038741095</v>
      </c>
      <c r="O1101" s="258"/>
      <c r="P1101" s="157"/>
      <c r="Q1101" s="307">
        <v>1629.3600000000001</v>
      </c>
      <c r="R1101" s="307">
        <v>6213</v>
      </c>
      <c r="S1101" s="142">
        <f t="shared" si="187"/>
        <v>-4583.6399999999994</v>
      </c>
      <c r="T1101" s="91">
        <f t="shared" si="188"/>
        <v>-0.73774987928536928</v>
      </c>
      <c r="U1101" s="157"/>
      <c r="V1101" s="307">
        <v>14156.85</v>
      </c>
      <c r="W1101" s="307">
        <v>15306.36</v>
      </c>
      <c r="X1101" s="142">
        <f t="shared" si="189"/>
        <v>-1149.5100000000002</v>
      </c>
      <c r="Y1101" s="91">
        <f t="shared" si="190"/>
        <v>-7.5100154445603015E-2</v>
      </c>
      <c r="Z1101" s="132"/>
    </row>
    <row r="1102" spans="1:26" s="68" customFormat="1" hidden="1" outlineLevel="1" x14ac:dyDescent="0.25">
      <c r="A1102" s="63" t="s">
        <v>1513</v>
      </c>
      <c r="B1102" s="64" t="s">
        <v>1972</v>
      </c>
      <c r="C1102" s="65" t="s">
        <v>2421</v>
      </c>
      <c r="D1102" s="66"/>
      <c r="E1102" s="67"/>
      <c r="F1102" s="307">
        <v>504.54</v>
      </c>
      <c r="G1102" s="307">
        <v>322.83</v>
      </c>
      <c r="H1102" s="142">
        <f t="shared" si="192"/>
        <v>181.71000000000004</v>
      </c>
      <c r="I1102" s="91">
        <f t="shared" si="191"/>
        <v>0.5628659046557013</v>
      </c>
      <c r="J1102" s="157"/>
      <c r="K1102" s="307">
        <v>3531.78</v>
      </c>
      <c r="L1102" s="307">
        <v>2252.33</v>
      </c>
      <c r="M1102" s="142">
        <f t="shared" si="185"/>
        <v>1279.4500000000003</v>
      </c>
      <c r="N1102" s="91">
        <f t="shared" si="186"/>
        <v>0.56805619070029711</v>
      </c>
      <c r="O1102" s="258"/>
      <c r="P1102" s="157"/>
      <c r="Q1102" s="307">
        <v>1513.6200000000001</v>
      </c>
      <c r="R1102" s="307">
        <v>968.49</v>
      </c>
      <c r="S1102" s="142">
        <f t="shared" si="187"/>
        <v>545.13000000000011</v>
      </c>
      <c r="T1102" s="91">
        <f t="shared" si="188"/>
        <v>0.5628659046557013</v>
      </c>
      <c r="U1102" s="157"/>
      <c r="V1102" s="307">
        <v>5145.93</v>
      </c>
      <c r="W1102" s="307">
        <v>2635.88</v>
      </c>
      <c r="X1102" s="142">
        <f t="shared" si="189"/>
        <v>2510.0500000000002</v>
      </c>
      <c r="Y1102" s="91">
        <f t="shared" si="190"/>
        <v>0.95226262197065115</v>
      </c>
      <c r="Z1102" s="132"/>
    </row>
    <row r="1103" spans="1:26" s="68" customFormat="1" hidden="1" outlineLevel="1" x14ac:dyDescent="0.25">
      <c r="A1103" s="63" t="s">
        <v>1514</v>
      </c>
      <c r="B1103" s="64" t="s">
        <v>1973</v>
      </c>
      <c r="C1103" s="65" t="s">
        <v>2422</v>
      </c>
      <c r="D1103" s="66"/>
      <c r="E1103" s="67"/>
      <c r="F1103" s="307">
        <v>-239901.05000000002</v>
      </c>
      <c r="G1103" s="307">
        <v>-244691.92</v>
      </c>
      <c r="H1103" s="142">
        <f t="shared" si="192"/>
        <v>4790.8699999999953</v>
      </c>
      <c r="I1103" s="91">
        <f t="shared" si="191"/>
        <v>1.9579191662724274E-2</v>
      </c>
      <c r="J1103" s="157"/>
      <c r="K1103" s="307">
        <v>-1679307.35</v>
      </c>
      <c r="L1103" s="307">
        <v>-1594110.4300000002</v>
      </c>
      <c r="M1103" s="142">
        <f t="shared" si="185"/>
        <v>-85196.919999999925</v>
      </c>
      <c r="N1103" s="91">
        <f t="shared" si="186"/>
        <v>-5.3444804322621435E-2</v>
      </c>
      <c r="O1103" s="258"/>
      <c r="P1103" s="157"/>
      <c r="Q1103" s="307">
        <v>-719703.15</v>
      </c>
      <c r="R1103" s="307">
        <v>-615342.76</v>
      </c>
      <c r="S1103" s="142">
        <f t="shared" si="187"/>
        <v>-104360.39000000001</v>
      </c>
      <c r="T1103" s="91">
        <f t="shared" si="188"/>
        <v>-0.16959716890144286</v>
      </c>
      <c r="U1103" s="157"/>
      <c r="V1103" s="307">
        <v>-2902766.95</v>
      </c>
      <c r="W1103" s="307">
        <v>-3168014.83</v>
      </c>
      <c r="X1103" s="142">
        <f t="shared" si="189"/>
        <v>265247.87999999989</v>
      </c>
      <c r="Y1103" s="91">
        <f t="shared" si="190"/>
        <v>8.3726842907487234E-2</v>
      </c>
      <c r="Z1103" s="132"/>
    </row>
    <row r="1104" spans="1:26" s="68" customFormat="1" hidden="1" outlineLevel="1" x14ac:dyDescent="0.25">
      <c r="A1104" s="63" t="s">
        <v>1515</v>
      </c>
      <c r="B1104" s="64" t="s">
        <v>1974</v>
      </c>
      <c r="C1104" s="65" t="s">
        <v>2423</v>
      </c>
      <c r="D1104" s="66"/>
      <c r="E1104" s="67"/>
      <c r="F1104" s="307">
        <v>-73445.290000000008</v>
      </c>
      <c r="G1104" s="307">
        <v>-66912.680000000008</v>
      </c>
      <c r="H1104" s="142">
        <f t="shared" si="192"/>
        <v>-6532.6100000000006</v>
      </c>
      <c r="I1104" s="91">
        <f t="shared" si="191"/>
        <v>-9.7628879907365837E-2</v>
      </c>
      <c r="J1104" s="157"/>
      <c r="K1104" s="307">
        <v>-582841.62</v>
      </c>
      <c r="L1104" s="307">
        <v>-566555.38</v>
      </c>
      <c r="M1104" s="142">
        <f t="shared" si="185"/>
        <v>-16286.239999999991</v>
      </c>
      <c r="N1104" s="91">
        <f t="shared" si="186"/>
        <v>-2.8746068919158426E-2</v>
      </c>
      <c r="O1104" s="258"/>
      <c r="P1104" s="157"/>
      <c r="Q1104" s="307">
        <v>-287497.15000000002</v>
      </c>
      <c r="R1104" s="307">
        <v>-267471.32</v>
      </c>
      <c r="S1104" s="142">
        <f t="shared" si="187"/>
        <v>-20025.830000000016</v>
      </c>
      <c r="T1104" s="91">
        <f t="shared" si="188"/>
        <v>-7.4870943172524129E-2</v>
      </c>
      <c r="U1104" s="157"/>
      <c r="V1104" s="307">
        <v>-995965.22</v>
      </c>
      <c r="W1104" s="307">
        <v>-982379.92</v>
      </c>
      <c r="X1104" s="142">
        <f t="shared" si="189"/>
        <v>-13585.29999999993</v>
      </c>
      <c r="Y1104" s="91">
        <f t="shared" si="190"/>
        <v>-1.3828967513912469E-2</v>
      </c>
      <c r="Z1104" s="132"/>
    </row>
    <row r="1105" spans="1:26" s="68" customFormat="1" hidden="1" outlineLevel="1" x14ac:dyDescent="0.25">
      <c r="A1105" s="63" t="s">
        <v>1516</v>
      </c>
      <c r="B1105" s="64" t="s">
        <v>1975</v>
      </c>
      <c r="C1105" s="65" t="s">
        <v>2424</v>
      </c>
      <c r="D1105" s="66"/>
      <c r="E1105" s="67"/>
      <c r="F1105" s="307">
        <v>-221527.37</v>
      </c>
      <c r="G1105" s="307">
        <v>-178053.77</v>
      </c>
      <c r="H1105" s="142">
        <f t="shared" si="192"/>
        <v>-43473.600000000006</v>
      </c>
      <c r="I1105" s="91">
        <f t="shared" si="191"/>
        <v>-0.24415995235596533</v>
      </c>
      <c r="J1105" s="157"/>
      <c r="K1105" s="307">
        <v>-1677393.44</v>
      </c>
      <c r="L1105" s="307">
        <v>-1546659.58</v>
      </c>
      <c r="M1105" s="142">
        <f t="shared" si="185"/>
        <v>-130733.85999999987</v>
      </c>
      <c r="N1105" s="91">
        <f t="shared" si="186"/>
        <v>-8.4526589878297503E-2</v>
      </c>
      <c r="O1105" s="258"/>
      <c r="P1105" s="157"/>
      <c r="Q1105" s="307">
        <v>-863990.63</v>
      </c>
      <c r="R1105" s="307">
        <v>-715727.19000000006</v>
      </c>
      <c r="S1105" s="142">
        <f t="shared" si="187"/>
        <v>-148263.43999999994</v>
      </c>
      <c r="T1105" s="91">
        <f t="shared" si="188"/>
        <v>-0.20715077207001167</v>
      </c>
      <c r="U1105" s="157"/>
      <c r="V1105" s="307">
        <v>-2769640.3899999997</v>
      </c>
      <c r="W1105" s="307">
        <v>-2686238.5</v>
      </c>
      <c r="X1105" s="142">
        <f t="shared" si="189"/>
        <v>-83401.889999999665</v>
      </c>
      <c r="Y1105" s="91">
        <f t="shared" si="190"/>
        <v>-3.1047835104738342E-2</v>
      </c>
      <c r="Z1105" s="132"/>
    </row>
    <row r="1106" spans="1:26" s="68" customFormat="1" hidden="1" outlineLevel="1" x14ac:dyDescent="0.25">
      <c r="A1106" s="63" t="s">
        <v>1517</v>
      </c>
      <c r="B1106" s="64" t="s">
        <v>1976</v>
      </c>
      <c r="C1106" s="65" t="s">
        <v>2425</v>
      </c>
      <c r="D1106" s="66"/>
      <c r="E1106" s="67"/>
      <c r="F1106" s="307">
        <v>-73097.240000000005</v>
      </c>
      <c r="G1106" s="307">
        <v>-56890.47</v>
      </c>
      <c r="H1106" s="142">
        <f t="shared" si="192"/>
        <v>-16206.770000000004</v>
      </c>
      <c r="I1106" s="91">
        <f t="shared" si="191"/>
        <v>-0.28487671133671427</v>
      </c>
      <c r="J1106" s="157"/>
      <c r="K1106" s="307">
        <v>-471241.17</v>
      </c>
      <c r="L1106" s="307">
        <v>-454831.48</v>
      </c>
      <c r="M1106" s="142">
        <f t="shared" si="185"/>
        <v>-16409.690000000002</v>
      </c>
      <c r="N1106" s="91">
        <f t="shared" si="186"/>
        <v>-3.6078615314841453E-2</v>
      </c>
      <c r="O1106" s="258"/>
      <c r="P1106" s="157"/>
      <c r="Q1106" s="307">
        <v>-232528.42</v>
      </c>
      <c r="R1106" s="307">
        <v>-210671.33000000002</v>
      </c>
      <c r="S1106" s="142">
        <f t="shared" si="187"/>
        <v>-21857.089999999997</v>
      </c>
      <c r="T1106" s="91">
        <f t="shared" si="188"/>
        <v>-0.10374971288214678</v>
      </c>
      <c r="U1106" s="157"/>
      <c r="V1106" s="307">
        <v>-836964.13</v>
      </c>
      <c r="W1106" s="307">
        <v>-789734.01</v>
      </c>
      <c r="X1106" s="142">
        <f t="shared" si="189"/>
        <v>-47230.119999999995</v>
      </c>
      <c r="Y1106" s="91">
        <f t="shared" si="190"/>
        <v>-5.9805098174763927E-2</v>
      </c>
      <c r="Z1106" s="132"/>
    </row>
    <row r="1107" spans="1:26" s="68" customFormat="1" hidden="1" outlineLevel="1" x14ac:dyDescent="0.25">
      <c r="A1107" s="63" t="s">
        <v>1518</v>
      </c>
      <c r="B1107" s="64" t="s">
        <v>1977</v>
      </c>
      <c r="C1107" s="65" t="s">
        <v>2426</v>
      </c>
      <c r="D1107" s="66"/>
      <c r="E1107" s="67"/>
      <c r="F1107" s="307">
        <v>-2363.67</v>
      </c>
      <c r="G1107" s="307">
        <v>-8295.68</v>
      </c>
      <c r="H1107" s="142">
        <f t="shared" si="192"/>
        <v>5932.01</v>
      </c>
      <c r="I1107" s="91">
        <f t="shared" si="191"/>
        <v>0.71507218214781665</v>
      </c>
      <c r="J1107" s="157"/>
      <c r="K1107" s="307">
        <v>-22208.57</v>
      </c>
      <c r="L1107" s="307">
        <v>-52494.020000000004</v>
      </c>
      <c r="M1107" s="142">
        <f t="shared" ref="M1107:M1170" si="193">+K1107-L1107</f>
        <v>30285.450000000004</v>
      </c>
      <c r="N1107" s="91">
        <f t="shared" ref="N1107:N1170" si="194">IF(L1107&lt;0,IF(M1107=0,0,IF(OR(L1107=0,K1107=0),"N.M.",IF(ABS(M1107/L1107)&gt;=10,"N.M.",M1107/(-L1107)))),IF(M1107=0,0,IF(OR(L1107=0,K1107=0),"N.M.",IF(ABS(M1107/L1107)&gt;=10,"N.M.",M1107/L1107))))</f>
        <v>0.5769314295228295</v>
      </c>
      <c r="O1107" s="258"/>
      <c r="P1107" s="157"/>
      <c r="Q1107" s="307">
        <v>-9340.92</v>
      </c>
      <c r="R1107" s="307">
        <v>-32653.600000000002</v>
      </c>
      <c r="S1107" s="142">
        <f t="shared" ref="S1107:S1170" si="195">+Q1107-R1107</f>
        <v>23312.68</v>
      </c>
      <c r="T1107" s="91">
        <f t="shared" ref="T1107:T1170" si="196">IF(R1107&lt;0,IF(S1107=0,0,IF(OR(R1107=0,Q1107=0),"N.M.",IF(ABS(S1107/R1107)&gt;=10,"N.M.",S1107/(-R1107)))),IF(S1107=0,0,IF(OR(R1107=0,Q1107=0),"N.M.",IF(ABS(S1107/R1107)&gt;=10,"N.M.",S1107/R1107))))</f>
        <v>0.71393904500575733</v>
      </c>
      <c r="U1107" s="157"/>
      <c r="V1107" s="307">
        <v>-76278.84</v>
      </c>
      <c r="W1107" s="307">
        <v>-110681.19</v>
      </c>
      <c r="X1107" s="142">
        <f t="shared" ref="X1107:X1170" si="197">+V1107-W1107</f>
        <v>34402.350000000006</v>
      </c>
      <c r="Y1107" s="91">
        <f t="shared" ref="Y1107:Y1170" si="198">IF(W1107&lt;0,IF(X1107=0,0,IF(OR(W1107=0,V1107=0),"N.M.",IF(ABS(X1107/W1107)&gt;=10,"N.M.",X1107/(-W1107)))),IF(X1107=0,0,IF(OR(W1107=0,V1107=0),"N.M.",IF(ABS(X1107/W1107)&gt;=10,"N.M.",X1107/W1107))))</f>
        <v>0.31082381748877119</v>
      </c>
      <c r="Z1107" s="132"/>
    </row>
    <row r="1108" spans="1:26" s="68" customFormat="1" hidden="1" outlineLevel="1" x14ac:dyDescent="0.25">
      <c r="A1108" s="63" t="s">
        <v>1519</v>
      </c>
      <c r="B1108" s="64" t="s">
        <v>1978</v>
      </c>
      <c r="C1108" s="65" t="s">
        <v>2427</v>
      </c>
      <c r="D1108" s="66"/>
      <c r="E1108" s="67"/>
      <c r="F1108" s="307">
        <v>-41777.26</v>
      </c>
      <c r="G1108" s="307">
        <v>-26372.600000000002</v>
      </c>
      <c r="H1108" s="142">
        <f t="shared" si="192"/>
        <v>-15404.66</v>
      </c>
      <c r="I1108" s="91">
        <f t="shared" si="191"/>
        <v>-0.58411609018450961</v>
      </c>
      <c r="J1108" s="157"/>
      <c r="K1108" s="307">
        <v>-300051.40000000002</v>
      </c>
      <c r="L1108" s="307">
        <v>-277991.38</v>
      </c>
      <c r="M1108" s="142">
        <f t="shared" si="193"/>
        <v>-22060.020000000019</v>
      </c>
      <c r="N1108" s="91">
        <f t="shared" si="194"/>
        <v>-7.9355050505522939E-2</v>
      </c>
      <c r="O1108" s="258"/>
      <c r="P1108" s="157"/>
      <c r="Q1108" s="307">
        <v>-148180.79</v>
      </c>
      <c r="R1108" s="307">
        <v>-132267.14000000001</v>
      </c>
      <c r="S1108" s="142">
        <f t="shared" si="195"/>
        <v>-15913.649999999994</v>
      </c>
      <c r="T1108" s="91">
        <f t="shared" si="196"/>
        <v>-0.12031446359239334</v>
      </c>
      <c r="U1108" s="157"/>
      <c r="V1108" s="307">
        <v>-485393.38</v>
      </c>
      <c r="W1108" s="307">
        <v>-487434.82</v>
      </c>
      <c r="X1108" s="142">
        <f t="shared" si="197"/>
        <v>2041.4400000000023</v>
      </c>
      <c r="Y1108" s="91">
        <f t="shared" si="198"/>
        <v>4.1881291943813171E-3</v>
      </c>
      <c r="Z1108" s="132"/>
    </row>
    <row r="1109" spans="1:26" s="68" customFormat="1" hidden="1" outlineLevel="1" x14ac:dyDescent="0.25">
      <c r="A1109" s="63" t="s">
        <v>1520</v>
      </c>
      <c r="B1109" s="64" t="s">
        <v>1979</v>
      </c>
      <c r="C1109" s="65" t="s">
        <v>2428</v>
      </c>
      <c r="D1109" s="66"/>
      <c r="E1109" s="67"/>
      <c r="F1109" s="307">
        <v>-53599.03</v>
      </c>
      <c r="G1109" s="307">
        <v>-19148.73</v>
      </c>
      <c r="H1109" s="142">
        <f t="shared" si="192"/>
        <v>-34450.300000000003</v>
      </c>
      <c r="I1109" s="91">
        <f t="shared" si="191"/>
        <v>-1.7990905924309342</v>
      </c>
      <c r="J1109" s="157"/>
      <c r="K1109" s="307">
        <v>-62051.58</v>
      </c>
      <c r="L1109" s="307">
        <v>-46683.01</v>
      </c>
      <c r="M1109" s="142">
        <f t="shared" si="193"/>
        <v>-15368.57</v>
      </c>
      <c r="N1109" s="91">
        <f t="shared" si="194"/>
        <v>-0.3292112055328052</v>
      </c>
      <c r="O1109" s="258"/>
      <c r="P1109" s="157"/>
      <c r="Q1109" s="307">
        <v>79842.960000000006</v>
      </c>
      <c r="R1109" s="307">
        <v>126169.79000000001</v>
      </c>
      <c r="S1109" s="142">
        <f t="shared" si="195"/>
        <v>-46326.83</v>
      </c>
      <c r="T1109" s="91">
        <f t="shared" si="196"/>
        <v>-0.36717846641418678</v>
      </c>
      <c r="U1109" s="157"/>
      <c r="V1109" s="307">
        <v>-82655.790000000008</v>
      </c>
      <c r="W1109" s="307">
        <v>7554.010000000002</v>
      </c>
      <c r="X1109" s="142">
        <f t="shared" si="197"/>
        <v>-90209.800000000017</v>
      </c>
      <c r="Y1109" s="91" t="str">
        <f t="shared" si="198"/>
        <v>N.M.</v>
      </c>
      <c r="Z1109" s="132"/>
    </row>
    <row r="1110" spans="1:26" s="68" customFormat="1" hidden="1" outlineLevel="1" x14ac:dyDescent="0.25">
      <c r="A1110" s="63" t="s">
        <v>1521</v>
      </c>
      <c r="B1110" s="64" t="s">
        <v>1980</v>
      </c>
      <c r="C1110" s="65" t="s">
        <v>2429</v>
      </c>
      <c r="D1110" s="66"/>
      <c r="E1110" s="67"/>
      <c r="F1110" s="307">
        <v>0</v>
      </c>
      <c r="G1110" s="307">
        <v>18051.68</v>
      </c>
      <c r="H1110" s="142">
        <f t="shared" si="192"/>
        <v>-18051.68</v>
      </c>
      <c r="I1110" s="91" t="str">
        <f t="shared" si="191"/>
        <v>N.M.</v>
      </c>
      <c r="J1110" s="157"/>
      <c r="K1110" s="307">
        <v>0</v>
      </c>
      <c r="L1110" s="307">
        <v>126361.76000000001</v>
      </c>
      <c r="M1110" s="142">
        <f t="shared" si="193"/>
        <v>-126361.76000000001</v>
      </c>
      <c r="N1110" s="91" t="str">
        <f t="shared" si="194"/>
        <v>N.M.</v>
      </c>
      <c r="O1110" s="258"/>
      <c r="P1110" s="157"/>
      <c r="Q1110" s="307">
        <v>0</v>
      </c>
      <c r="R1110" s="307">
        <v>54155.040000000001</v>
      </c>
      <c r="S1110" s="142">
        <f t="shared" si="195"/>
        <v>-54155.040000000001</v>
      </c>
      <c r="T1110" s="91" t="str">
        <f t="shared" si="196"/>
        <v>N.M.</v>
      </c>
      <c r="U1110" s="157"/>
      <c r="V1110" s="307">
        <v>90256.99</v>
      </c>
      <c r="W1110" s="307">
        <v>216620.16000000003</v>
      </c>
      <c r="X1110" s="142">
        <f t="shared" si="197"/>
        <v>-126363.17000000003</v>
      </c>
      <c r="Y1110" s="91">
        <f t="shared" si="198"/>
        <v>-0.58333984242279213</v>
      </c>
      <c r="Z1110" s="132"/>
    </row>
    <row r="1111" spans="1:26" s="68" customFormat="1" hidden="1" outlineLevel="1" x14ac:dyDescent="0.25">
      <c r="A1111" s="63" t="s">
        <v>1522</v>
      </c>
      <c r="B1111" s="64" t="s">
        <v>1981</v>
      </c>
      <c r="C1111" s="65" t="s">
        <v>2430</v>
      </c>
      <c r="D1111" s="66"/>
      <c r="E1111" s="67"/>
      <c r="F1111" s="307">
        <v>-209403.13</v>
      </c>
      <c r="G1111" s="307">
        <v>-341967.38</v>
      </c>
      <c r="H1111" s="142">
        <f t="shared" si="192"/>
        <v>132564.25</v>
      </c>
      <c r="I1111" s="91">
        <f t="shared" si="191"/>
        <v>0.38765174035020533</v>
      </c>
      <c r="J1111" s="157"/>
      <c r="K1111" s="307">
        <v>-1465821.9</v>
      </c>
      <c r="L1111" s="307">
        <v>-2393771.65</v>
      </c>
      <c r="M1111" s="142">
        <f t="shared" si="193"/>
        <v>927949.75</v>
      </c>
      <c r="N1111" s="91">
        <f t="shared" si="194"/>
        <v>0.38765174196962354</v>
      </c>
      <c r="O1111" s="258"/>
      <c r="P1111" s="157"/>
      <c r="Q1111" s="307">
        <v>-628209.39</v>
      </c>
      <c r="R1111" s="307">
        <v>-1025902.14</v>
      </c>
      <c r="S1111" s="142">
        <f t="shared" si="195"/>
        <v>397692.75</v>
      </c>
      <c r="T1111" s="91">
        <f t="shared" si="196"/>
        <v>0.38765174035020533</v>
      </c>
      <c r="U1111" s="157"/>
      <c r="V1111" s="307">
        <v>-3045322.54</v>
      </c>
      <c r="W1111" s="307">
        <v>-3976807.7</v>
      </c>
      <c r="X1111" s="142">
        <f t="shared" si="197"/>
        <v>931485.16000000015</v>
      </c>
      <c r="Y1111" s="91">
        <f t="shared" si="198"/>
        <v>0.23422936945128126</v>
      </c>
      <c r="Z1111" s="132"/>
    </row>
    <row r="1112" spans="1:26" s="68" customFormat="1" hidden="1" outlineLevel="1" x14ac:dyDescent="0.25">
      <c r="A1112" s="63" t="s">
        <v>1523</v>
      </c>
      <c r="B1112" s="64" t="s">
        <v>1982</v>
      </c>
      <c r="C1112" s="65" t="s">
        <v>2398</v>
      </c>
      <c r="D1112" s="66"/>
      <c r="E1112" s="67"/>
      <c r="F1112" s="307">
        <v>0</v>
      </c>
      <c r="G1112" s="307">
        <v>0</v>
      </c>
      <c r="H1112" s="142">
        <f t="shared" si="192"/>
        <v>0</v>
      </c>
      <c r="I1112" s="91">
        <f t="shared" si="191"/>
        <v>0</v>
      </c>
      <c r="J1112" s="157"/>
      <c r="K1112" s="307">
        <v>476</v>
      </c>
      <c r="L1112" s="307">
        <v>0</v>
      </c>
      <c r="M1112" s="142">
        <f t="shared" si="193"/>
        <v>476</v>
      </c>
      <c r="N1112" s="91" t="str">
        <f t="shared" si="194"/>
        <v>N.M.</v>
      </c>
      <c r="O1112" s="258"/>
      <c r="P1112" s="157"/>
      <c r="Q1112" s="307">
        <v>0</v>
      </c>
      <c r="R1112" s="307">
        <v>0</v>
      </c>
      <c r="S1112" s="142">
        <f t="shared" si="195"/>
        <v>0</v>
      </c>
      <c r="T1112" s="91">
        <f t="shared" si="196"/>
        <v>0</v>
      </c>
      <c r="U1112" s="157"/>
      <c r="V1112" s="307">
        <v>1689276</v>
      </c>
      <c r="W1112" s="307">
        <v>0</v>
      </c>
      <c r="X1112" s="142">
        <f t="shared" si="197"/>
        <v>1689276</v>
      </c>
      <c r="Y1112" s="91" t="str">
        <f t="shared" si="198"/>
        <v>N.M.</v>
      </c>
      <c r="Z1112" s="132"/>
    </row>
    <row r="1113" spans="1:26" s="68" customFormat="1" hidden="1" outlineLevel="1" x14ac:dyDescent="0.25">
      <c r="A1113" s="63" t="s">
        <v>1524</v>
      </c>
      <c r="B1113" s="64" t="s">
        <v>1983</v>
      </c>
      <c r="C1113" s="65" t="s">
        <v>2431</v>
      </c>
      <c r="D1113" s="66"/>
      <c r="E1113" s="67"/>
      <c r="F1113" s="307">
        <v>0</v>
      </c>
      <c r="G1113" s="307">
        <v>13310.92</v>
      </c>
      <c r="H1113" s="142">
        <f t="shared" si="192"/>
        <v>-13310.92</v>
      </c>
      <c r="I1113" s="91" t="str">
        <f t="shared" si="191"/>
        <v>N.M.</v>
      </c>
      <c r="J1113" s="157"/>
      <c r="K1113" s="307">
        <v>80292.73</v>
      </c>
      <c r="L1113" s="307">
        <v>93215.85</v>
      </c>
      <c r="M1113" s="142">
        <f t="shared" si="193"/>
        <v>-12923.12000000001</v>
      </c>
      <c r="N1113" s="91">
        <f t="shared" si="194"/>
        <v>-0.13863650870533292</v>
      </c>
      <c r="O1113" s="258"/>
      <c r="P1113" s="157"/>
      <c r="Q1113" s="307">
        <v>26821.82</v>
      </c>
      <c r="R1113" s="307">
        <v>39950.950000000004</v>
      </c>
      <c r="S1113" s="142">
        <f t="shared" si="195"/>
        <v>-13129.130000000005</v>
      </c>
      <c r="T1113" s="91">
        <f t="shared" si="196"/>
        <v>-0.32863123405075484</v>
      </c>
      <c r="U1113" s="157"/>
      <c r="V1113" s="307">
        <v>149406.28999999998</v>
      </c>
      <c r="W1113" s="307">
        <v>151783.87</v>
      </c>
      <c r="X1113" s="142">
        <f t="shared" si="197"/>
        <v>-2377.5800000000163</v>
      </c>
      <c r="Y1113" s="91">
        <f t="shared" si="198"/>
        <v>-1.5664246800401231E-2</v>
      </c>
      <c r="Z1113" s="132"/>
    </row>
    <row r="1114" spans="1:26" s="68" customFormat="1" hidden="1" outlineLevel="1" x14ac:dyDescent="0.25">
      <c r="A1114" s="63" t="s">
        <v>1525</v>
      </c>
      <c r="B1114" s="64" t="s">
        <v>1984</v>
      </c>
      <c r="C1114" s="65" t="s">
        <v>2432</v>
      </c>
      <c r="D1114" s="66"/>
      <c r="E1114" s="67"/>
      <c r="F1114" s="307">
        <v>24.66</v>
      </c>
      <c r="G1114" s="307">
        <v>3556.31</v>
      </c>
      <c r="H1114" s="142">
        <f t="shared" si="192"/>
        <v>-3531.65</v>
      </c>
      <c r="I1114" s="91">
        <f t="shared" si="191"/>
        <v>-0.99306584634072959</v>
      </c>
      <c r="J1114" s="157"/>
      <c r="K1114" s="307">
        <v>9006.2900000000009</v>
      </c>
      <c r="L1114" s="307">
        <v>6247.1</v>
      </c>
      <c r="M1114" s="142">
        <f t="shared" si="193"/>
        <v>2759.1900000000005</v>
      </c>
      <c r="N1114" s="91">
        <f t="shared" si="194"/>
        <v>0.44167533735653347</v>
      </c>
      <c r="O1114" s="258"/>
      <c r="P1114" s="157"/>
      <c r="Q1114" s="307">
        <v>-55.14</v>
      </c>
      <c r="R1114" s="307">
        <v>6176.18</v>
      </c>
      <c r="S1114" s="142">
        <f t="shared" si="195"/>
        <v>-6231.3200000000006</v>
      </c>
      <c r="T1114" s="91">
        <f t="shared" si="196"/>
        <v>-1.0089278486054487</v>
      </c>
      <c r="U1114" s="157"/>
      <c r="V1114" s="307">
        <v>16443.760000000002</v>
      </c>
      <c r="W1114" s="307">
        <v>12301.41</v>
      </c>
      <c r="X1114" s="142">
        <f t="shared" si="197"/>
        <v>4142.3500000000022</v>
      </c>
      <c r="Y1114" s="91">
        <f t="shared" si="198"/>
        <v>0.33673782111156381</v>
      </c>
      <c r="Z1114" s="132"/>
    </row>
    <row r="1115" spans="1:26" s="68" customFormat="1" hidden="1" outlineLevel="1" x14ac:dyDescent="0.25">
      <c r="A1115" s="63" t="s">
        <v>1526</v>
      </c>
      <c r="B1115" s="64" t="s">
        <v>1985</v>
      </c>
      <c r="C1115" s="65" t="s">
        <v>2433</v>
      </c>
      <c r="D1115" s="66"/>
      <c r="E1115" s="67"/>
      <c r="F1115" s="307">
        <v>0</v>
      </c>
      <c r="G1115" s="307">
        <v>208.78</v>
      </c>
      <c r="H1115" s="142">
        <f t="shared" si="192"/>
        <v>-208.78</v>
      </c>
      <c r="I1115" s="91" t="str">
        <f t="shared" si="191"/>
        <v>N.M.</v>
      </c>
      <c r="J1115" s="157"/>
      <c r="K1115" s="307">
        <v>0</v>
      </c>
      <c r="L1115" s="307">
        <v>212.20000000000002</v>
      </c>
      <c r="M1115" s="142">
        <f t="shared" si="193"/>
        <v>-212.20000000000002</v>
      </c>
      <c r="N1115" s="91" t="str">
        <f t="shared" si="194"/>
        <v>N.M.</v>
      </c>
      <c r="O1115" s="258"/>
      <c r="P1115" s="157"/>
      <c r="Q1115" s="307">
        <v>0</v>
      </c>
      <c r="R1115" s="307">
        <v>212.20000000000002</v>
      </c>
      <c r="S1115" s="142">
        <f t="shared" si="195"/>
        <v>-212.20000000000002</v>
      </c>
      <c r="T1115" s="91" t="str">
        <f t="shared" si="196"/>
        <v>N.M.</v>
      </c>
      <c r="U1115" s="157"/>
      <c r="V1115" s="307">
        <v>4134.32</v>
      </c>
      <c r="W1115" s="307">
        <v>212.20000000000002</v>
      </c>
      <c r="X1115" s="142">
        <f t="shared" si="197"/>
        <v>3922.12</v>
      </c>
      <c r="Y1115" s="91" t="str">
        <f t="shared" si="198"/>
        <v>N.M.</v>
      </c>
      <c r="Z1115" s="132"/>
    </row>
    <row r="1116" spans="1:26" s="68" customFormat="1" hidden="1" outlineLevel="1" x14ac:dyDescent="0.25">
      <c r="A1116" s="63" t="s">
        <v>1527</v>
      </c>
      <c r="B1116" s="64" t="s">
        <v>1986</v>
      </c>
      <c r="C1116" s="65" t="s">
        <v>2434</v>
      </c>
      <c r="D1116" s="66"/>
      <c r="E1116" s="67"/>
      <c r="F1116" s="307">
        <v>402338.92</v>
      </c>
      <c r="G1116" s="307">
        <v>-16199.87</v>
      </c>
      <c r="H1116" s="142">
        <f t="shared" si="192"/>
        <v>418538.79</v>
      </c>
      <c r="I1116" s="91" t="str">
        <f t="shared" si="191"/>
        <v>N.M.</v>
      </c>
      <c r="J1116" s="157"/>
      <c r="K1116" s="307">
        <v>1051954.05</v>
      </c>
      <c r="L1116" s="307">
        <v>1888772.1800000002</v>
      </c>
      <c r="M1116" s="142">
        <f t="shared" si="193"/>
        <v>-836818.13000000012</v>
      </c>
      <c r="N1116" s="91">
        <f t="shared" si="194"/>
        <v>-0.44304873761958946</v>
      </c>
      <c r="O1116" s="258"/>
      <c r="P1116" s="157"/>
      <c r="Q1116" s="307">
        <v>627935.54</v>
      </c>
      <c r="R1116" s="307">
        <v>668751.20000000007</v>
      </c>
      <c r="S1116" s="142">
        <f t="shared" si="195"/>
        <v>-40815.660000000033</v>
      </c>
      <c r="T1116" s="91">
        <f t="shared" si="196"/>
        <v>-6.103265310028607E-2</v>
      </c>
      <c r="U1116" s="157"/>
      <c r="V1116" s="307">
        <v>2165194.42</v>
      </c>
      <c r="W1116" s="307">
        <v>3173591.88</v>
      </c>
      <c r="X1116" s="142">
        <f t="shared" si="197"/>
        <v>-1008397.46</v>
      </c>
      <c r="Y1116" s="91">
        <f t="shared" si="198"/>
        <v>-0.31774642050067259</v>
      </c>
      <c r="Z1116" s="132"/>
    </row>
    <row r="1117" spans="1:26" s="68" customFormat="1" hidden="1" outlineLevel="1" x14ac:dyDescent="0.25">
      <c r="A1117" s="63" t="s">
        <v>1528</v>
      </c>
      <c r="B1117" s="64" t="s">
        <v>1987</v>
      </c>
      <c r="C1117" s="65" t="s">
        <v>2435</v>
      </c>
      <c r="D1117" s="66"/>
      <c r="E1117" s="67"/>
      <c r="F1117" s="307">
        <v>-5686.21</v>
      </c>
      <c r="G1117" s="307">
        <v>1440.58</v>
      </c>
      <c r="H1117" s="142">
        <f t="shared" si="192"/>
        <v>-7126.79</v>
      </c>
      <c r="I1117" s="91">
        <f t="shared" si="191"/>
        <v>-4.9471671132460537</v>
      </c>
      <c r="J1117" s="157"/>
      <c r="K1117" s="307">
        <v>57932.66</v>
      </c>
      <c r="L1117" s="307">
        <v>10080.530000000001</v>
      </c>
      <c r="M1117" s="142">
        <f t="shared" si="193"/>
        <v>47852.130000000005</v>
      </c>
      <c r="N1117" s="91">
        <f t="shared" si="194"/>
        <v>4.7469855255626445</v>
      </c>
      <c r="O1117" s="258"/>
      <c r="P1117" s="157"/>
      <c r="Q1117" s="307">
        <v>25704.59</v>
      </c>
      <c r="R1117" s="307">
        <v>1577.8400000000001</v>
      </c>
      <c r="S1117" s="142">
        <f t="shared" si="195"/>
        <v>24126.75</v>
      </c>
      <c r="T1117" s="91" t="str">
        <f t="shared" si="196"/>
        <v>N.M.</v>
      </c>
      <c r="U1117" s="157"/>
      <c r="V1117" s="307">
        <v>69434.320000000007</v>
      </c>
      <c r="W1117" s="307">
        <v>13674.980000000001</v>
      </c>
      <c r="X1117" s="142">
        <f t="shared" si="197"/>
        <v>55759.340000000004</v>
      </c>
      <c r="Y1117" s="91">
        <f t="shared" si="198"/>
        <v>4.0774714112927404</v>
      </c>
      <c r="Z1117" s="132"/>
    </row>
    <row r="1118" spans="1:26" s="68" customFormat="1" hidden="1" outlineLevel="1" x14ac:dyDescent="0.25">
      <c r="A1118" s="63" t="s">
        <v>1529</v>
      </c>
      <c r="B1118" s="64" t="s">
        <v>1988</v>
      </c>
      <c r="C1118" s="65" t="s">
        <v>2436</v>
      </c>
      <c r="D1118" s="66"/>
      <c r="E1118" s="67"/>
      <c r="F1118" s="307">
        <v>88939.51</v>
      </c>
      <c r="G1118" s="307">
        <v>79432.100000000006</v>
      </c>
      <c r="H1118" s="142">
        <f t="shared" si="192"/>
        <v>9507.4099999999889</v>
      </c>
      <c r="I1118" s="91">
        <f t="shared" si="191"/>
        <v>0.11969229064823904</v>
      </c>
      <c r="J1118" s="157"/>
      <c r="K1118" s="307">
        <v>565537.51</v>
      </c>
      <c r="L1118" s="307">
        <v>554034.96</v>
      </c>
      <c r="M1118" s="142">
        <f t="shared" si="193"/>
        <v>11502.550000000047</v>
      </c>
      <c r="N1118" s="91">
        <f t="shared" si="194"/>
        <v>2.0761415489015434E-2</v>
      </c>
      <c r="O1118" s="258"/>
      <c r="P1118" s="157"/>
      <c r="Q1118" s="307">
        <v>247805.51</v>
      </c>
      <c r="R1118" s="307">
        <v>237594.96</v>
      </c>
      <c r="S1118" s="142">
        <f t="shared" si="195"/>
        <v>10210.550000000017</v>
      </c>
      <c r="T1118" s="91">
        <f t="shared" si="196"/>
        <v>4.2974606868765301E-2</v>
      </c>
      <c r="U1118" s="157"/>
      <c r="V1118" s="307">
        <v>962698.01</v>
      </c>
      <c r="W1118" s="307">
        <v>949537.31</v>
      </c>
      <c r="X1118" s="142">
        <f t="shared" si="197"/>
        <v>13160.699999999953</v>
      </c>
      <c r="Y1118" s="91">
        <f t="shared" si="198"/>
        <v>1.3860118882532328E-2</v>
      </c>
      <c r="Z1118" s="132"/>
    </row>
    <row r="1119" spans="1:26" s="68" customFormat="1" hidden="1" outlineLevel="1" x14ac:dyDescent="0.25">
      <c r="A1119" s="63" t="s">
        <v>1530</v>
      </c>
      <c r="B1119" s="64" t="s">
        <v>1989</v>
      </c>
      <c r="C1119" s="65" t="s">
        <v>2437</v>
      </c>
      <c r="D1119" s="66"/>
      <c r="E1119" s="67"/>
      <c r="F1119" s="307">
        <v>3719.4900000000002</v>
      </c>
      <c r="G1119" s="307">
        <v>8150</v>
      </c>
      <c r="H1119" s="142">
        <f t="shared" si="192"/>
        <v>-4430.51</v>
      </c>
      <c r="I1119" s="91">
        <f t="shared" si="191"/>
        <v>-0.54362085889570555</v>
      </c>
      <c r="J1119" s="157"/>
      <c r="K1119" s="307">
        <v>11744.51</v>
      </c>
      <c r="L1119" s="307">
        <v>17213.900000000001</v>
      </c>
      <c r="M1119" s="142">
        <f t="shared" si="193"/>
        <v>-5469.3900000000012</v>
      </c>
      <c r="N1119" s="91">
        <f t="shared" si="194"/>
        <v>-0.31773101969919665</v>
      </c>
      <c r="O1119" s="258"/>
      <c r="P1119" s="157"/>
      <c r="Q1119" s="307">
        <v>4169.5</v>
      </c>
      <c r="R1119" s="307">
        <v>9413.91</v>
      </c>
      <c r="S1119" s="142">
        <f t="shared" si="195"/>
        <v>-5244.41</v>
      </c>
      <c r="T1119" s="91">
        <f t="shared" si="196"/>
        <v>-0.55709158043788398</v>
      </c>
      <c r="U1119" s="157"/>
      <c r="V1119" s="307">
        <v>26044.510000000002</v>
      </c>
      <c r="W1119" s="307">
        <v>84969.989999999991</v>
      </c>
      <c r="X1119" s="142">
        <f t="shared" si="197"/>
        <v>-58925.479999999989</v>
      </c>
      <c r="Y1119" s="91">
        <f t="shared" si="198"/>
        <v>-0.69348578245095704</v>
      </c>
      <c r="Z1119" s="132"/>
    </row>
    <row r="1120" spans="1:26" s="68" customFormat="1" hidden="1" outlineLevel="1" x14ac:dyDescent="0.25">
      <c r="A1120" s="63" t="s">
        <v>1531</v>
      </c>
      <c r="B1120" s="64" t="s">
        <v>1990</v>
      </c>
      <c r="C1120" s="65" t="s">
        <v>2438</v>
      </c>
      <c r="D1120" s="66"/>
      <c r="E1120" s="67"/>
      <c r="F1120" s="307">
        <v>4000</v>
      </c>
      <c r="G1120" s="307">
        <v>0</v>
      </c>
      <c r="H1120" s="142">
        <f t="shared" si="192"/>
        <v>4000</v>
      </c>
      <c r="I1120" s="91" t="str">
        <f t="shared" si="191"/>
        <v>N.M.</v>
      </c>
      <c r="J1120" s="157"/>
      <c r="K1120" s="307">
        <v>12811.5</v>
      </c>
      <c r="L1120" s="307">
        <v>20000</v>
      </c>
      <c r="M1120" s="142">
        <f t="shared" si="193"/>
        <v>-7188.5</v>
      </c>
      <c r="N1120" s="91">
        <f t="shared" si="194"/>
        <v>-0.35942499999999999</v>
      </c>
      <c r="O1120" s="258"/>
      <c r="P1120" s="157"/>
      <c r="Q1120" s="307">
        <v>11000.01</v>
      </c>
      <c r="R1120" s="307">
        <v>16100</v>
      </c>
      <c r="S1120" s="142">
        <f t="shared" si="195"/>
        <v>-5099.99</v>
      </c>
      <c r="T1120" s="91">
        <f t="shared" si="196"/>
        <v>-0.3167695652173913</v>
      </c>
      <c r="U1120" s="157"/>
      <c r="V1120" s="307">
        <v>18476.810000000001</v>
      </c>
      <c r="W1120" s="307">
        <v>28001.25</v>
      </c>
      <c r="X1120" s="142">
        <f t="shared" si="197"/>
        <v>-9524.4399999999987</v>
      </c>
      <c r="Y1120" s="91">
        <f t="shared" si="198"/>
        <v>-0.34014338645596176</v>
      </c>
      <c r="Z1120" s="132"/>
    </row>
    <row r="1121" spans="1:26" s="68" customFormat="1" hidden="1" outlineLevel="1" x14ac:dyDescent="0.25">
      <c r="A1121" s="63" t="s">
        <v>1532</v>
      </c>
      <c r="B1121" s="64" t="s">
        <v>1991</v>
      </c>
      <c r="C1121" s="65" t="s">
        <v>2439</v>
      </c>
      <c r="D1121" s="66"/>
      <c r="E1121" s="67"/>
      <c r="F1121" s="307">
        <v>0</v>
      </c>
      <c r="G1121" s="307">
        <v>1304.79</v>
      </c>
      <c r="H1121" s="142">
        <f t="shared" si="192"/>
        <v>-1304.79</v>
      </c>
      <c r="I1121" s="91" t="str">
        <f t="shared" si="191"/>
        <v>N.M.</v>
      </c>
      <c r="J1121" s="157"/>
      <c r="K1121" s="307">
        <v>1080.3</v>
      </c>
      <c r="L1121" s="307">
        <v>19720.13</v>
      </c>
      <c r="M1121" s="142">
        <f t="shared" si="193"/>
        <v>-18639.830000000002</v>
      </c>
      <c r="N1121" s="91">
        <f t="shared" si="194"/>
        <v>-0.94521841387455363</v>
      </c>
      <c r="O1121" s="258"/>
      <c r="P1121" s="157"/>
      <c r="Q1121" s="307">
        <v>190</v>
      </c>
      <c r="R1121" s="307">
        <v>1541.6000000000001</v>
      </c>
      <c r="S1121" s="142">
        <f t="shared" si="195"/>
        <v>-1351.6000000000001</v>
      </c>
      <c r="T1121" s="91">
        <f t="shared" si="196"/>
        <v>-0.87675142708873899</v>
      </c>
      <c r="U1121" s="157"/>
      <c r="V1121" s="307">
        <v>20857.77</v>
      </c>
      <c r="W1121" s="307">
        <v>23658.14</v>
      </c>
      <c r="X1121" s="142">
        <f t="shared" si="197"/>
        <v>-2800.369999999999</v>
      </c>
      <c r="Y1121" s="91">
        <f t="shared" si="198"/>
        <v>-0.11836813883086325</v>
      </c>
      <c r="Z1121" s="132"/>
    </row>
    <row r="1122" spans="1:26" s="68" customFormat="1" hidden="1" outlineLevel="1" x14ac:dyDescent="0.25">
      <c r="A1122" s="63" t="s">
        <v>1533</v>
      </c>
      <c r="B1122" s="64" t="s">
        <v>1992</v>
      </c>
      <c r="C1122" s="65" t="s">
        <v>2440</v>
      </c>
      <c r="D1122" s="66"/>
      <c r="E1122" s="67"/>
      <c r="F1122" s="307">
        <v>0</v>
      </c>
      <c r="G1122" s="307">
        <v>0</v>
      </c>
      <c r="H1122" s="142">
        <f t="shared" si="192"/>
        <v>0</v>
      </c>
      <c r="I1122" s="91">
        <f t="shared" si="191"/>
        <v>0</v>
      </c>
      <c r="J1122" s="157"/>
      <c r="K1122" s="307">
        <v>-1682.5900000000001</v>
      </c>
      <c r="L1122" s="307">
        <v>0</v>
      </c>
      <c r="M1122" s="142">
        <f t="shared" si="193"/>
        <v>-1682.5900000000001</v>
      </c>
      <c r="N1122" s="91" t="str">
        <f t="shared" si="194"/>
        <v>N.M.</v>
      </c>
      <c r="O1122" s="258"/>
      <c r="P1122" s="157"/>
      <c r="Q1122" s="307">
        <v>-2819.71</v>
      </c>
      <c r="R1122" s="307">
        <v>0</v>
      </c>
      <c r="S1122" s="142">
        <f t="shared" si="195"/>
        <v>-2819.71</v>
      </c>
      <c r="T1122" s="91" t="str">
        <f t="shared" si="196"/>
        <v>N.M.</v>
      </c>
      <c r="U1122" s="157"/>
      <c r="V1122" s="307">
        <v>-1682.5900000000001</v>
      </c>
      <c r="W1122" s="307">
        <v>0</v>
      </c>
      <c r="X1122" s="142">
        <f t="shared" si="197"/>
        <v>-1682.5900000000001</v>
      </c>
      <c r="Y1122" s="91" t="str">
        <f t="shared" si="198"/>
        <v>N.M.</v>
      </c>
      <c r="Z1122" s="132"/>
    </row>
    <row r="1123" spans="1:26" s="68" customFormat="1" hidden="1" outlineLevel="1" x14ac:dyDescent="0.25">
      <c r="A1123" s="63" t="s">
        <v>1534</v>
      </c>
      <c r="B1123" s="64" t="s">
        <v>1993</v>
      </c>
      <c r="C1123" s="65" t="s">
        <v>2441</v>
      </c>
      <c r="D1123" s="66"/>
      <c r="E1123" s="67"/>
      <c r="F1123" s="307">
        <v>0</v>
      </c>
      <c r="G1123" s="307">
        <v>0</v>
      </c>
      <c r="H1123" s="142">
        <f t="shared" si="192"/>
        <v>0</v>
      </c>
      <c r="I1123" s="91">
        <f t="shared" si="191"/>
        <v>0</v>
      </c>
      <c r="J1123" s="157"/>
      <c r="K1123" s="307">
        <v>625</v>
      </c>
      <c r="L1123" s="307">
        <v>0</v>
      </c>
      <c r="M1123" s="142">
        <f t="shared" si="193"/>
        <v>625</v>
      </c>
      <c r="N1123" s="91" t="str">
        <f t="shared" si="194"/>
        <v>N.M.</v>
      </c>
      <c r="O1123" s="258"/>
      <c r="P1123" s="157"/>
      <c r="Q1123" s="307">
        <v>-125</v>
      </c>
      <c r="R1123" s="307">
        <v>0</v>
      </c>
      <c r="S1123" s="142">
        <f t="shared" si="195"/>
        <v>-125</v>
      </c>
      <c r="T1123" s="91" t="str">
        <f t="shared" si="196"/>
        <v>N.M.</v>
      </c>
      <c r="U1123" s="157"/>
      <c r="V1123" s="307">
        <v>625</v>
      </c>
      <c r="W1123" s="307">
        <v>0</v>
      </c>
      <c r="X1123" s="142">
        <f t="shared" si="197"/>
        <v>625</v>
      </c>
      <c r="Y1123" s="91" t="str">
        <f t="shared" si="198"/>
        <v>N.M.</v>
      </c>
      <c r="Z1123" s="132"/>
    </row>
    <row r="1124" spans="1:26" s="68" customFormat="1" hidden="1" outlineLevel="1" x14ac:dyDescent="0.25">
      <c r="A1124" s="63" t="s">
        <v>1535</v>
      </c>
      <c r="B1124" s="64" t="s">
        <v>1994</v>
      </c>
      <c r="C1124" s="65" t="s">
        <v>2442</v>
      </c>
      <c r="D1124" s="66"/>
      <c r="E1124" s="67"/>
      <c r="F1124" s="307">
        <v>0</v>
      </c>
      <c r="G1124" s="307">
        <v>0</v>
      </c>
      <c r="H1124" s="142">
        <f t="shared" si="192"/>
        <v>0</v>
      </c>
      <c r="I1124" s="91">
        <f t="shared" si="191"/>
        <v>0</v>
      </c>
      <c r="J1124" s="157"/>
      <c r="K1124" s="307">
        <v>0</v>
      </c>
      <c r="L1124" s="307">
        <v>0</v>
      </c>
      <c r="M1124" s="142">
        <f t="shared" si="193"/>
        <v>0</v>
      </c>
      <c r="N1124" s="91">
        <f t="shared" si="194"/>
        <v>0</v>
      </c>
      <c r="O1124" s="258"/>
      <c r="P1124" s="157"/>
      <c r="Q1124" s="307">
        <v>0</v>
      </c>
      <c r="R1124" s="307">
        <v>0</v>
      </c>
      <c r="S1124" s="142">
        <f t="shared" si="195"/>
        <v>0</v>
      </c>
      <c r="T1124" s="91">
        <f t="shared" si="196"/>
        <v>0</v>
      </c>
      <c r="U1124" s="157"/>
      <c r="V1124" s="307">
        <v>0</v>
      </c>
      <c r="W1124" s="307">
        <v>13.48</v>
      </c>
      <c r="X1124" s="142">
        <f t="shared" si="197"/>
        <v>-13.48</v>
      </c>
      <c r="Y1124" s="91" t="str">
        <f t="shared" si="198"/>
        <v>N.M.</v>
      </c>
      <c r="Z1124" s="132"/>
    </row>
    <row r="1125" spans="1:26" s="68" customFormat="1" hidden="1" outlineLevel="1" x14ac:dyDescent="0.25">
      <c r="A1125" s="63" t="s">
        <v>1536</v>
      </c>
      <c r="B1125" s="64" t="s">
        <v>1995</v>
      </c>
      <c r="C1125" s="65" t="s">
        <v>2443</v>
      </c>
      <c r="D1125" s="66"/>
      <c r="E1125" s="67"/>
      <c r="F1125" s="307">
        <v>4928.9800000000005</v>
      </c>
      <c r="G1125" s="307">
        <v>0</v>
      </c>
      <c r="H1125" s="142">
        <f t="shared" si="192"/>
        <v>4928.9800000000005</v>
      </c>
      <c r="I1125" s="91" t="str">
        <f t="shared" si="191"/>
        <v>N.M.</v>
      </c>
      <c r="J1125" s="157"/>
      <c r="K1125" s="307">
        <v>15845.19</v>
      </c>
      <c r="L1125" s="307">
        <v>12539.43</v>
      </c>
      <c r="M1125" s="142">
        <f t="shared" si="193"/>
        <v>3305.76</v>
      </c>
      <c r="N1125" s="91">
        <f t="shared" si="194"/>
        <v>0.26362920802620216</v>
      </c>
      <c r="O1125" s="258"/>
      <c r="P1125" s="157"/>
      <c r="Q1125" s="307">
        <v>6703.02</v>
      </c>
      <c r="R1125" s="307">
        <v>12539.43</v>
      </c>
      <c r="S1125" s="142">
        <f t="shared" si="195"/>
        <v>-5836.41</v>
      </c>
      <c r="T1125" s="91">
        <f t="shared" si="196"/>
        <v>-0.46544460154887418</v>
      </c>
      <c r="U1125" s="157"/>
      <c r="V1125" s="307">
        <v>20171.690000000002</v>
      </c>
      <c r="W1125" s="307">
        <v>23065</v>
      </c>
      <c r="X1125" s="142">
        <f t="shared" si="197"/>
        <v>-2893.3099999999977</v>
      </c>
      <c r="Y1125" s="91">
        <f t="shared" si="198"/>
        <v>-0.12544157814871007</v>
      </c>
      <c r="Z1125" s="132"/>
    </row>
    <row r="1126" spans="1:26" s="68" customFormat="1" hidden="1" outlineLevel="1" x14ac:dyDescent="0.25">
      <c r="A1126" s="63" t="s">
        <v>1537</v>
      </c>
      <c r="B1126" s="64" t="s">
        <v>1996</v>
      </c>
      <c r="C1126" s="65" t="s">
        <v>2444</v>
      </c>
      <c r="D1126" s="66"/>
      <c r="E1126" s="67"/>
      <c r="F1126" s="307">
        <v>32.26</v>
      </c>
      <c r="G1126" s="307">
        <v>32.22</v>
      </c>
      <c r="H1126" s="142">
        <f t="shared" si="192"/>
        <v>3.9999999999999147E-2</v>
      </c>
      <c r="I1126" s="91">
        <f t="shared" si="191"/>
        <v>1.2414649286157401E-3</v>
      </c>
      <c r="J1126" s="157"/>
      <c r="K1126" s="307">
        <v>4509.34</v>
      </c>
      <c r="L1126" s="307">
        <v>5163.79</v>
      </c>
      <c r="M1126" s="142">
        <f t="shared" si="193"/>
        <v>-654.44999999999982</v>
      </c>
      <c r="N1126" s="91">
        <f t="shared" si="194"/>
        <v>-0.12673830655390708</v>
      </c>
      <c r="O1126" s="258"/>
      <c r="P1126" s="157"/>
      <c r="Q1126" s="307">
        <v>3586.84</v>
      </c>
      <c r="R1126" s="307">
        <v>1973.0800000000002</v>
      </c>
      <c r="S1126" s="142">
        <f t="shared" si="195"/>
        <v>1613.76</v>
      </c>
      <c r="T1126" s="91">
        <f t="shared" si="196"/>
        <v>0.81788878301944157</v>
      </c>
      <c r="U1126" s="157"/>
      <c r="V1126" s="307">
        <v>5663.35</v>
      </c>
      <c r="W1126" s="307">
        <v>9403.9399999999987</v>
      </c>
      <c r="X1126" s="142">
        <f t="shared" si="197"/>
        <v>-3740.5899999999983</v>
      </c>
      <c r="Y1126" s="91">
        <f t="shared" si="198"/>
        <v>-0.39776838218874205</v>
      </c>
      <c r="Z1126" s="132"/>
    </row>
    <row r="1127" spans="1:26" s="68" customFormat="1" hidden="1" outlineLevel="1" x14ac:dyDescent="0.25">
      <c r="A1127" s="63" t="s">
        <v>1538</v>
      </c>
      <c r="B1127" s="64" t="s">
        <v>1997</v>
      </c>
      <c r="C1127" s="65" t="s">
        <v>2445</v>
      </c>
      <c r="D1127" s="66"/>
      <c r="E1127" s="67"/>
      <c r="F1127" s="307">
        <v>19646.247000000003</v>
      </c>
      <c r="G1127" s="307">
        <v>8863.9500000000007</v>
      </c>
      <c r="H1127" s="142">
        <f t="shared" si="192"/>
        <v>10782.297000000002</v>
      </c>
      <c r="I1127" s="91">
        <f t="shared" si="191"/>
        <v>1.2164212343255547</v>
      </c>
      <c r="J1127" s="157"/>
      <c r="K1127" s="307">
        <v>157324.647</v>
      </c>
      <c r="L1127" s="307">
        <v>191366.53</v>
      </c>
      <c r="M1127" s="142">
        <f t="shared" si="193"/>
        <v>-34041.883000000002</v>
      </c>
      <c r="N1127" s="91">
        <f t="shared" si="194"/>
        <v>-0.17788838518418035</v>
      </c>
      <c r="O1127" s="258"/>
      <c r="P1127" s="157"/>
      <c r="Q1127" s="307">
        <v>76714.627000000008</v>
      </c>
      <c r="R1127" s="307">
        <v>-19375.8</v>
      </c>
      <c r="S1127" s="142">
        <f t="shared" si="195"/>
        <v>96090.427000000011</v>
      </c>
      <c r="T1127" s="91">
        <f t="shared" si="196"/>
        <v>4.9593011385336352</v>
      </c>
      <c r="U1127" s="157"/>
      <c r="V1127" s="307">
        <v>259354.027</v>
      </c>
      <c r="W1127" s="307">
        <v>230184.1</v>
      </c>
      <c r="X1127" s="142">
        <f t="shared" si="197"/>
        <v>29169.926999999996</v>
      </c>
      <c r="Y1127" s="91">
        <f t="shared" si="198"/>
        <v>0.12672433499968067</v>
      </c>
      <c r="Z1127" s="132"/>
    </row>
    <row r="1128" spans="1:26" s="68" customFormat="1" hidden="1" outlineLevel="1" x14ac:dyDescent="0.25">
      <c r="A1128" s="63" t="s">
        <v>1539</v>
      </c>
      <c r="B1128" s="64" t="s">
        <v>1998</v>
      </c>
      <c r="C1128" s="65" t="s">
        <v>2446</v>
      </c>
      <c r="D1128" s="66"/>
      <c r="E1128" s="67"/>
      <c r="F1128" s="307">
        <v>11860.210000000001</v>
      </c>
      <c r="G1128" s="307">
        <v>3740.61</v>
      </c>
      <c r="H1128" s="142">
        <f t="shared" si="192"/>
        <v>8119.6</v>
      </c>
      <c r="I1128" s="91">
        <f t="shared" si="191"/>
        <v>2.1706620043254978</v>
      </c>
      <c r="J1128" s="157"/>
      <c r="K1128" s="307">
        <v>43368.108</v>
      </c>
      <c r="L1128" s="307">
        <v>47527.629000000001</v>
      </c>
      <c r="M1128" s="142">
        <f t="shared" si="193"/>
        <v>-4159.5210000000006</v>
      </c>
      <c r="N1128" s="91">
        <f t="shared" si="194"/>
        <v>-8.751795718654512E-2</v>
      </c>
      <c r="O1128" s="258"/>
      <c r="P1128" s="157"/>
      <c r="Q1128" s="307">
        <v>16401.843000000001</v>
      </c>
      <c r="R1128" s="307">
        <v>9984.3950000000004</v>
      </c>
      <c r="S1128" s="142">
        <f t="shared" si="195"/>
        <v>6417.4480000000003</v>
      </c>
      <c r="T1128" s="91">
        <f t="shared" si="196"/>
        <v>0.64274780795431274</v>
      </c>
      <c r="U1128" s="157"/>
      <c r="V1128" s="307">
        <v>84296.288</v>
      </c>
      <c r="W1128" s="307">
        <v>60113.279000000002</v>
      </c>
      <c r="X1128" s="142">
        <f t="shared" si="197"/>
        <v>24183.008999999998</v>
      </c>
      <c r="Y1128" s="91">
        <f t="shared" si="198"/>
        <v>0.40229063199164361</v>
      </c>
      <c r="Z1128" s="132"/>
    </row>
    <row r="1129" spans="1:26" s="68" customFormat="1" hidden="1" outlineLevel="1" x14ac:dyDescent="0.25">
      <c r="A1129" s="63" t="s">
        <v>1540</v>
      </c>
      <c r="B1129" s="64" t="s">
        <v>1999</v>
      </c>
      <c r="C1129" s="65" t="s">
        <v>2447</v>
      </c>
      <c r="D1129" s="66"/>
      <c r="E1129" s="67"/>
      <c r="F1129" s="307">
        <v>0</v>
      </c>
      <c r="G1129" s="307">
        <v>0</v>
      </c>
      <c r="H1129" s="142">
        <f t="shared" si="192"/>
        <v>0</v>
      </c>
      <c r="I1129" s="91">
        <f t="shared" si="191"/>
        <v>0</v>
      </c>
      <c r="J1129" s="157"/>
      <c r="K1129" s="307">
        <v>17.89</v>
      </c>
      <c r="L1129" s="307">
        <v>556.69000000000005</v>
      </c>
      <c r="M1129" s="142">
        <f t="shared" si="193"/>
        <v>-538.80000000000007</v>
      </c>
      <c r="N1129" s="91">
        <f t="shared" si="194"/>
        <v>-0.96786362248288993</v>
      </c>
      <c r="O1129" s="258"/>
      <c r="P1129" s="157"/>
      <c r="Q1129" s="307">
        <v>0</v>
      </c>
      <c r="R1129" s="307">
        <v>0</v>
      </c>
      <c r="S1129" s="142">
        <f t="shared" si="195"/>
        <v>0</v>
      </c>
      <c r="T1129" s="91">
        <f t="shared" si="196"/>
        <v>0</v>
      </c>
      <c r="U1129" s="157"/>
      <c r="V1129" s="307">
        <v>86.81</v>
      </c>
      <c r="W1129" s="307">
        <v>1823.25</v>
      </c>
      <c r="X1129" s="142">
        <f t="shared" si="197"/>
        <v>-1736.44</v>
      </c>
      <c r="Y1129" s="91">
        <f t="shared" si="198"/>
        <v>-0.9523872206225148</v>
      </c>
      <c r="Z1129" s="132"/>
    </row>
    <row r="1130" spans="1:26" s="68" customFormat="1" hidden="1" outlineLevel="1" x14ac:dyDescent="0.25">
      <c r="A1130" s="63" t="s">
        <v>1541</v>
      </c>
      <c r="B1130" s="64" t="s">
        <v>2000</v>
      </c>
      <c r="C1130" s="65" t="s">
        <v>2448</v>
      </c>
      <c r="D1130" s="66"/>
      <c r="E1130" s="67"/>
      <c r="F1130" s="307">
        <v>10098.4</v>
      </c>
      <c r="G1130" s="307">
        <v>-6.45</v>
      </c>
      <c r="H1130" s="142">
        <f t="shared" si="192"/>
        <v>10104.85</v>
      </c>
      <c r="I1130" s="91" t="str">
        <f t="shared" si="191"/>
        <v>N.M.</v>
      </c>
      <c r="J1130" s="157"/>
      <c r="K1130" s="307">
        <v>23397.53</v>
      </c>
      <c r="L1130" s="307">
        <v>116063.36</v>
      </c>
      <c r="M1130" s="142">
        <f t="shared" si="193"/>
        <v>-92665.83</v>
      </c>
      <c r="N1130" s="91">
        <f t="shared" si="194"/>
        <v>-0.79840726651373872</v>
      </c>
      <c r="O1130" s="258"/>
      <c r="P1130" s="157"/>
      <c r="Q1130" s="307">
        <v>10085.81</v>
      </c>
      <c r="R1130" s="307">
        <v>301.66000000000003</v>
      </c>
      <c r="S1130" s="142">
        <f t="shared" si="195"/>
        <v>9784.15</v>
      </c>
      <c r="T1130" s="91" t="str">
        <f t="shared" si="196"/>
        <v>N.M.</v>
      </c>
      <c r="U1130" s="157"/>
      <c r="V1130" s="307">
        <v>27859.489999999998</v>
      </c>
      <c r="W1130" s="307">
        <v>125361.03</v>
      </c>
      <c r="X1130" s="142">
        <f t="shared" si="197"/>
        <v>-97501.540000000008</v>
      </c>
      <c r="Y1130" s="91">
        <f t="shared" si="198"/>
        <v>-0.7777659452861867</v>
      </c>
      <c r="Z1130" s="132"/>
    </row>
    <row r="1131" spans="1:26" s="68" customFormat="1" hidden="1" outlineLevel="1" x14ac:dyDescent="0.25">
      <c r="A1131" s="63" t="s">
        <v>1542</v>
      </c>
      <c r="B1131" s="64" t="s">
        <v>2001</v>
      </c>
      <c r="C1131" s="65" t="s">
        <v>2449</v>
      </c>
      <c r="D1131" s="66"/>
      <c r="E1131" s="67"/>
      <c r="F1131" s="307">
        <v>18496.48</v>
      </c>
      <c r="G1131" s="307">
        <v>11107.22</v>
      </c>
      <c r="H1131" s="142">
        <f t="shared" si="192"/>
        <v>7389.26</v>
      </c>
      <c r="I1131" s="91">
        <f t="shared" si="191"/>
        <v>0.66526637628497509</v>
      </c>
      <c r="J1131" s="157"/>
      <c r="K1131" s="307">
        <v>128582.34</v>
      </c>
      <c r="L1131" s="307">
        <v>124791.46</v>
      </c>
      <c r="M1131" s="142">
        <f t="shared" si="193"/>
        <v>3790.8799999999901</v>
      </c>
      <c r="N1131" s="91">
        <f t="shared" si="194"/>
        <v>3.0377719757425627E-2</v>
      </c>
      <c r="O1131" s="258"/>
      <c r="P1131" s="157"/>
      <c r="Q1131" s="307">
        <v>54301.380000000005</v>
      </c>
      <c r="R1131" s="307">
        <v>48844.22</v>
      </c>
      <c r="S1131" s="142">
        <f t="shared" si="195"/>
        <v>5457.1600000000035</v>
      </c>
      <c r="T1131" s="91">
        <f t="shared" si="196"/>
        <v>0.11172580911313566</v>
      </c>
      <c r="U1131" s="157"/>
      <c r="V1131" s="307">
        <v>261381.27</v>
      </c>
      <c r="W1131" s="307">
        <v>246674.38</v>
      </c>
      <c r="X1131" s="142">
        <f t="shared" si="197"/>
        <v>14706.889999999985</v>
      </c>
      <c r="Y1131" s="91">
        <f t="shared" si="198"/>
        <v>5.9620662672791494E-2</v>
      </c>
      <c r="Z1131" s="132"/>
    </row>
    <row r="1132" spans="1:26" s="68" customFormat="1" hidden="1" outlineLevel="1" x14ac:dyDescent="0.25">
      <c r="A1132" s="63" t="s">
        <v>1543</v>
      </c>
      <c r="B1132" s="64" t="s">
        <v>2002</v>
      </c>
      <c r="C1132" s="65" t="s">
        <v>2450</v>
      </c>
      <c r="D1132" s="66"/>
      <c r="E1132" s="67"/>
      <c r="F1132" s="307">
        <v>800</v>
      </c>
      <c r="G1132" s="307">
        <v>800</v>
      </c>
      <c r="H1132" s="142">
        <f t="shared" si="192"/>
        <v>0</v>
      </c>
      <c r="I1132" s="91">
        <f t="shared" si="191"/>
        <v>0</v>
      </c>
      <c r="J1132" s="157"/>
      <c r="K1132" s="307">
        <v>6400</v>
      </c>
      <c r="L1132" s="307">
        <v>5600</v>
      </c>
      <c r="M1132" s="142">
        <f t="shared" si="193"/>
        <v>800</v>
      </c>
      <c r="N1132" s="91">
        <f t="shared" si="194"/>
        <v>0.14285714285714285</v>
      </c>
      <c r="O1132" s="258"/>
      <c r="P1132" s="157"/>
      <c r="Q1132" s="307">
        <v>3200</v>
      </c>
      <c r="R1132" s="307">
        <v>2400</v>
      </c>
      <c r="S1132" s="142">
        <f t="shared" si="195"/>
        <v>800</v>
      </c>
      <c r="T1132" s="91">
        <f t="shared" si="196"/>
        <v>0.33333333333333331</v>
      </c>
      <c r="U1132" s="157"/>
      <c r="V1132" s="307">
        <v>18233.71</v>
      </c>
      <c r="W1132" s="307">
        <v>16780.11</v>
      </c>
      <c r="X1132" s="142">
        <f t="shared" si="197"/>
        <v>1453.5999999999985</v>
      </c>
      <c r="Y1132" s="91">
        <f t="shared" si="198"/>
        <v>8.6626368957056804E-2</v>
      </c>
      <c r="Z1132" s="132"/>
    </row>
    <row r="1133" spans="1:26" s="68" customFormat="1" hidden="1" outlineLevel="1" x14ac:dyDescent="0.25">
      <c r="A1133" s="63" t="s">
        <v>1544</v>
      </c>
      <c r="B1133" s="64" t="s">
        <v>2003</v>
      </c>
      <c r="C1133" s="65" t="s">
        <v>2451</v>
      </c>
      <c r="D1133" s="66"/>
      <c r="E1133" s="67"/>
      <c r="F1133" s="307">
        <v>4036.11</v>
      </c>
      <c r="G1133" s="307">
        <v>4384.4000000000005</v>
      </c>
      <c r="H1133" s="142">
        <f t="shared" si="192"/>
        <v>-348.29000000000042</v>
      </c>
      <c r="I1133" s="91">
        <f t="shared" si="191"/>
        <v>-7.94384636438282E-2</v>
      </c>
      <c r="J1133" s="157"/>
      <c r="K1133" s="307">
        <v>28903.06</v>
      </c>
      <c r="L1133" s="307">
        <v>31017.13</v>
      </c>
      <c r="M1133" s="142">
        <f t="shared" si="193"/>
        <v>-2114.0699999999997</v>
      </c>
      <c r="N1133" s="91">
        <f t="shared" si="194"/>
        <v>-6.8158143580660094E-2</v>
      </c>
      <c r="O1133" s="258"/>
      <c r="P1133" s="157"/>
      <c r="Q1133" s="307">
        <v>12221.050000000001</v>
      </c>
      <c r="R1133" s="307">
        <v>13498.4</v>
      </c>
      <c r="S1133" s="142">
        <f t="shared" si="195"/>
        <v>-1277.3499999999985</v>
      </c>
      <c r="T1133" s="91">
        <f t="shared" si="196"/>
        <v>-9.4629733894387377E-2</v>
      </c>
      <c r="U1133" s="157"/>
      <c r="V1133" s="307">
        <v>50451.240000000005</v>
      </c>
      <c r="W1133" s="307">
        <v>49164.15</v>
      </c>
      <c r="X1133" s="142">
        <f t="shared" si="197"/>
        <v>1287.0900000000038</v>
      </c>
      <c r="Y1133" s="91">
        <f t="shared" si="198"/>
        <v>2.6179441727356291E-2</v>
      </c>
      <c r="Z1133" s="132"/>
    </row>
    <row r="1134" spans="1:26" s="68" customFormat="1" hidden="1" outlineLevel="1" x14ac:dyDescent="0.25">
      <c r="A1134" s="63" t="s">
        <v>1580</v>
      </c>
      <c r="B1134" s="64" t="s">
        <v>2039</v>
      </c>
      <c r="C1134" s="65" t="s">
        <v>2477</v>
      </c>
      <c r="D1134" s="66"/>
      <c r="E1134" s="67"/>
      <c r="F1134" s="307">
        <v>-632.78</v>
      </c>
      <c r="G1134" s="307">
        <v>16338.82</v>
      </c>
      <c r="H1134" s="142">
        <f t="shared" si="192"/>
        <v>-16971.599999999999</v>
      </c>
      <c r="I1134" s="91">
        <f t="shared" ref="I1134:I1197" si="199">IF(G1134&lt;0,IF(H1134=0,0,IF(OR(G1134=0,F1134=0),"N.M.",IF(ABS(H1134/G1134)&gt;=10,"N.M.",H1134/(-G1134)))),IF(H1134=0,0,IF(OR(G1134=0,F1134=0),"N.M.",IF(ABS(H1134/G1134)&gt;=10,"N.M.",H1134/G1134))))</f>
        <v>-1.0387286229972543</v>
      </c>
      <c r="J1134" s="157"/>
      <c r="K1134" s="307">
        <v>2238.7200000000003</v>
      </c>
      <c r="L1134" s="307">
        <v>30842.170000000002</v>
      </c>
      <c r="M1134" s="142">
        <f t="shared" si="193"/>
        <v>-28603.45</v>
      </c>
      <c r="N1134" s="91">
        <f t="shared" si="194"/>
        <v>-0.92741366771533906</v>
      </c>
      <c r="O1134" s="258"/>
      <c r="P1134" s="157"/>
      <c r="Q1134" s="307">
        <v>-163.55000000000001</v>
      </c>
      <c r="R1134" s="307">
        <v>19561.16</v>
      </c>
      <c r="S1134" s="142">
        <f t="shared" si="195"/>
        <v>-19724.71</v>
      </c>
      <c r="T1134" s="91">
        <f t="shared" si="196"/>
        <v>-1.0083609560987181</v>
      </c>
      <c r="U1134" s="157"/>
      <c r="V1134" s="307">
        <v>-3465.87</v>
      </c>
      <c r="W1134" s="307">
        <v>38572.75</v>
      </c>
      <c r="X1134" s="142">
        <f t="shared" si="197"/>
        <v>-42038.62</v>
      </c>
      <c r="Y1134" s="91">
        <f t="shared" si="198"/>
        <v>-1.0898528105981555</v>
      </c>
      <c r="Z1134" s="132"/>
    </row>
    <row r="1135" spans="1:26" s="68" customFormat="1" hidden="1" outlineLevel="1" x14ac:dyDescent="0.25">
      <c r="A1135" s="63" t="s">
        <v>1581</v>
      </c>
      <c r="B1135" s="64" t="s">
        <v>2040</v>
      </c>
      <c r="C1135" s="65" t="s">
        <v>2478</v>
      </c>
      <c r="D1135" s="66"/>
      <c r="E1135" s="67"/>
      <c r="F1135" s="307">
        <v>-16376.23</v>
      </c>
      <c r="G1135" s="307">
        <v>48962.630000000005</v>
      </c>
      <c r="H1135" s="142">
        <f t="shared" si="192"/>
        <v>-65338.86</v>
      </c>
      <c r="I1135" s="91">
        <f t="shared" si="199"/>
        <v>-1.3344638553933887</v>
      </c>
      <c r="J1135" s="157"/>
      <c r="K1135" s="307">
        <v>86563.91</v>
      </c>
      <c r="L1135" s="307">
        <v>486797.34</v>
      </c>
      <c r="M1135" s="142">
        <f t="shared" si="193"/>
        <v>-400233.43000000005</v>
      </c>
      <c r="N1135" s="91">
        <f t="shared" si="194"/>
        <v>-0.82217669882912681</v>
      </c>
      <c r="O1135" s="258"/>
      <c r="P1135" s="157"/>
      <c r="Q1135" s="307">
        <v>13194.67</v>
      </c>
      <c r="R1135" s="307">
        <v>171726.05000000002</v>
      </c>
      <c r="S1135" s="142">
        <f t="shared" si="195"/>
        <v>-158531.38</v>
      </c>
      <c r="T1135" s="91">
        <f t="shared" si="196"/>
        <v>-0.92316442380174701</v>
      </c>
      <c r="U1135" s="157"/>
      <c r="V1135" s="307">
        <v>650627.21000000008</v>
      </c>
      <c r="W1135" s="307">
        <v>1060784.69</v>
      </c>
      <c r="X1135" s="142">
        <f t="shared" si="197"/>
        <v>-410157.47999999986</v>
      </c>
      <c r="Y1135" s="91">
        <f t="shared" si="198"/>
        <v>-0.38665478854148988</v>
      </c>
      <c r="Z1135" s="132"/>
    </row>
    <row r="1136" spans="1:26" s="68" customFormat="1" hidden="1" outlineLevel="1" x14ac:dyDescent="0.25">
      <c r="A1136" s="63" t="s">
        <v>1582</v>
      </c>
      <c r="B1136" s="64" t="s">
        <v>2041</v>
      </c>
      <c r="C1136" s="65" t="s">
        <v>2479</v>
      </c>
      <c r="D1136" s="66"/>
      <c r="E1136" s="67"/>
      <c r="F1136" s="307">
        <v>187.96</v>
      </c>
      <c r="G1136" s="307">
        <v>644.18000000000006</v>
      </c>
      <c r="H1136" s="142">
        <f t="shared" si="192"/>
        <v>-456.22</v>
      </c>
      <c r="I1136" s="91">
        <f t="shared" si="199"/>
        <v>-0.7082181998820205</v>
      </c>
      <c r="J1136" s="157"/>
      <c r="K1136" s="307">
        <v>11661.95</v>
      </c>
      <c r="L1136" s="307">
        <v>1512.05</v>
      </c>
      <c r="M1136" s="142">
        <f t="shared" si="193"/>
        <v>10149.900000000001</v>
      </c>
      <c r="N1136" s="91">
        <f t="shared" si="194"/>
        <v>6.7126748454085527</v>
      </c>
      <c r="O1136" s="258"/>
      <c r="P1136" s="157"/>
      <c r="Q1136" s="307">
        <v>7514.05</v>
      </c>
      <c r="R1136" s="307">
        <v>1499.17</v>
      </c>
      <c r="S1136" s="142">
        <f t="shared" si="195"/>
        <v>6014.88</v>
      </c>
      <c r="T1136" s="91">
        <f t="shared" si="196"/>
        <v>4.0121400508281244</v>
      </c>
      <c r="U1136" s="157"/>
      <c r="V1136" s="307">
        <v>24255.56</v>
      </c>
      <c r="W1136" s="307">
        <v>1508.12</v>
      </c>
      <c r="X1136" s="142">
        <f t="shared" si="197"/>
        <v>22747.440000000002</v>
      </c>
      <c r="Y1136" s="91" t="str">
        <f t="shared" si="198"/>
        <v>N.M.</v>
      </c>
      <c r="Z1136" s="132"/>
    </row>
    <row r="1137" spans="1:26" s="68" customFormat="1" hidden="1" outlineLevel="1" x14ac:dyDescent="0.25">
      <c r="A1137" s="63" t="s">
        <v>1583</v>
      </c>
      <c r="B1137" s="64" t="s">
        <v>2042</v>
      </c>
      <c r="C1137" s="65" t="s">
        <v>2480</v>
      </c>
      <c r="D1137" s="66"/>
      <c r="E1137" s="67"/>
      <c r="F1137" s="307">
        <v>0</v>
      </c>
      <c r="G1137" s="307">
        <v>376.37</v>
      </c>
      <c r="H1137" s="142">
        <f t="shared" ref="H1137:H1200" si="200">+F1137-G1137</f>
        <v>-376.37</v>
      </c>
      <c r="I1137" s="91" t="str">
        <f t="shared" si="199"/>
        <v>N.M.</v>
      </c>
      <c r="J1137" s="157"/>
      <c r="K1137" s="307">
        <v>0</v>
      </c>
      <c r="L1137" s="307">
        <v>2659.04</v>
      </c>
      <c r="M1137" s="142">
        <f t="shared" si="193"/>
        <v>-2659.04</v>
      </c>
      <c r="N1137" s="91" t="str">
        <f t="shared" si="194"/>
        <v>N.M.</v>
      </c>
      <c r="O1137" s="258"/>
      <c r="P1137" s="157"/>
      <c r="Q1137" s="307">
        <v>0</v>
      </c>
      <c r="R1137" s="307">
        <v>1137.8600000000001</v>
      </c>
      <c r="S1137" s="142">
        <f t="shared" si="195"/>
        <v>-1137.8600000000001</v>
      </c>
      <c r="T1137" s="91" t="str">
        <f t="shared" si="196"/>
        <v>N.M.</v>
      </c>
      <c r="U1137" s="157"/>
      <c r="V1137" s="307">
        <v>1883.19</v>
      </c>
      <c r="W1137" s="307">
        <v>4636.17</v>
      </c>
      <c r="X1137" s="142">
        <f t="shared" si="197"/>
        <v>-2752.98</v>
      </c>
      <c r="Y1137" s="91">
        <f t="shared" si="198"/>
        <v>-0.59380480008282699</v>
      </c>
      <c r="Z1137" s="132"/>
    </row>
    <row r="1138" spans="1:26" s="68" customFormat="1" hidden="1" outlineLevel="1" x14ac:dyDescent="0.25">
      <c r="A1138" s="63" t="s">
        <v>1584</v>
      </c>
      <c r="B1138" s="64" t="s">
        <v>2043</v>
      </c>
      <c r="C1138" s="65" t="s">
        <v>2481</v>
      </c>
      <c r="D1138" s="66"/>
      <c r="E1138" s="67"/>
      <c r="F1138" s="307">
        <v>0</v>
      </c>
      <c r="G1138" s="307">
        <v>86922.12</v>
      </c>
      <c r="H1138" s="142">
        <f t="shared" si="200"/>
        <v>-86922.12</v>
      </c>
      <c r="I1138" s="91" t="str">
        <f t="shared" si="199"/>
        <v>N.M.</v>
      </c>
      <c r="J1138" s="157"/>
      <c r="K1138" s="307">
        <v>0</v>
      </c>
      <c r="L1138" s="307">
        <v>719300.12</v>
      </c>
      <c r="M1138" s="142">
        <f t="shared" si="193"/>
        <v>-719300.12</v>
      </c>
      <c r="N1138" s="91" t="str">
        <f t="shared" si="194"/>
        <v>N.M.</v>
      </c>
      <c r="O1138" s="258"/>
      <c r="P1138" s="157"/>
      <c r="Q1138" s="307">
        <v>0</v>
      </c>
      <c r="R1138" s="307">
        <v>231679.09</v>
      </c>
      <c r="S1138" s="142">
        <f t="shared" si="195"/>
        <v>-231679.09</v>
      </c>
      <c r="T1138" s="91" t="str">
        <f t="shared" si="196"/>
        <v>N.M.</v>
      </c>
      <c r="U1138" s="157"/>
      <c r="V1138" s="307">
        <v>398903.61</v>
      </c>
      <c r="W1138" s="307">
        <v>1142396.6000000001</v>
      </c>
      <c r="X1138" s="142">
        <f t="shared" si="197"/>
        <v>-743492.99000000011</v>
      </c>
      <c r="Y1138" s="91">
        <f t="shared" si="198"/>
        <v>-0.65081862988737893</v>
      </c>
      <c r="Z1138" s="132"/>
    </row>
    <row r="1139" spans="1:26" s="68" customFormat="1" hidden="1" outlineLevel="1" x14ac:dyDescent="0.25">
      <c r="A1139" s="63" t="s">
        <v>1585</v>
      </c>
      <c r="B1139" s="64" t="s">
        <v>2044</v>
      </c>
      <c r="C1139" s="65" t="s">
        <v>2482</v>
      </c>
      <c r="D1139" s="66"/>
      <c r="E1139" s="67"/>
      <c r="F1139" s="307">
        <v>0</v>
      </c>
      <c r="G1139" s="307">
        <v>69667.58</v>
      </c>
      <c r="H1139" s="142">
        <f t="shared" si="200"/>
        <v>-69667.58</v>
      </c>
      <c r="I1139" s="91" t="str">
        <f t="shared" si="199"/>
        <v>N.M.</v>
      </c>
      <c r="J1139" s="157"/>
      <c r="K1139" s="307">
        <v>0</v>
      </c>
      <c r="L1139" s="307">
        <v>556958.71999999997</v>
      </c>
      <c r="M1139" s="142">
        <f t="shared" si="193"/>
        <v>-556958.71999999997</v>
      </c>
      <c r="N1139" s="91" t="str">
        <f t="shared" si="194"/>
        <v>N.M.</v>
      </c>
      <c r="O1139" s="258"/>
      <c r="P1139" s="157"/>
      <c r="Q1139" s="307">
        <v>0</v>
      </c>
      <c r="R1139" s="307">
        <v>241476.16</v>
      </c>
      <c r="S1139" s="142">
        <f t="shared" si="195"/>
        <v>-241476.16</v>
      </c>
      <c r="T1139" s="91" t="str">
        <f t="shared" si="196"/>
        <v>N.M.</v>
      </c>
      <c r="U1139" s="157"/>
      <c r="V1139" s="307">
        <v>382726.98</v>
      </c>
      <c r="W1139" s="307">
        <v>952633.39999999991</v>
      </c>
      <c r="X1139" s="142">
        <f t="shared" si="197"/>
        <v>-569906.41999999993</v>
      </c>
      <c r="Y1139" s="91">
        <f t="shared" si="198"/>
        <v>-0.59824316468433714</v>
      </c>
      <c r="Z1139" s="132"/>
    </row>
    <row r="1140" spans="1:26" s="68" customFormat="1" hidden="1" outlineLevel="1" x14ac:dyDescent="0.25">
      <c r="A1140" s="63" t="s">
        <v>1586</v>
      </c>
      <c r="B1140" s="64" t="s">
        <v>2045</v>
      </c>
      <c r="C1140" s="65" t="s">
        <v>2483</v>
      </c>
      <c r="D1140" s="66"/>
      <c r="E1140" s="67"/>
      <c r="F1140" s="307">
        <v>0</v>
      </c>
      <c r="G1140" s="307">
        <v>0</v>
      </c>
      <c r="H1140" s="142">
        <f t="shared" si="200"/>
        <v>0</v>
      </c>
      <c r="I1140" s="91">
        <f t="shared" si="199"/>
        <v>0</v>
      </c>
      <c r="J1140" s="157"/>
      <c r="K1140" s="307">
        <v>0</v>
      </c>
      <c r="L1140" s="307">
        <v>0</v>
      </c>
      <c r="M1140" s="142">
        <f t="shared" si="193"/>
        <v>0</v>
      </c>
      <c r="N1140" s="91">
        <f t="shared" si="194"/>
        <v>0</v>
      </c>
      <c r="O1140" s="258"/>
      <c r="P1140" s="157"/>
      <c r="Q1140" s="307">
        <v>0</v>
      </c>
      <c r="R1140" s="307">
        <v>0</v>
      </c>
      <c r="S1140" s="142">
        <f t="shared" si="195"/>
        <v>0</v>
      </c>
      <c r="T1140" s="91">
        <f t="shared" si="196"/>
        <v>0</v>
      </c>
      <c r="U1140" s="157"/>
      <c r="V1140" s="307">
        <v>0</v>
      </c>
      <c r="W1140" s="307">
        <v>3.72</v>
      </c>
      <c r="X1140" s="142">
        <f t="shared" si="197"/>
        <v>-3.72</v>
      </c>
      <c r="Y1140" s="91" t="str">
        <f t="shared" si="198"/>
        <v>N.M.</v>
      </c>
      <c r="Z1140" s="132"/>
    </row>
    <row r="1141" spans="1:26" s="68" customFormat="1" hidden="1" outlineLevel="1" x14ac:dyDescent="0.25">
      <c r="A1141" s="63" t="s">
        <v>1587</v>
      </c>
      <c r="B1141" s="64" t="s">
        <v>2046</v>
      </c>
      <c r="C1141" s="65" t="s">
        <v>2484</v>
      </c>
      <c r="D1141" s="66"/>
      <c r="E1141" s="67"/>
      <c r="F1141" s="307">
        <v>0</v>
      </c>
      <c r="G1141" s="307">
        <v>0</v>
      </c>
      <c r="H1141" s="142">
        <f t="shared" si="200"/>
        <v>0</v>
      </c>
      <c r="I1141" s="91">
        <f t="shared" si="199"/>
        <v>0</v>
      </c>
      <c r="J1141" s="157"/>
      <c r="K1141" s="307">
        <v>0</v>
      </c>
      <c r="L1141" s="307">
        <v>0</v>
      </c>
      <c r="M1141" s="142">
        <f t="shared" si="193"/>
        <v>0</v>
      </c>
      <c r="N1141" s="91">
        <f t="shared" si="194"/>
        <v>0</v>
      </c>
      <c r="O1141" s="258"/>
      <c r="P1141" s="157"/>
      <c r="Q1141" s="307">
        <v>0</v>
      </c>
      <c r="R1141" s="307">
        <v>0</v>
      </c>
      <c r="S1141" s="142">
        <f t="shared" si="195"/>
        <v>0</v>
      </c>
      <c r="T1141" s="91">
        <f t="shared" si="196"/>
        <v>0</v>
      </c>
      <c r="U1141" s="157"/>
      <c r="V1141" s="307">
        <v>0</v>
      </c>
      <c r="W1141" s="307">
        <v>38.700000000000003</v>
      </c>
      <c r="X1141" s="142">
        <f t="shared" si="197"/>
        <v>-38.700000000000003</v>
      </c>
      <c r="Y1141" s="91" t="str">
        <f t="shared" si="198"/>
        <v>N.M.</v>
      </c>
      <c r="Z1141" s="132"/>
    </row>
    <row r="1142" spans="1:26" s="68" customFormat="1" hidden="1" outlineLevel="1" x14ac:dyDescent="0.25">
      <c r="A1142" s="63" t="s">
        <v>1588</v>
      </c>
      <c r="B1142" s="64" t="s">
        <v>2047</v>
      </c>
      <c r="C1142" s="65" t="s">
        <v>2485</v>
      </c>
      <c r="D1142" s="66"/>
      <c r="E1142" s="67"/>
      <c r="F1142" s="307">
        <v>0</v>
      </c>
      <c r="G1142" s="307">
        <v>0</v>
      </c>
      <c r="H1142" s="142">
        <f t="shared" si="200"/>
        <v>0</v>
      </c>
      <c r="I1142" s="91">
        <f t="shared" si="199"/>
        <v>0</v>
      </c>
      <c r="J1142" s="157"/>
      <c r="K1142" s="307">
        <v>0</v>
      </c>
      <c r="L1142" s="307">
        <v>98.31</v>
      </c>
      <c r="M1142" s="142">
        <f t="shared" si="193"/>
        <v>-98.31</v>
      </c>
      <c r="N1142" s="91" t="str">
        <f t="shared" si="194"/>
        <v>N.M.</v>
      </c>
      <c r="O1142" s="258"/>
      <c r="P1142" s="157"/>
      <c r="Q1142" s="307">
        <v>0</v>
      </c>
      <c r="R1142" s="307">
        <v>98.31</v>
      </c>
      <c r="S1142" s="142">
        <f t="shared" si="195"/>
        <v>-98.31</v>
      </c>
      <c r="T1142" s="91" t="str">
        <f t="shared" si="196"/>
        <v>N.M.</v>
      </c>
      <c r="U1142" s="157"/>
      <c r="V1142" s="307">
        <v>0</v>
      </c>
      <c r="W1142" s="307">
        <v>98.31</v>
      </c>
      <c r="X1142" s="142">
        <f t="shared" si="197"/>
        <v>-98.31</v>
      </c>
      <c r="Y1142" s="91" t="str">
        <f t="shared" si="198"/>
        <v>N.M.</v>
      </c>
      <c r="Z1142" s="132"/>
    </row>
    <row r="1143" spans="1:26" s="68" customFormat="1" hidden="1" outlineLevel="1" x14ac:dyDescent="0.25">
      <c r="A1143" s="63" t="s">
        <v>1589</v>
      </c>
      <c r="B1143" s="64" t="s">
        <v>2048</v>
      </c>
      <c r="C1143" s="65" t="s">
        <v>2486</v>
      </c>
      <c r="D1143" s="66"/>
      <c r="E1143" s="67"/>
      <c r="F1143" s="307">
        <v>0</v>
      </c>
      <c r="G1143" s="307">
        <v>351.55</v>
      </c>
      <c r="H1143" s="142">
        <f t="shared" si="200"/>
        <v>-351.55</v>
      </c>
      <c r="I1143" s="91" t="str">
        <f t="shared" si="199"/>
        <v>N.M.</v>
      </c>
      <c r="J1143" s="157"/>
      <c r="K1143" s="307">
        <v>0</v>
      </c>
      <c r="L1143" s="307">
        <v>1220.51</v>
      </c>
      <c r="M1143" s="142">
        <f t="shared" si="193"/>
        <v>-1220.51</v>
      </c>
      <c r="N1143" s="91" t="str">
        <f t="shared" si="194"/>
        <v>N.M.</v>
      </c>
      <c r="O1143" s="258"/>
      <c r="P1143" s="157"/>
      <c r="Q1143" s="307">
        <v>0</v>
      </c>
      <c r="R1143" s="307">
        <v>607.07000000000005</v>
      </c>
      <c r="S1143" s="142">
        <f t="shared" si="195"/>
        <v>-607.07000000000005</v>
      </c>
      <c r="T1143" s="91" t="str">
        <f t="shared" si="196"/>
        <v>N.M.</v>
      </c>
      <c r="U1143" s="157"/>
      <c r="V1143" s="307">
        <v>3892.2000000000003</v>
      </c>
      <c r="W1143" s="307">
        <v>3455.99</v>
      </c>
      <c r="X1143" s="142">
        <f t="shared" si="197"/>
        <v>436.21000000000049</v>
      </c>
      <c r="Y1143" s="91">
        <f t="shared" si="198"/>
        <v>0.12621853651196924</v>
      </c>
      <c r="Z1143" s="132"/>
    </row>
    <row r="1144" spans="1:26" s="68" customFormat="1" hidden="1" outlineLevel="1" x14ac:dyDescent="0.25">
      <c r="A1144" s="63" t="s">
        <v>1590</v>
      </c>
      <c r="B1144" s="64" t="s">
        <v>2049</v>
      </c>
      <c r="C1144" s="65" t="s">
        <v>2464</v>
      </c>
      <c r="D1144" s="66"/>
      <c r="E1144" s="67"/>
      <c r="F1144" s="307">
        <v>2282.44</v>
      </c>
      <c r="G1144" s="307">
        <v>0</v>
      </c>
      <c r="H1144" s="142">
        <f t="shared" si="200"/>
        <v>2282.44</v>
      </c>
      <c r="I1144" s="91" t="str">
        <f t="shared" si="199"/>
        <v>N.M.</v>
      </c>
      <c r="J1144" s="157"/>
      <c r="K1144" s="307">
        <v>6256.31</v>
      </c>
      <c r="L1144" s="307">
        <v>0</v>
      </c>
      <c r="M1144" s="142">
        <f t="shared" si="193"/>
        <v>6256.31</v>
      </c>
      <c r="N1144" s="91" t="str">
        <f t="shared" si="194"/>
        <v>N.M.</v>
      </c>
      <c r="O1144" s="258"/>
      <c r="P1144" s="157"/>
      <c r="Q1144" s="307">
        <v>4576.54</v>
      </c>
      <c r="R1144" s="307">
        <v>0</v>
      </c>
      <c r="S1144" s="142">
        <f t="shared" si="195"/>
        <v>4576.54</v>
      </c>
      <c r="T1144" s="91" t="str">
        <f t="shared" si="196"/>
        <v>N.M.</v>
      </c>
      <c r="U1144" s="157"/>
      <c r="V1144" s="307">
        <v>6256.31</v>
      </c>
      <c r="W1144" s="307">
        <v>0</v>
      </c>
      <c r="X1144" s="142">
        <f t="shared" si="197"/>
        <v>6256.31</v>
      </c>
      <c r="Y1144" s="91" t="str">
        <f t="shared" si="198"/>
        <v>N.M.</v>
      </c>
      <c r="Z1144" s="132"/>
    </row>
    <row r="1145" spans="1:26" s="68" customFormat="1" hidden="1" outlineLevel="1" x14ac:dyDescent="0.25">
      <c r="A1145" s="63" t="s">
        <v>1591</v>
      </c>
      <c r="B1145" s="64" t="s">
        <v>2050</v>
      </c>
      <c r="C1145" s="65" t="s">
        <v>2463</v>
      </c>
      <c r="D1145" s="66"/>
      <c r="E1145" s="67"/>
      <c r="F1145" s="307">
        <v>69482.399999999994</v>
      </c>
      <c r="G1145" s="307">
        <v>0</v>
      </c>
      <c r="H1145" s="142">
        <f t="shared" si="200"/>
        <v>69482.399999999994</v>
      </c>
      <c r="I1145" s="91" t="str">
        <f t="shared" si="199"/>
        <v>N.M.</v>
      </c>
      <c r="J1145" s="157"/>
      <c r="K1145" s="307">
        <v>465925.5</v>
      </c>
      <c r="L1145" s="307">
        <v>0</v>
      </c>
      <c r="M1145" s="142">
        <f t="shared" si="193"/>
        <v>465925.5</v>
      </c>
      <c r="N1145" s="91" t="str">
        <f t="shared" si="194"/>
        <v>N.M.</v>
      </c>
      <c r="O1145" s="258"/>
      <c r="P1145" s="157"/>
      <c r="Q1145" s="307">
        <v>206326.44</v>
      </c>
      <c r="R1145" s="307">
        <v>0</v>
      </c>
      <c r="S1145" s="142">
        <f t="shared" si="195"/>
        <v>206326.44</v>
      </c>
      <c r="T1145" s="91" t="str">
        <f t="shared" si="196"/>
        <v>N.M.</v>
      </c>
      <c r="U1145" s="157"/>
      <c r="V1145" s="307">
        <v>465925.5</v>
      </c>
      <c r="W1145" s="307">
        <v>0</v>
      </c>
      <c r="X1145" s="142">
        <f t="shared" si="197"/>
        <v>465925.5</v>
      </c>
      <c r="Y1145" s="91" t="str">
        <f t="shared" si="198"/>
        <v>N.M.</v>
      </c>
      <c r="Z1145" s="132"/>
    </row>
    <row r="1146" spans="1:26" s="68" customFormat="1" hidden="1" outlineLevel="1" x14ac:dyDescent="0.25">
      <c r="A1146" s="63" t="s">
        <v>1592</v>
      </c>
      <c r="B1146" s="64" t="s">
        <v>2051</v>
      </c>
      <c r="C1146" s="65" t="s">
        <v>2487</v>
      </c>
      <c r="D1146" s="66"/>
      <c r="E1146" s="67"/>
      <c r="F1146" s="307">
        <v>9555.06</v>
      </c>
      <c r="G1146" s="307">
        <v>0</v>
      </c>
      <c r="H1146" s="142">
        <f t="shared" si="200"/>
        <v>9555.06</v>
      </c>
      <c r="I1146" s="91" t="str">
        <f t="shared" si="199"/>
        <v>N.M.</v>
      </c>
      <c r="J1146" s="157"/>
      <c r="K1146" s="307">
        <v>70453.94</v>
      </c>
      <c r="L1146" s="307">
        <v>0</v>
      </c>
      <c r="M1146" s="142">
        <f t="shared" si="193"/>
        <v>70453.94</v>
      </c>
      <c r="N1146" s="91" t="str">
        <f t="shared" si="194"/>
        <v>N.M.</v>
      </c>
      <c r="O1146" s="258"/>
      <c r="P1146" s="157"/>
      <c r="Q1146" s="307">
        <v>20230.77</v>
      </c>
      <c r="R1146" s="307">
        <v>0</v>
      </c>
      <c r="S1146" s="142">
        <f t="shared" si="195"/>
        <v>20230.77</v>
      </c>
      <c r="T1146" s="91" t="str">
        <f t="shared" si="196"/>
        <v>N.M.</v>
      </c>
      <c r="U1146" s="157"/>
      <c r="V1146" s="307">
        <v>70453.94</v>
      </c>
      <c r="W1146" s="307">
        <v>0</v>
      </c>
      <c r="X1146" s="142">
        <f t="shared" si="197"/>
        <v>70453.94</v>
      </c>
      <c r="Y1146" s="91" t="str">
        <f t="shared" si="198"/>
        <v>N.M.</v>
      </c>
      <c r="Z1146" s="132"/>
    </row>
    <row r="1147" spans="1:26" ht="12.75" customHeight="1" collapsed="1" x14ac:dyDescent="0.25">
      <c r="A1147" s="38" t="s">
        <v>733</v>
      </c>
      <c r="B1147" s="83" t="s">
        <v>568</v>
      </c>
      <c r="C1147" s="78" t="s">
        <v>1218</v>
      </c>
      <c r="D1147" s="38"/>
      <c r="E1147" s="48"/>
      <c r="F1147" s="100">
        <v>2396344.9939999999</v>
      </c>
      <c r="G1147" s="100">
        <v>1345644.300000001</v>
      </c>
      <c r="H1147" s="98">
        <f t="shared" si="200"/>
        <v>1050700.693999999</v>
      </c>
      <c r="I1147" s="117">
        <f t="shared" si="199"/>
        <v>0.78081607004168796</v>
      </c>
      <c r="J1147" s="159"/>
      <c r="K1147" s="100">
        <v>12273030.102000006</v>
      </c>
      <c r="L1147" s="100">
        <v>14740016.388999999</v>
      </c>
      <c r="M1147" s="98">
        <f t="shared" si="193"/>
        <v>-2466986.286999993</v>
      </c>
      <c r="N1147" s="117">
        <f t="shared" si="194"/>
        <v>-0.16736659050399874</v>
      </c>
      <c r="O1147" s="246"/>
      <c r="P1147" s="159"/>
      <c r="Q1147" s="100">
        <v>5268990.6469999999</v>
      </c>
      <c r="R1147" s="100">
        <v>5911894.3749999991</v>
      </c>
      <c r="S1147" s="98">
        <f t="shared" si="195"/>
        <v>-642903.72799999919</v>
      </c>
      <c r="T1147" s="117">
        <f t="shared" si="196"/>
        <v>-0.1087474990620074</v>
      </c>
      <c r="U1147" s="159"/>
      <c r="V1147" s="100">
        <v>26947344.58200001</v>
      </c>
      <c r="W1147" s="100">
        <v>20199308.861000005</v>
      </c>
      <c r="X1147" s="98">
        <f t="shared" si="197"/>
        <v>6748035.7210000046</v>
      </c>
      <c r="Y1147" s="117">
        <f t="shared" si="198"/>
        <v>0.33407260453494203</v>
      </c>
    </row>
    <row r="1148" spans="1:26" s="68" customFormat="1" hidden="1" outlineLevel="1" x14ac:dyDescent="0.25">
      <c r="A1148" s="63" t="s">
        <v>1333</v>
      </c>
      <c r="B1148" s="64" t="s">
        <v>1792</v>
      </c>
      <c r="C1148" s="65" t="s">
        <v>2250</v>
      </c>
      <c r="D1148" s="66"/>
      <c r="E1148" s="67"/>
      <c r="F1148" s="307">
        <v>441077.5</v>
      </c>
      <c r="G1148" s="307">
        <v>404117.81</v>
      </c>
      <c r="H1148" s="142">
        <f t="shared" si="200"/>
        <v>36959.69</v>
      </c>
      <c r="I1148" s="91">
        <f t="shared" si="199"/>
        <v>9.1457711304532716E-2</v>
      </c>
      <c r="J1148" s="157"/>
      <c r="K1148" s="307">
        <v>2392787.41</v>
      </c>
      <c r="L1148" s="307">
        <v>2741202.74</v>
      </c>
      <c r="M1148" s="142">
        <f t="shared" si="193"/>
        <v>-348415.33000000007</v>
      </c>
      <c r="N1148" s="91">
        <f t="shared" si="194"/>
        <v>-0.12710308687346492</v>
      </c>
      <c r="O1148" s="258"/>
      <c r="P1148" s="157"/>
      <c r="Q1148" s="307">
        <v>1086377.3999999999</v>
      </c>
      <c r="R1148" s="307">
        <v>1198349.69</v>
      </c>
      <c r="S1148" s="142">
        <f t="shared" si="195"/>
        <v>-111972.29000000004</v>
      </c>
      <c r="T1148" s="91">
        <f t="shared" si="196"/>
        <v>-9.3438744078116337E-2</v>
      </c>
      <c r="U1148" s="157"/>
      <c r="V1148" s="307">
        <v>4078509.39</v>
      </c>
      <c r="W1148" s="307">
        <v>4979442.82</v>
      </c>
      <c r="X1148" s="142">
        <f t="shared" si="197"/>
        <v>-900933.43000000017</v>
      </c>
      <c r="Y1148" s="91">
        <f t="shared" si="198"/>
        <v>-0.18093057046089348</v>
      </c>
      <c r="Z1148" s="132"/>
    </row>
    <row r="1149" spans="1:26" s="68" customFormat="1" hidden="1" outlineLevel="1" x14ac:dyDescent="0.25">
      <c r="A1149" s="63" t="s">
        <v>1334</v>
      </c>
      <c r="B1149" s="64" t="s">
        <v>1793</v>
      </c>
      <c r="C1149" s="65" t="s">
        <v>2251</v>
      </c>
      <c r="D1149" s="66"/>
      <c r="E1149" s="67"/>
      <c r="F1149" s="307">
        <v>0</v>
      </c>
      <c r="G1149" s="307">
        <v>0</v>
      </c>
      <c r="H1149" s="142">
        <f t="shared" si="200"/>
        <v>0</v>
      </c>
      <c r="I1149" s="91">
        <f t="shared" si="199"/>
        <v>0</v>
      </c>
      <c r="J1149" s="157"/>
      <c r="K1149" s="307">
        <v>0</v>
      </c>
      <c r="L1149" s="307">
        <v>0</v>
      </c>
      <c r="M1149" s="142">
        <f t="shared" si="193"/>
        <v>0</v>
      </c>
      <c r="N1149" s="91">
        <f t="shared" si="194"/>
        <v>0</v>
      </c>
      <c r="O1149" s="258"/>
      <c r="P1149" s="157"/>
      <c r="Q1149" s="307">
        <v>0</v>
      </c>
      <c r="R1149" s="307">
        <v>-17.080000000000002</v>
      </c>
      <c r="S1149" s="142">
        <f t="shared" si="195"/>
        <v>17.080000000000002</v>
      </c>
      <c r="T1149" s="91" t="str">
        <f t="shared" si="196"/>
        <v>N.M.</v>
      </c>
      <c r="U1149" s="157"/>
      <c r="V1149" s="307">
        <v>0</v>
      </c>
      <c r="W1149" s="307">
        <v>0</v>
      </c>
      <c r="X1149" s="142">
        <f t="shared" si="197"/>
        <v>0</v>
      </c>
      <c r="Y1149" s="91">
        <f t="shared" si="198"/>
        <v>0</v>
      </c>
      <c r="Z1149" s="132"/>
    </row>
    <row r="1150" spans="1:26" s="68" customFormat="1" hidden="1" outlineLevel="1" x14ac:dyDescent="0.25">
      <c r="A1150" s="63" t="s">
        <v>1320</v>
      </c>
      <c r="B1150" s="64" t="s">
        <v>1779</v>
      </c>
      <c r="C1150" s="65" t="s">
        <v>2237</v>
      </c>
      <c r="D1150" s="66"/>
      <c r="E1150" s="67"/>
      <c r="F1150" s="307">
        <v>671120.34</v>
      </c>
      <c r="G1150" s="307">
        <v>473977.3</v>
      </c>
      <c r="H1150" s="142">
        <f t="shared" si="200"/>
        <v>197143.03999999998</v>
      </c>
      <c r="I1150" s="91">
        <f t="shared" si="199"/>
        <v>0.41593350567632664</v>
      </c>
      <c r="J1150" s="157"/>
      <c r="K1150" s="307">
        <v>4770804.21</v>
      </c>
      <c r="L1150" s="307">
        <v>3549213.05</v>
      </c>
      <c r="M1150" s="142">
        <f t="shared" si="193"/>
        <v>1221591.1600000001</v>
      </c>
      <c r="N1150" s="91">
        <f t="shared" si="194"/>
        <v>0.34418648381787059</v>
      </c>
      <c r="O1150" s="258"/>
      <c r="P1150" s="157"/>
      <c r="Q1150" s="307">
        <v>1646297.01</v>
      </c>
      <c r="R1150" s="307">
        <v>1358673.82</v>
      </c>
      <c r="S1150" s="142">
        <f t="shared" si="195"/>
        <v>287623.18999999994</v>
      </c>
      <c r="T1150" s="91">
        <f t="shared" si="196"/>
        <v>0.2116940694419209</v>
      </c>
      <c r="U1150" s="157"/>
      <c r="V1150" s="307">
        <v>7570431.1699999999</v>
      </c>
      <c r="W1150" s="307">
        <v>7103320.96</v>
      </c>
      <c r="X1150" s="142">
        <f t="shared" si="197"/>
        <v>467110.20999999996</v>
      </c>
      <c r="Y1150" s="91">
        <f t="shared" si="198"/>
        <v>6.5759412059567132E-2</v>
      </c>
      <c r="Z1150" s="132"/>
    </row>
    <row r="1151" spans="1:26" s="68" customFormat="1" hidden="1" outlineLevel="1" x14ac:dyDescent="0.25">
      <c r="A1151" s="63" t="s">
        <v>1321</v>
      </c>
      <c r="B1151" s="64" t="s">
        <v>1780</v>
      </c>
      <c r="C1151" s="65" t="s">
        <v>2238</v>
      </c>
      <c r="D1151" s="66"/>
      <c r="E1151" s="67"/>
      <c r="F1151" s="307">
        <v>9639698.9399999995</v>
      </c>
      <c r="G1151" s="307">
        <v>10399040</v>
      </c>
      <c r="H1151" s="142">
        <f t="shared" si="200"/>
        <v>-759341.06000000052</v>
      </c>
      <c r="I1151" s="91">
        <f t="shared" si="199"/>
        <v>-7.3020303797273645E-2</v>
      </c>
      <c r="J1151" s="157"/>
      <c r="K1151" s="307">
        <v>38628656.909999996</v>
      </c>
      <c r="L1151" s="307">
        <v>48686220.909999996</v>
      </c>
      <c r="M1151" s="142">
        <f t="shared" si="193"/>
        <v>-10057564</v>
      </c>
      <c r="N1151" s="91">
        <f t="shared" si="194"/>
        <v>-0.20657927052075237</v>
      </c>
      <c r="O1151" s="258"/>
      <c r="P1151" s="157"/>
      <c r="Q1151" s="307">
        <v>16467427.58</v>
      </c>
      <c r="R1151" s="307">
        <v>22306502.59</v>
      </c>
      <c r="S1151" s="142">
        <f t="shared" si="195"/>
        <v>-5839075.0099999998</v>
      </c>
      <c r="T1151" s="91">
        <f t="shared" si="196"/>
        <v>-0.26176559890736328</v>
      </c>
      <c r="U1151" s="157"/>
      <c r="V1151" s="307">
        <v>72139360.299999997</v>
      </c>
      <c r="W1151" s="307">
        <v>69244510.629999995</v>
      </c>
      <c r="X1151" s="142">
        <f t="shared" si="197"/>
        <v>2894849.6700000018</v>
      </c>
      <c r="Y1151" s="91">
        <f t="shared" si="198"/>
        <v>4.1806197251769095E-2</v>
      </c>
      <c r="Z1151" s="132"/>
    </row>
    <row r="1152" spans="1:26" s="68" customFormat="1" hidden="1" outlineLevel="1" x14ac:dyDescent="0.25">
      <c r="A1152" s="63" t="s">
        <v>1322</v>
      </c>
      <c r="B1152" s="64" t="s">
        <v>1781</v>
      </c>
      <c r="C1152" s="65" t="s">
        <v>2239</v>
      </c>
      <c r="D1152" s="66"/>
      <c r="E1152" s="67"/>
      <c r="F1152" s="307">
        <v>519917.36</v>
      </c>
      <c r="G1152" s="307">
        <v>448366.93</v>
      </c>
      <c r="H1152" s="142">
        <f t="shared" si="200"/>
        <v>71550.429999999993</v>
      </c>
      <c r="I1152" s="91">
        <f t="shared" si="199"/>
        <v>0.15958007875380104</v>
      </c>
      <c r="J1152" s="157"/>
      <c r="K1152" s="307">
        <v>2269117.4900000002</v>
      </c>
      <c r="L1152" s="307">
        <v>1943694.6800000002</v>
      </c>
      <c r="M1152" s="142">
        <f t="shared" si="193"/>
        <v>325422.81000000006</v>
      </c>
      <c r="N1152" s="91">
        <f t="shared" si="194"/>
        <v>0.16742486016373725</v>
      </c>
      <c r="O1152" s="258"/>
      <c r="P1152" s="157"/>
      <c r="Q1152" s="307">
        <v>1101238.8999999999</v>
      </c>
      <c r="R1152" s="307">
        <v>1000866.61</v>
      </c>
      <c r="S1152" s="142">
        <f t="shared" si="195"/>
        <v>100372.28999999992</v>
      </c>
      <c r="T1152" s="91">
        <f t="shared" si="196"/>
        <v>0.10028538168537755</v>
      </c>
      <c r="U1152" s="157"/>
      <c r="V1152" s="307">
        <v>3876212.89</v>
      </c>
      <c r="W1152" s="307">
        <v>2635293.56</v>
      </c>
      <c r="X1152" s="142">
        <f t="shared" si="197"/>
        <v>1240919.33</v>
      </c>
      <c r="Y1152" s="91">
        <f t="shared" si="198"/>
        <v>0.47088466683005897</v>
      </c>
      <c r="Z1152" s="132"/>
    </row>
    <row r="1153" spans="1:26" s="68" customFormat="1" hidden="1" outlineLevel="1" x14ac:dyDescent="0.25">
      <c r="A1153" s="63" t="s">
        <v>1323</v>
      </c>
      <c r="B1153" s="64" t="s">
        <v>1782</v>
      </c>
      <c r="C1153" s="65" t="s">
        <v>2240</v>
      </c>
      <c r="D1153" s="66"/>
      <c r="E1153" s="67"/>
      <c r="F1153" s="307">
        <v>-1315935.06</v>
      </c>
      <c r="G1153" s="307">
        <v>-3400719.02</v>
      </c>
      <c r="H1153" s="142">
        <f t="shared" si="200"/>
        <v>2084783.96</v>
      </c>
      <c r="I1153" s="91">
        <f t="shared" si="199"/>
        <v>0.61304210895965172</v>
      </c>
      <c r="J1153" s="157"/>
      <c r="K1153" s="307">
        <v>239419.24</v>
      </c>
      <c r="L1153" s="307">
        <v>475218.31</v>
      </c>
      <c r="M1153" s="142">
        <f t="shared" si="193"/>
        <v>-235799.07</v>
      </c>
      <c r="N1153" s="91">
        <f t="shared" si="194"/>
        <v>-0.49619104533240732</v>
      </c>
      <c r="O1153" s="258"/>
      <c r="P1153" s="157"/>
      <c r="Q1153" s="307">
        <v>-238646.47500000001</v>
      </c>
      <c r="R1153" s="307">
        <v>-2977742</v>
      </c>
      <c r="S1153" s="142">
        <f t="shared" si="195"/>
        <v>2739095.5249999999</v>
      </c>
      <c r="T1153" s="91">
        <f t="shared" si="196"/>
        <v>0.91985656413483774</v>
      </c>
      <c r="U1153" s="157"/>
      <c r="V1153" s="307">
        <v>1817425</v>
      </c>
      <c r="W1153" s="307">
        <v>-4337801.0000000009</v>
      </c>
      <c r="X1153" s="142">
        <f t="shared" si="197"/>
        <v>6155226.0000000009</v>
      </c>
      <c r="Y1153" s="91">
        <f t="shared" si="198"/>
        <v>1.4189738072355094</v>
      </c>
      <c r="Z1153" s="132"/>
    </row>
    <row r="1154" spans="1:26" s="68" customFormat="1" hidden="1" outlineLevel="1" x14ac:dyDescent="0.25">
      <c r="A1154" s="63" t="s">
        <v>1324</v>
      </c>
      <c r="B1154" s="64" t="s">
        <v>1783</v>
      </c>
      <c r="C1154" s="65" t="s">
        <v>2241</v>
      </c>
      <c r="D1154" s="66"/>
      <c r="E1154" s="67"/>
      <c r="F1154" s="307">
        <v>1061.0899999999999</v>
      </c>
      <c r="G1154" s="307">
        <v>2129.9</v>
      </c>
      <c r="H1154" s="142">
        <f t="shared" si="200"/>
        <v>-1068.8100000000002</v>
      </c>
      <c r="I1154" s="91">
        <f t="shared" si="199"/>
        <v>-0.50181229165688535</v>
      </c>
      <c r="J1154" s="157"/>
      <c r="K1154" s="307">
        <v>3019.55</v>
      </c>
      <c r="L1154" s="307">
        <v>10673.84</v>
      </c>
      <c r="M1154" s="142">
        <f t="shared" si="193"/>
        <v>-7654.29</v>
      </c>
      <c r="N1154" s="91">
        <f t="shared" si="194"/>
        <v>-0.71710743275147459</v>
      </c>
      <c r="O1154" s="258"/>
      <c r="P1154" s="157"/>
      <c r="Q1154" s="307">
        <v>1041.57</v>
      </c>
      <c r="R1154" s="307">
        <v>8178.3600000000006</v>
      </c>
      <c r="S1154" s="142">
        <f t="shared" si="195"/>
        <v>-7136.7900000000009</v>
      </c>
      <c r="T1154" s="91">
        <f t="shared" si="196"/>
        <v>-0.87264317051340368</v>
      </c>
      <c r="U1154" s="157"/>
      <c r="V1154" s="307">
        <v>11199.76</v>
      </c>
      <c r="W1154" s="307">
        <v>10673.84</v>
      </c>
      <c r="X1154" s="142">
        <f t="shared" si="197"/>
        <v>525.92000000000007</v>
      </c>
      <c r="Y1154" s="91">
        <f t="shared" si="198"/>
        <v>4.9271864671008754E-2</v>
      </c>
      <c r="Z1154" s="132"/>
    </row>
    <row r="1155" spans="1:26" s="68" customFormat="1" hidden="1" outlineLevel="1" x14ac:dyDescent="0.25">
      <c r="A1155" s="63" t="s">
        <v>1325</v>
      </c>
      <c r="B1155" s="64" t="s">
        <v>1784</v>
      </c>
      <c r="C1155" s="65" t="s">
        <v>2242</v>
      </c>
      <c r="D1155" s="66"/>
      <c r="E1155" s="67"/>
      <c r="F1155" s="307">
        <v>0</v>
      </c>
      <c r="G1155" s="307">
        <v>0</v>
      </c>
      <c r="H1155" s="142">
        <f t="shared" si="200"/>
        <v>0</v>
      </c>
      <c r="I1155" s="91">
        <f t="shared" si="199"/>
        <v>0</v>
      </c>
      <c r="J1155" s="157"/>
      <c r="K1155" s="307">
        <v>4136038.43</v>
      </c>
      <c r="L1155" s="307">
        <v>49281.130000000005</v>
      </c>
      <c r="M1155" s="142">
        <f t="shared" si="193"/>
        <v>4086757.3000000003</v>
      </c>
      <c r="N1155" s="91" t="str">
        <f t="shared" si="194"/>
        <v>N.M.</v>
      </c>
      <c r="O1155" s="258"/>
      <c r="P1155" s="157"/>
      <c r="Q1155" s="307">
        <v>4136038.43</v>
      </c>
      <c r="R1155" s="307">
        <v>49281.130000000005</v>
      </c>
      <c r="S1155" s="142">
        <f t="shared" si="195"/>
        <v>4086757.3000000003</v>
      </c>
      <c r="T1155" s="91" t="str">
        <f t="shared" si="196"/>
        <v>N.M.</v>
      </c>
      <c r="U1155" s="157"/>
      <c r="V1155" s="307">
        <v>4136038.43</v>
      </c>
      <c r="W1155" s="307">
        <v>49281.130000000005</v>
      </c>
      <c r="X1155" s="142">
        <f t="shared" si="197"/>
        <v>4086757.3000000003</v>
      </c>
      <c r="Y1155" s="91" t="str">
        <f t="shared" si="198"/>
        <v>N.M.</v>
      </c>
      <c r="Z1155" s="132"/>
    </row>
    <row r="1156" spans="1:26" s="68" customFormat="1" hidden="1" outlineLevel="1" x14ac:dyDescent="0.25">
      <c r="A1156" s="63" t="s">
        <v>1326</v>
      </c>
      <c r="B1156" s="64" t="s">
        <v>1785</v>
      </c>
      <c r="C1156" s="65" t="s">
        <v>2243</v>
      </c>
      <c r="D1156" s="66"/>
      <c r="E1156" s="67"/>
      <c r="F1156" s="307">
        <v>310596.72000000003</v>
      </c>
      <c r="G1156" s="307">
        <v>348934.23</v>
      </c>
      <c r="H1156" s="142">
        <f t="shared" si="200"/>
        <v>-38337.509999999951</v>
      </c>
      <c r="I1156" s="91">
        <f t="shared" si="199"/>
        <v>-0.10987030421177066</v>
      </c>
      <c r="J1156" s="157"/>
      <c r="K1156" s="307">
        <v>2700152.3</v>
      </c>
      <c r="L1156" s="307">
        <v>2161387.63</v>
      </c>
      <c r="M1156" s="142">
        <f t="shared" si="193"/>
        <v>538764.66999999993</v>
      </c>
      <c r="N1156" s="91">
        <f t="shared" si="194"/>
        <v>0.24926795292152198</v>
      </c>
      <c r="O1156" s="258"/>
      <c r="P1156" s="157"/>
      <c r="Q1156" s="307">
        <v>1497506.75</v>
      </c>
      <c r="R1156" s="307">
        <v>1038928.38</v>
      </c>
      <c r="S1156" s="142">
        <f t="shared" si="195"/>
        <v>458578.37</v>
      </c>
      <c r="T1156" s="91">
        <f t="shared" si="196"/>
        <v>0.4413955560632582</v>
      </c>
      <c r="U1156" s="157"/>
      <c r="V1156" s="307">
        <v>4268095.99</v>
      </c>
      <c r="W1156" s="307">
        <v>3212651.17</v>
      </c>
      <c r="X1156" s="142">
        <f t="shared" si="197"/>
        <v>1055444.8200000003</v>
      </c>
      <c r="Y1156" s="91">
        <f t="shared" si="198"/>
        <v>0.32852767516617759</v>
      </c>
      <c r="Z1156" s="132"/>
    </row>
    <row r="1157" spans="1:26" s="68" customFormat="1" hidden="1" outlineLevel="1" x14ac:dyDescent="0.25">
      <c r="A1157" s="63" t="s">
        <v>1327</v>
      </c>
      <c r="B1157" s="64" t="s">
        <v>1786</v>
      </c>
      <c r="C1157" s="65" t="s">
        <v>2244</v>
      </c>
      <c r="D1157" s="66"/>
      <c r="E1157" s="67"/>
      <c r="F1157" s="307">
        <v>4467847.34</v>
      </c>
      <c r="G1157" s="307">
        <v>3132492.51</v>
      </c>
      <c r="H1157" s="142">
        <f t="shared" si="200"/>
        <v>1335354.83</v>
      </c>
      <c r="I1157" s="91">
        <f t="shared" si="199"/>
        <v>0.42629146781263977</v>
      </c>
      <c r="J1157" s="157"/>
      <c r="K1157" s="307">
        <v>25416774.620000001</v>
      </c>
      <c r="L1157" s="307">
        <v>20263773.100000001</v>
      </c>
      <c r="M1157" s="142">
        <f t="shared" si="193"/>
        <v>5153001.5199999996</v>
      </c>
      <c r="N1157" s="91">
        <f t="shared" si="194"/>
        <v>0.25429625048456544</v>
      </c>
      <c r="O1157" s="258"/>
      <c r="P1157" s="157"/>
      <c r="Q1157" s="307">
        <v>10547386.01</v>
      </c>
      <c r="R1157" s="307">
        <v>8230529.9400000004</v>
      </c>
      <c r="S1157" s="142">
        <f t="shared" si="195"/>
        <v>2316856.0699999994</v>
      </c>
      <c r="T1157" s="91">
        <f t="shared" si="196"/>
        <v>0.28149536990810087</v>
      </c>
      <c r="U1157" s="157"/>
      <c r="V1157" s="307">
        <v>32918128.289999999</v>
      </c>
      <c r="W1157" s="307">
        <v>29157576.75</v>
      </c>
      <c r="X1157" s="142">
        <f t="shared" si="197"/>
        <v>3760551.5399999991</v>
      </c>
      <c r="Y1157" s="91">
        <f t="shared" si="198"/>
        <v>0.1289733907671185</v>
      </c>
      <c r="Z1157" s="132"/>
    </row>
    <row r="1158" spans="1:26" s="68" customFormat="1" hidden="1" outlineLevel="1" x14ac:dyDescent="0.25">
      <c r="A1158" s="63" t="s">
        <v>1328</v>
      </c>
      <c r="B1158" s="64" t="s">
        <v>1787</v>
      </c>
      <c r="C1158" s="65" t="s">
        <v>2245</v>
      </c>
      <c r="D1158" s="66"/>
      <c r="E1158" s="67"/>
      <c r="F1158" s="307">
        <v>34941.629999999997</v>
      </c>
      <c r="G1158" s="307">
        <v>57813.520000000004</v>
      </c>
      <c r="H1158" s="142">
        <f t="shared" si="200"/>
        <v>-22871.890000000007</v>
      </c>
      <c r="I1158" s="91">
        <f t="shared" si="199"/>
        <v>-0.3956149011511495</v>
      </c>
      <c r="J1158" s="157"/>
      <c r="K1158" s="307">
        <v>315132.94</v>
      </c>
      <c r="L1158" s="307">
        <v>575078.07000000007</v>
      </c>
      <c r="M1158" s="142">
        <f t="shared" si="193"/>
        <v>-259945.13000000006</v>
      </c>
      <c r="N1158" s="91">
        <f t="shared" si="194"/>
        <v>-0.45201711482407952</v>
      </c>
      <c r="O1158" s="258"/>
      <c r="P1158" s="157"/>
      <c r="Q1158" s="307">
        <v>161635.01</v>
      </c>
      <c r="R1158" s="307">
        <v>84440.790000000008</v>
      </c>
      <c r="S1158" s="142">
        <f t="shared" si="195"/>
        <v>77194.22</v>
      </c>
      <c r="T1158" s="91">
        <f t="shared" si="196"/>
        <v>0.91418164136076885</v>
      </c>
      <c r="U1158" s="157"/>
      <c r="V1158" s="307">
        <v>364550.78</v>
      </c>
      <c r="W1158" s="307">
        <v>666994.34000000008</v>
      </c>
      <c r="X1158" s="142">
        <f t="shared" si="197"/>
        <v>-302443.56000000006</v>
      </c>
      <c r="Y1158" s="91">
        <f t="shared" si="198"/>
        <v>-0.45344246849231135</v>
      </c>
      <c r="Z1158" s="132"/>
    </row>
    <row r="1159" spans="1:26" s="68" customFormat="1" hidden="1" outlineLevel="1" x14ac:dyDescent="0.25">
      <c r="A1159" s="63" t="s">
        <v>1329</v>
      </c>
      <c r="B1159" s="64" t="s">
        <v>1788</v>
      </c>
      <c r="C1159" s="65" t="s">
        <v>2246</v>
      </c>
      <c r="D1159" s="66"/>
      <c r="E1159" s="67"/>
      <c r="F1159" s="307">
        <v>123628.91</v>
      </c>
      <c r="G1159" s="307">
        <v>111889.49</v>
      </c>
      <c r="H1159" s="142">
        <f t="shared" si="200"/>
        <v>11739.419999999998</v>
      </c>
      <c r="I1159" s="91">
        <f t="shared" si="199"/>
        <v>0.10491977396625901</v>
      </c>
      <c r="J1159" s="157"/>
      <c r="K1159" s="307">
        <v>769602.9</v>
      </c>
      <c r="L1159" s="307">
        <v>792955.66</v>
      </c>
      <c r="M1159" s="142">
        <f t="shared" si="193"/>
        <v>-23352.760000000009</v>
      </c>
      <c r="N1159" s="91">
        <f t="shared" si="194"/>
        <v>-2.9450272162758771E-2</v>
      </c>
      <c r="O1159" s="258"/>
      <c r="P1159" s="157"/>
      <c r="Q1159" s="307">
        <v>295677.47000000003</v>
      </c>
      <c r="R1159" s="307">
        <v>491025.9</v>
      </c>
      <c r="S1159" s="142">
        <f t="shared" si="195"/>
        <v>-195348.43</v>
      </c>
      <c r="T1159" s="91">
        <f t="shared" si="196"/>
        <v>-0.39783732385603282</v>
      </c>
      <c r="U1159" s="157"/>
      <c r="V1159" s="307">
        <v>1366918.92</v>
      </c>
      <c r="W1159" s="307">
        <v>1393510.86</v>
      </c>
      <c r="X1159" s="142">
        <f t="shared" si="197"/>
        <v>-26591.940000000177</v>
      </c>
      <c r="Y1159" s="91">
        <f t="shared" si="198"/>
        <v>-1.9082693047688323E-2</v>
      </c>
      <c r="Z1159" s="132"/>
    </row>
    <row r="1160" spans="1:26" s="68" customFormat="1" hidden="1" outlineLevel="1" x14ac:dyDescent="0.25">
      <c r="A1160" s="63" t="s">
        <v>1330</v>
      </c>
      <c r="B1160" s="64" t="s">
        <v>1789</v>
      </c>
      <c r="C1160" s="65" t="s">
        <v>2247</v>
      </c>
      <c r="D1160" s="66"/>
      <c r="E1160" s="67"/>
      <c r="F1160" s="307">
        <v>-90539.53</v>
      </c>
      <c r="G1160" s="307">
        <v>-120542.53</v>
      </c>
      <c r="H1160" s="142">
        <f t="shared" si="200"/>
        <v>30003</v>
      </c>
      <c r="I1160" s="91">
        <f t="shared" si="199"/>
        <v>0.24889970369793965</v>
      </c>
      <c r="J1160" s="157"/>
      <c r="K1160" s="307">
        <v>-699746.25</v>
      </c>
      <c r="L1160" s="307">
        <v>-790065.81</v>
      </c>
      <c r="M1160" s="142">
        <f t="shared" si="193"/>
        <v>90319.560000000056</v>
      </c>
      <c r="N1160" s="91">
        <f t="shared" si="194"/>
        <v>0.11431903375239089</v>
      </c>
      <c r="O1160" s="258"/>
      <c r="P1160" s="157"/>
      <c r="Q1160" s="307">
        <v>-245050.13</v>
      </c>
      <c r="R1160" s="307">
        <v>-249793.91</v>
      </c>
      <c r="S1160" s="142">
        <f t="shared" si="195"/>
        <v>4743.7799999999988</v>
      </c>
      <c r="T1160" s="91">
        <f t="shared" si="196"/>
        <v>1.8990775235473111E-2</v>
      </c>
      <c r="U1160" s="157"/>
      <c r="V1160" s="307">
        <v>-1195357.95</v>
      </c>
      <c r="W1160" s="307">
        <v>-1285073.7200000002</v>
      </c>
      <c r="X1160" s="142">
        <f t="shared" si="197"/>
        <v>89715.770000000251</v>
      </c>
      <c r="Y1160" s="91">
        <f t="shared" si="198"/>
        <v>6.9813714655996728E-2</v>
      </c>
      <c r="Z1160" s="132"/>
    </row>
    <row r="1161" spans="1:26" s="68" customFormat="1" hidden="1" outlineLevel="1" x14ac:dyDescent="0.25">
      <c r="A1161" s="63" t="s">
        <v>1331</v>
      </c>
      <c r="B1161" s="64" t="s">
        <v>1790</v>
      </c>
      <c r="C1161" s="65" t="s">
        <v>2248</v>
      </c>
      <c r="D1161" s="66"/>
      <c r="E1161" s="67"/>
      <c r="F1161" s="307">
        <v>503208</v>
      </c>
      <c r="G1161" s="307">
        <v>547200</v>
      </c>
      <c r="H1161" s="142">
        <f t="shared" si="200"/>
        <v>-43992</v>
      </c>
      <c r="I1161" s="91">
        <f t="shared" si="199"/>
        <v>-8.0394736842105269E-2</v>
      </c>
      <c r="J1161" s="157"/>
      <c r="K1161" s="307">
        <v>3600456.48</v>
      </c>
      <c r="L1161" s="307">
        <v>3696767.2800000003</v>
      </c>
      <c r="M1161" s="142">
        <f t="shared" si="193"/>
        <v>-96310.800000000279</v>
      </c>
      <c r="N1161" s="91">
        <f t="shared" si="194"/>
        <v>-2.6052708408520722E-2</v>
      </c>
      <c r="O1161" s="258"/>
      <c r="P1161" s="157"/>
      <c r="Q1161" s="307">
        <v>1447117.2</v>
      </c>
      <c r="R1161" s="307">
        <v>1674426.96</v>
      </c>
      <c r="S1161" s="142">
        <f t="shared" si="195"/>
        <v>-227309.76</v>
      </c>
      <c r="T1161" s="91">
        <f t="shared" si="196"/>
        <v>-0.13575376258872468</v>
      </c>
      <c r="U1161" s="157"/>
      <c r="V1161" s="307">
        <v>6141848.5999999996</v>
      </c>
      <c r="W1161" s="307">
        <v>6248779.9199999999</v>
      </c>
      <c r="X1161" s="142">
        <f t="shared" si="197"/>
        <v>-106931.3200000003</v>
      </c>
      <c r="Y1161" s="91">
        <f t="shared" si="198"/>
        <v>-1.7112351750099768E-2</v>
      </c>
      <c r="Z1161" s="132"/>
    </row>
    <row r="1162" spans="1:26" s="68" customFormat="1" hidden="1" outlineLevel="1" x14ac:dyDescent="0.25">
      <c r="A1162" s="63" t="s">
        <v>1332</v>
      </c>
      <c r="B1162" s="64" t="s">
        <v>1791</v>
      </c>
      <c r="C1162" s="65" t="s">
        <v>2249</v>
      </c>
      <c r="D1162" s="66"/>
      <c r="E1162" s="67"/>
      <c r="F1162" s="307">
        <v>7.4999999999999997E-2</v>
      </c>
      <c r="G1162" s="307">
        <v>-0.22</v>
      </c>
      <c r="H1162" s="142">
        <f t="shared" si="200"/>
        <v>0.29499999999999998</v>
      </c>
      <c r="I1162" s="91">
        <f t="shared" si="199"/>
        <v>1.3409090909090908</v>
      </c>
      <c r="J1162" s="157"/>
      <c r="K1162" s="307">
        <v>237983.75</v>
      </c>
      <c r="L1162" s="307">
        <v>1140696.8600000001</v>
      </c>
      <c r="M1162" s="142">
        <f t="shared" si="193"/>
        <v>-902713.1100000001</v>
      </c>
      <c r="N1162" s="91">
        <f t="shared" si="194"/>
        <v>-0.79136985614214805</v>
      </c>
      <c r="O1162" s="258"/>
      <c r="P1162" s="157"/>
      <c r="Q1162" s="307">
        <v>4182.57</v>
      </c>
      <c r="R1162" s="307">
        <v>81387.19</v>
      </c>
      <c r="S1162" s="142">
        <f t="shared" si="195"/>
        <v>-77204.62</v>
      </c>
      <c r="T1162" s="91">
        <f t="shared" si="196"/>
        <v>-0.94860898871185984</v>
      </c>
      <c r="U1162" s="157"/>
      <c r="V1162" s="307">
        <v>1796089.5899999999</v>
      </c>
      <c r="W1162" s="307">
        <v>1226591.5</v>
      </c>
      <c r="X1162" s="142">
        <f t="shared" si="197"/>
        <v>569498.08999999985</v>
      </c>
      <c r="Y1162" s="91">
        <f t="shared" si="198"/>
        <v>0.46429319785764034</v>
      </c>
      <c r="Z1162" s="132"/>
    </row>
    <row r="1163" spans="1:26" s="68" customFormat="1" hidden="1" outlineLevel="1" x14ac:dyDescent="0.25">
      <c r="A1163" s="63" t="s">
        <v>1335</v>
      </c>
      <c r="B1163" s="64" t="s">
        <v>1794</v>
      </c>
      <c r="C1163" s="65" t="s">
        <v>2252</v>
      </c>
      <c r="D1163" s="66"/>
      <c r="E1163" s="67"/>
      <c r="F1163" s="307">
        <v>202681.56</v>
      </c>
      <c r="G1163" s="307">
        <v>116043.45</v>
      </c>
      <c r="H1163" s="142">
        <f t="shared" si="200"/>
        <v>86638.11</v>
      </c>
      <c r="I1163" s="91">
        <f t="shared" si="199"/>
        <v>0.74660060520434379</v>
      </c>
      <c r="J1163" s="157"/>
      <c r="K1163" s="307">
        <v>1190267.3500000001</v>
      </c>
      <c r="L1163" s="307">
        <v>906231.25</v>
      </c>
      <c r="M1163" s="142">
        <f t="shared" si="193"/>
        <v>284036.10000000009</v>
      </c>
      <c r="N1163" s="91">
        <f t="shared" si="194"/>
        <v>0.31342562949578279</v>
      </c>
      <c r="O1163" s="258"/>
      <c r="P1163" s="157"/>
      <c r="Q1163" s="307">
        <v>511211.42</v>
      </c>
      <c r="R1163" s="307">
        <v>412780.96</v>
      </c>
      <c r="S1163" s="142">
        <f t="shared" si="195"/>
        <v>98430.459999999963</v>
      </c>
      <c r="T1163" s="91">
        <f t="shared" si="196"/>
        <v>0.23845688037549009</v>
      </c>
      <c r="U1163" s="157"/>
      <c r="V1163" s="307">
        <v>1783767.75</v>
      </c>
      <c r="W1163" s="307">
        <v>1504891.48</v>
      </c>
      <c r="X1163" s="142">
        <f t="shared" si="197"/>
        <v>278876.27</v>
      </c>
      <c r="Y1163" s="91">
        <f t="shared" si="198"/>
        <v>0.18531320942823068</v>
      </c>
      <c r="Z1163" s="132"/>
    </row>
    <row r="1164" spans="1:26" s="68" customFormat="1" hidden="1" outlineLevel="1" x14ac:dyDescent="0.25">
      <c r="A1164" s="63" t="s">
        <v>1336</v>
      </c>
      <c r="B1164" s="64" t="s">
        <v>1795</v>
      </c>
      <c r="C1164" s="65" t="s">
        <v>2253</v>
      </c>
      <c r="D1164" s="66"/>
      <c r="E1164" s="67"/>
      <c r="F1164" s="307">
        <v>89646.41</v>
      </c>
      <c r="G1164" s="307">
        <v>107599.58</v>
      </c>
      <c r="H1164" s="142">
        <f t="shared" si="200"/>
        <v>-17953.169999999998</v>
      </c>
      <c r="I1164" s="91">
        <f t="shared" si="199"/>
        <v>-0.16685167358459949</v>
      </c>
      <c r="J1164" s="157"/>
      <c r="K1164" s="307">
        <v>480627.09</v>
      </c>
      <c r="L1164" s="307">
        <v>773606.58</v>
      </c>
      <c r="M1164" s="142">
        <f t="shared" si="193"/>
        <v>-292979.48999999993</v>
      </c>
      <c r="N1164" s="91">
        <f t="shared" si="194"/>
        <v>-0.37871897366746798</v>
      </c>
      <c r="O1164" s="258"/>
      <c r="P1164" s="157"/>
      <c r="Q1164" s="307">
        <v>174361.82</v>
      </c>
      <c r="R1164" s="307">
        <v>327049.19</v>
      </c>
      <c r="S1164" s="142">
        <f t="shared" si="195"/>
        <v>-152687.37</v>
      </c>
      <c r="T1164" s="91">
        <f t="shared" si="196"/>
        <v>-0.46686362378699053</v>
      </c>
      <c r="U1164" s="157"/>
      <c r="V1164" s="307">
        <v>984815.06</v>
      </c>
      <c r="W1164" s="307">
        <v>1257895.73</v>
      </c>
      <c r="X1164" s="142">
        <f t="shared" si="197"/>
        <v>-273080.66999999993</v>
      </c>
      <c r="Y1164" s="91">
        <f t="shared" si="198"/>
        <v>-0.21709324826152318</v>
      </c>
      <c r="Z1164" s="132"/>
    </row>
    <row r="1165" spans="1:26" s="68" customFormat="1" hidden="1" outlineLevel="1" x14ac:dyDescent="0.25">
      <c r="A1165" s="63" t="s">
        <v>1337</v>
      </c>
      <c r="B1165" s="64" t="s">
        <v>1796</v>
      </c>
      <c r="C1165" s="65" t="s">
        <v>2254</v>
      </c>
      <c r="D1165" s="66"/>
      <c r="E1165" s="67"/>
      <c r="F1165" s="307">
        <v>0</v>
      </c>
      <c r="G1165" s="307">
        <v>0</v>
      </c>
      <c r="H1165" s="142">
        <f t="shared" si="200"/>
        <v>0</v>
      </c>
      <c r="I1165" s="91">
        <f t="shared" si="199"/>
        <v>0</v>
      </c>
      <c r="J1165" s="157"/>
      <c r="K1165" s="307">
        <v>0</v>
      </c>
      <c r="L1165" s="307">
        <v>0</v>
      </c>
      <c r="M1165" s="142">
        <f t="shared" si="193"/>
        <v>0</v>
      </c>
      <c r="N1165" s="91">
        <f t="shared" si="194"/>
        <v>0</v>
      </c>
      <c r="O1165" s="258"/>
      <c r="P1165" s="157"/>
      <c r="Q1165" s="307">
        <v>0</v>
      </c>
      <c r="R1165" s="307">
        <v>0</v>
      </c>
      <c r="S1165" s="142">
        <f t="shared" si="195"/>
        <v>0</v>
      </c>
      <c r="T1165" s="91">
        <f t="shared" si="196"/>
        <v>0</v>
      </c>
      <c r="U1165" s="157"/>
      <c r="V1165" s="307">
        <v>0</v>
      </c>
      <c r="W1165" s="307">
        <v>286.77</v>
      </c>
      <c r="X1165" s="142">
        <f t="shared" si="197"/>
        <v>-286.77</v>
      </c>
      <c r="Y1165" s="91" t="str">
        <f t="shared" si="198"/>
        <v>N.M.</v>
      </c>
      <c r="Z1165" s="132"/>
    </row>
    <row r="1166" spans="1:26" s="68" customFormat="1" hidden="1" outlineLevel="1" x14ac:dyDescent="0.25">
      <c r="A1166" s="63" t="s">
        <v>1338</v>
      </c>
      <c r="B1166" s="64" t="s">
        <v>1797</v>
      </c>
      <c r="C1166" s="65" t="s">
        <v>2255</v>
      </c>
      <c r="D1166" s="66"/>
      <c r="E1166" s="67"/>
      <c r="F1166" s="307">
        <v>379391.47000000003</v>
      </c>
      <c r="G1166" s="307">
        <v>306248.52</v>
      </c>
      <c r="H1166" s="142">
        <f t="shared" si="200"/>
        <v>73142.950000000012</v>
      </c>
      <c r="I1166" s="91">
        <f t="shared" si="199"/>
        <v>0.23883527665701049</v>
      </c>
      <c r="J1166" s="157"/>
      <c r="K1166" s="307">
        <v>1160060.48</v>
      </c>
      <c r="L1166" s="307">
        <v>1181700.99</v>
      </c>
      <c r="M1166" s="142">
        <f t="shared" si="193"/>
        <v>-21640.510000000009</v>
      </c>
      <c r="N1166" s="91">
        <f t="shared" si="194"/>
        <v>-1.8313016730230555E-2</v>
      </c>
      <c r="O1166" s="258"/>
      <c r="P1166" s="157"/>
      <c r="Q1166" s="307">
        <v>528474.69000000006</v>
      </c>
      <c r="R1166" s="307">
        <v>630232.55000000005</v>
      </c>
      <c r="S1166" s="142">
        <f t="shared" si="195"/>
        <v>-101757.85999999999</v>
      </c>
      <c r="T1166" s="91">
        <f t="shared" si="196"/>
        <v>-0.16146081315539793</v>
      </c>
      <c r="U1166" s="157"/>
      <c r="V1166" s="307">
        <v>2254076.38</v>
      </c>
      <c r="W1166" s="307">
        <v>1796562.35</v>
      </c>
      <c r="X1166" s="142">
        <f t="shared" si="197"/>
        <v>457514.0299999998</v>
      </c>
      <c r="Y1166" s="91">
        <f t="shared" si="198"/>
        <v>0.25466081374798921</v>
      </c>
      <c r="Z1166" s="132"/>
    </row>
    <row r="1167" spans="1:26" s="68" customFormat="1" hidden="1" outlineLevel="1" x14ac:dyDescent="0.25">
      <c r="A1167" s="63" t="s">
        <v>1339</v>
      </c>
      <c r="B1167" s="64" t="s">
        <v>1798</v>
      </c>
      <c r="C1167" s="65" t="s">
        <v>2256</v>
      </c>
      <c r="D1167" s="66"/>
      <c r="E1167" s="67"/>
      <c r="F1167" s="307">
        <v>0</v>
      </c>
      <c r="G1167" s="307">
        <v>0</v>
      </c>
      <c r="H1167" s="142">
        <f t="shared" si="200"/>
        <v>0</v>
      </c>
      <c r="I1167" s="91">
        <f t="shared" si="199"/>
        <v>0</v>
      </c>
      <c r="J1167" s="157"/>
      <c r="K1167" s="307">
        <v>0</v>
      </c>
      <c r="L1167" s="307">
        <v>0</v>
      </c>
      <c r="M1167" s="142">
        <f t="shared" si="193"/>
        <v>0</v>
      </c>
      <c r="N1167" s="91">
        <f t="shared" si="194"/>
        <v>0</v>
      </c>
      <c r="O1167" s="258"/>
      <c r="P1167" s="157"/>
      <c r="Q1167" s="307">
        <v>0</v>
      </c>
      <c r="R1167" s="307">
        <v>0</v>
      </c>
      <c r="S1167" s="142">
        <f t="shared" si="195"/>
        <v>0</v>
      </c>
      <c r="T1167" s="91">
        <f t="shared" si="196"/>
        <v>0</v>
      </c>
      <c r="U1167" s="157"/>
      <c r="V1167" s="307">
        <v>0</v>
      </c>
      <c r="W1167" s="307">
        <v>1679.3500000000001</v>
      </c>
      <c r="X1167" s="142">
        <f t="shared" si="197"/>
        <v>-1679.3500000000001</v>
      </c>
      <c r="Y1167" s="91" t="str">
        <f t="shared" si="198"/>
        <v>N.M.</v>
      </c>
      <c r="Z1167" s="132"/>
    </row>
    <row r="1168" spans="1:26" s="68" customFormat="1" hidden="1" outlineLevel="1" x14ac:dyDescent="0.25">
      <c r="A1168" s="63" t="s">
        <v>1340</v>
      </c>
      <c r="B1168" s="64" t="s">
        <v>1799</v>
      </c>
      <c r="C1168" s="65" t="s">
        <v>2257</v>
      </c>
      <c r="D1168" s="66"/>
      <c r="E1168" s="67"/>
      <c r="F1168" s="307">
        <v>6851.37</v>
      </c>
      <c r="G1168" s="307">
        <v>6682.6900000000005</v>
      </c>
      <c r="H1168" s="142">
        <f t="shared" si="200"/>
        <v>168.67999999999938</v>
      </c>
      <c r="I1168" s="91">
        <f t="shared" si="199"/>
        <v>2.5241332457438453E-2</v>
      </c>
      <c r="J1168" s="157"/>
      <c r="K1168" s="307">
        <v>46438.41</v>
      </c>
      <c r="L1168" s="307">
        <v>24963.73</v>
      </c>
      <c r="M1168" s="142">
        <f t="shared" si="193"/>
        <v>21474.680000000004</v>
      </c>
      <c r="N1168" s="91">
        <f t="shared" si="194"/>
        <v>0.86023522927062601</v>
      </c>
      <c r="O1168" s="258"/>
      <c r="P1168" s="157"/>
      <c r="Q1168" s="307">
        <v>27047.59</v>
      </c>
      <c r="R1168" s="307">
        <v>12967.95</v>
      </c>
      <c r="S1168" s="142">
        <f t="shared" si="195"/>
        <v>14079.64</v>
      </c>
      <c r="T1168" s="91">
        <f t="shared" si="196"/>
        <v>1.0857259628545759</v>
      </c>
      <c r="U1168" s="157"/>
      <c r="V1168" s="307">
        <v>65894.89</v>
      </c>
      <c r="W1168" s="307">
        <v>38510.31</v>
      </c>
      <c r="X1168" s="142">
        <f t="shared" si="197"/>
        <v>27384.58</v>
      </c>
      <c r="Y1168" s="91">
        <f t="shared" si="198"/>
        <v>0.71109736587422956</v>
      </c>
      <c r="Z1168" s="132"/>
    </row>
    <row r="1169" spans="1:26" s="68" customFormat="1" hidden="1" outlineLevel="1" x14ac:dyDescent="0.25">
      <c r="A1169" s="63" t="s">
        <v>1341</v>
      </c>
      <c r="B1169" s="64" t="s">
        <v>1800</v>
      </c>
      <c r="C1169" s="65" t="s">
        <v>2258</v>
      </c>
      <c r="D1169" s="66"/>
      <c r="E1169" s="67"/>
      <c r="F1169" s="307">
        <v>448311.9</v>
      </c>
      <c r="G1169" s="307">
        <v>348728.53</v>
      </c>
      <c r="H1169" s="142">
        <f t="shared" si="200"/>
        <v>99583.37</v>
      </c>
      <c r="I1169" s="91">
        <f t="shared" si="199"/>
        <v>0.28556129319273071</v>
      </c>
      <c r="J1169" s="157"/>
      <c r="K1169" s="307">
        <v>2841835.4959999998</v>
      </c>
      <c r="L1169" s="307">
        <v>3987434.2</v>
      </c>
      <c r="M1169" s="142">
        <f t="shared" si="193"/>
        <v>-1145598.7040000004</v>
      </c>
      <c r="N1169" s="91">
        <f t="shared" si="194"/>
        <v>-0.28730222156393209</v>
      </c>
      <c r="O1169" s="258"/>
      <c r="P1169" s="157"/>
      <c r="Q1169" s="307">
        <v>1315870.42</v>
      </c>
      <c r="R1169" s="307">
        <v>2162710.81</v>
      </c>
      <c r="S1169" s="142">
        <f t="shared" si="195"/>
        <v>-846840.39000000013</v>
      </c>
      <c r="T1169" s="91">
        <f t="shared" si="196"/>
        <v>-0.39156432107536382</v>
      </c>
      <c r="U1169" s="157"/>
      <c r="V1169" s="307">
        <v>5057765.1260000002</v>
      </c>
      <c r="W1169" s="307">
        <v>6678251.4900000002</v>
      </c>
      <c r="X1169" s="142">
        <f t="shared" si="197"/>
        <v>-1620486.3640000001</v>
      </c>
      <c r="Y1169" s="91">
        <f t="shared" si="198"/>
        <v>-0.24265129374455469</v>
      </c>
      <c r="Z1169" s="132"/>
    </row>
    <row r="1170" spans="1:26" s="68" customFormat="1" hidden="1" outlineLevel="1" x14ac:dyDescent="0.25">
      <c r="A1170" s="63" t="s">
        <v>1342</v>
      </c>
      <c r="B1170" s="64" t="s">
        <v>1801</v>
      </c>
      <c r="C1170" s="65" t="s">
        <v>2259</v>
      </c>
      <c r="D1170" s="66"/>
      <c r="E1170" s="67"/>
      <c r="F1170" s="307">
        <v>4032.86</v>
      </c>
      <c r="G1170" s="307">
        <v>4125.12</v>
      </c>
      <c r="H1170" s="142">
        <f t="shared" si="200"/>
        <v>-92.259999999999764</v>
      </c>
      <c r="I1170" s="91">
        <f t="shared" si="199"/>
        <v>-2.2365409975952159E-2</v>
      </c>
      <c r="J1170" s="157"/>
      <c r="K1170" s="307">
        <v>29625.87</v>
      </c>
      <c r="L1170" s="307">
        <v>30879.33</v>
      </c>
      <c r="M1170" s="142">
        <f t="shared" si="193"/>
        <v>-1253.4600000000028</v>
      </c>
      <c r="N1170" s="91">
        <f t="shared" si="194"/>
        <v>-4.0592201968112737E-2</v>
      </c>
      <c r="O1170" s="258"/>
      <c r="P1170" s="157"/>
      <c r="Q1170" s="307">
        <v>10579.44</v>
      </c>
      <c r="R1170" s="307">
        <v>13348.19</v>
      </c>
      <c r="S1170" s="142">
        <f t="shared" si="195"/>
        <v>-2768.75</v>
      </c>
      <c r="T1170" s="91">
        <f t="shared" si="196"/>
        <v>-0.20742512655273859</v>
      </c>
      <c r="U1170" s="157"/>
      <c r="V1170" s="307">
        <v>50739.89</v>
      </c>
      <c r="W1170" s="307">
        <v>49870.16</v>
      </c>
      <c r="X1170" s="142">
        <f t="shared" si="197"/>
        <v>869.72999999999593</v>
      </c>
      <c r="Y1170" s="91">
        <f t="shared" si="198"/>
        <v>1.7439887900900976E-2</v>
      </c>
      <c r="Z1170" s="132"/>
    </row>
    <row r="1171" spans="1:26" s="68" customFormat="1" hidden="1" outlineLevel="1" x14ac:dyDescent="0.25">
      <c r="A1171" s="63" t="s">
        <v>1343</v>
      </c>
      <c r="B1171" s="64" t="s">
        <v>1802</v>
      </c>
      <c r="C1171" s="65" t="s">
        <v>2260</v>
      </c>
      <c r="D1171" s="66"/>
      <c r="E1171" s="67"/>
      <c r="F1171" s="307">
        <v>0</v>
      </c>
      <c r="G1171" s="307">
        <v>0</v>
      </c>
      <c r="H1171" s="142">
        <f t="shared" si="200"/>
        <v>0</v>
      </c>
      <c r="I1171" s="91">
        <f t="shared" si="199"/>
        <v>0</v>
      </c>
      <c r="J1171" s="157"/>
      <c r="K1171" s="307">
        <v>0</v>
      </c>
      <c r="L1171" s="307">
        <v>10130</v>
      </c>
      <c r="M1171" s="142">
        <f t="shared" ref="M1171:M1234" si="201">+K1171-L1171</f>
        <v>-10130</v>
      </c>
      <c r="N1171" s="91" t="str">
        <f t="shared" ref="N1171:N1234" si="202">IF(L1171&lt;0,IF(M1171=0,0,IF(OR(L1171=0,K1171=0),"N.M.",IF(ABS(M1171/L1171)&gt;=10,"N.M.",M1171/(-L1171)))),IF(M1171=0,0,IF(OR(L1171=0,K1171=0),"N.M.",IF(ABS(M1171/L1171)&gt;=10,"N.M.",M1171/L1171))))</f>
        <v>N.M.</v>
      </c>
      <c r="O1171" s="258"/>
      <c r="P1171" s="157"/>
      <c r="Q1171" s="307">
        <v>0</v>
      </c>
      <c r="R1171" s="307">
        <v>0</v>
      </c>
      <c r="S1171" s="142">
        <f t="shared" ref="S1171:S1234" si="203">+Q1171-R1171</f>
        <v>0</v>
      </c>
      <c r="T1171" s="91">
        <f t="shared" ref="T1171:T1234" si="204">IF(R1171&lt;0,IF(S1171=0,0,IF(OR(R1171=0,Q1171=0),"N.M.",IF(ABS(S1171/R1171)&gt;=10,"N.M.",S1171/(-R1171)))),IF(S1171=0,0,IF(OR(R1171=0,Q1171=0),"N.M.",IF(ABS(S1171/R1171)&gt;=10,"N.M.",S1171/R1171))))</f>
        <v>0</v>
      </c>
      <c r="U1171" s="157"/>
      <c r="V1171" s="307">
        <v>0</v>
      </c>
      <c r="W1171" s="307">
        <v>10130</v>
      </c>
      <c r="X1171" s="142">
        <f t="shared" ref="X1171:X1234" si="205">+V1171-W1171</f>
        <v>-10130</v>
      </c>
      <c r="Y1171" s="91" t="str">
        <f t="shared" ref="Y1171:Y1234" si="206">IF(W1171&lt;0,IF(X1171=0,0,IF(OR(W1171=0,V1171=0),"N.M.",IF(ABS(X1171/W1171)&gt;=10,"N.M.",X1171/(-W1171)))),IF(X1171=0,0,IF(OR(W1171=0,V1171=0),"N.M.",IF(ABS(X1171/W1171)&gt;=10,"N.M.",X1171/W1171))))</f>
        <v>N.M.</v>
      </c>
      <c r="Z1171" s="132"/>
    </row>
    <row r="1172" spans="1:26" s="68" customFormat="1" hidden="1" outlineLevel="1" x14ac:dyDescent="0.25">
      <c r="A1172" s="63" t="s">
        <v>1344</v>
      </c>
      <c r="B1172" s="64" t="s">
        <v>1803</v>
      </c>
      <c r="C1172" s="65" t="s">
        <v>2261</v>
      </c>
      <c r="D1172" s="66"/>
      <c r="E1172" s="67"/>
      <c r="F1172" s="307">
        <v>0</v>
      </c>
      <c r="G1172" s="307">
        <v>0</v>
      </c>
      <c r="H1172" s="142">
        <f t="shared" si="200"/>
        <v>0</v>
      </c>
      <c r="I1172" s="91">
        <f t="shared" si="199"/>
        <v>0</v>
      </c>
      <c r="J1172" s="157"/>
      <c r="K1172" s="307">
        <v>0</v>
      </c>
      <c r="L1172" s="307">
        <v>367.46</v>
      </c>
      <c r="M1172" s="142">
        <f t="shared" si="201"/>
        <v>-367.46</v>
      </c>
      <c r="N1172" s="91" t="str">
        <f t="shared" si="202"/>
        <v>N.M.</v>
      </c>
      <c r="O1172" s="258"/>
      <c r="P1172" s="157"/>
      <c r="Q1172" s="307">
        <v>0</v>
      </c>
      <c r="R1172" s="307">
        <v>213.85</v>
      </c>
      <c r="S1172" s="142">
        <f t="shared" si="203"/>
        <v>-213.85</v>
      </c>
      <c r="T1172" s="91" t="str">
        <f t="shared" si="204"/>
        <v>N.M.</v>
      </c>
      <c r="U1172" s="157"/>
      <c r="V1172" s="307">
        <v>0</v>
      </c>
      <c r="W1172" s="307">
        <v>489.34</v>
      </c>
      <c r="X1172" s="142">
        <f t="shared" si="205"/>
        <v>-489.34</v>
      </c>
      <c r="Y1172" s="91" t="str">
        <f t="shared" si="206"/>
        <v>N.M.</v>
      </c>
      <c r="Z1172" s="132"/>
    </row>
    <row r="1173" spans="1:26" s="68" customFormat="1" hidden="1" outlineLevel="1" x14ac:dyDescent="0.25">
      <c r="A1173" s="63" t="s">
        <v>1345</v>
      </c>
      <c r="B1173" s="64" t="s">
        <v>1804</v>
      </c>
      <c r="C1173" s="65" t="s">
        <v>2262</v>
      </c>
      <c r="D1173" s="66"/>
      <c r="E1173" s="67"/>
      <c r="F1173" s="307">
        <v>193.17000000000002</v>
      </c>
      <c r="G1173" s="307">
        <v>0</v>
      </c>
      <c r="H1173" s="142">
        <f t="shared" si="200"/>
        <v>193.17000000000002</v>
      </c>
      <c r="I1173" s="91" t="str">
        <f t="shared" si="199"/>
        <v>N.M.</v>
      </c>
      <c r="J1173" s="157"/>
      <c r="K1173" s="307">
        <v>1352.19</v>
      </c>
      <c r="L1173" s="307">
        <v>0</v>
      </c>
      <c r="M1173" s="142">
        <f t="shared" si="201"/>
        <v>1352.19</v>
      </c>
      <c r="N1173" s="91" t="str">
        <f t="shared" si="202"/>
        <v>N.M.</v>
      </c>
      <c r="O1173" s="258"/>
      <c r="P1173" s="157"/>
      <c r="Q1173" s="307">
        <v>579.51</v>
      </c>
      <c r="R1173" s="307">
        <v>0</v>
      </c>
      <c r="S1173" s="142">
        <f t="shared" si="203"/>
        <v>579.51</v>
      </c>
      <c r="T1173" s="91" t="str">
        <f t="shared" si="204"/>
        <v>N.M.</v>
      </c>
      <c r="U1173" s="157"/>
      <c r="V1173" s="307">
        <v>1352.19</v>
      </c>
      <c r="W1173" s="307">
        <v>0</v>
      </c>
      <c r="X1173" s="142">
        <f t="shared" si="205"/>
        <v>1352.19</v>
      </c>
      <c r="Y1173" s="91" t="str">
        <f t="shared" si="206"/>
        <v>N.M.</v>
      </c>
      <c r="Z1173" s="132"/>
    </row>
    <row r="1174" spans="1:26" s="68" customFormat="1" hidden="1" outlineLevel="1" x14ac:dyDescent="0.25">
      <c r="A1174" s="63" t="s">
        <v>1346</v>
      </c>
      <c r="B1174" s="64" t="s">
        <v>1805</v>
      </c>
      <c r="C1174" s="65" t="s">
        <v>2263</v>
      </c>
      <c r="D1174" s="66"/>
      <c r="E1174" s="67"/>
      <c r="F1174" s="307">
        <v>0</v>
      </c>
      <c r="G1174" s="307">
        <v>0</v>
      </c>
      <c r="H1174" s="142">
        <f t="shared" si="200"/>
        <v>0</v>
      </c>
      <c r="I1174" s="91">
        <f t="shared" si="199"/>
        <v>0</v>
      </c>
      <c r="J1174" s="157"/>
      <c r="K1174" s="307">
        <v>0</v>
      </c>
      <c r="L1174" s="307">
        <v>0</v>
      </c>
      <c r="M1174" s="142">
        <f t="shared" si="201"/>
        <v>0</v>
      </c>
      <c r="N1174" s="91">
        <f t="shared" si="202"/>
        <v>0</v>
      </c>
      <c r="O1174" s="258"/>
      <c r="P1174" s="157"/>
      <c r="Q1174" s="307">
        <v>0</v>
      </c>
      <c r="R1174" s="307">
        <v>0</v>
      </c>
      <c r="S1174" s="142">
        <f t="shared" si="203"/>
        <v>0</v>
      </c>
      <c r="T1174" s="91">
        <f t="shared" si="204"/>
        <v>0</v>
      </c>
      <c r="U1174" s="157"/>
      <c r="V1174" s="307">
        <v>0</v>
      </c>
      <c r="W1174" s="307">
        <v>-0.02</v>
      </c>
      <c r="X1174" s="142">
        <f t="shared" si="205"/>
        <v>0.02</v>
      </c>
      <c r="Y1174" s="91" t="str">
        <f t="shared" si="206"/>
        <v>N.M.</v>
      </c>
      <c r="Z1174" s="132"/>
    </row>
    <row r="1175" spans="1:26" s="68" customFormat="1" hidden="1" outlineLevel="1" x14ac:dyDescent="0.25">
      <c r="A1175" s="63" t="s">
        <v>1347</v>
      </c>
      <c r="B1175" s="64" t="s">
        <v>1806</v>
      </c>
      <c r="C1175" s="65" t="s">
        <v>2264</v>
      </c>
      <c r="D1175" s="66"/>
      <c r="E1175" s="67"/>
      <c r="F1175" s="307">
        <v>2266.02</v>
      </c>
      <c r="G1175" s="307">
        <v>6961.95</v>
      </c>
      <c r="H1175" s="142">
        <f t="shared" si="200"/>
        <v>-4695.93</v>
      </c>
      <c r="I1175" s="91">
        <f t="shared" si="199"/>
        <v>-0.67451360610173883</v>
      </c>
      <c r="J1175" s="157"/>
      <c r="K1175" s="307">
        <v>10126.950000000001</v>
      </c>
      <c r="L1175" s="307">
        <v>19930</v>
      </c>
      <c r="M1175" s="142">
        <f t="shared" si="201"/>
        <v>-9803.0499999999993</v>
      </c>
      <c r="N1175" s="91">
        <f t="shared" si="202"/>
        <v>-0.49187405920722527</v>
      </c>
      <c r="O1175" s="258"/>
      <c r="P1175" s="157"/>
      <c r="Q1175" s="307">
        <v>3927.76</v>
      </c>
      <c r="R1175" s="307">
        <v>13195.33</v>
      </c>
      <c r="S1175" s="142">
        <f t="shared" si="203"/>
        <v>-9267.57</v>
      </c>
      <c r="T1175" s="91">
        <f t="shared" si="204"/>
        <v>-0.70233711472164773</v>
      </c>
      <c r="U1175" s="157"/>
      <c r="V1175" s="307">
        <v>28381.84</v>
      </c>
      <c r="W1175" s="307">
        <v>26492.489999999998</v>
      </c>
      <c r="X1175" s="142">
        <f t="shared" si="205"/>
        <v>1889.3500000000022</v>
      </c>
      <c r="Y1175" s="91">
        <f t="shared" si="206"/>
        <v>7.1316437224285156E-2</v>
      </c>
      <c r="Z1175" s="132"/>
    </row>
    <row r="1176" spans="1:26" s="68" customFormat="1" hidden="1" outlineLevel="1" x14ac:dyDescent="0.25">
      <c r="A1176" s="63" t="s">
        <v>1348</v>
      </c>
      <c r="B1176" s="64" t="s">
        <v>1807</v>
      </c>
      <c r="C1176" s="65" t="s">
        <v>2265</v>
      </c>
      <c r="D1176" s="66"/>
      <c r="E1176" s="67"/>
      <c r="F1176" s="307">
        <v>0</v>
      </c>
      <c r="G1176" s="307">
        <v>0</v>
      </c>
      <c r="H1176" s="142">
        <f t="shared" si="200"/>
        <v>0</v>
      </c>
      <c r="I1176" s="91">
        <f t="shared" si="199"/>
        <v>0</v>
      </c>
      <c r="J1176" s="157"/>
      <c r="K1176" s="307">
        <v>0</v>
      </c>
      <c r="L1176" s="307">
        <v>0</v>
      </c>
      <c r="M1176" s="142">
        <f t="shared" si="201"/>
        <v>0</v>
      </c>
      <c r="N1176" s="91">
        <f t="shared" si="202"/>
        <v>0</v>
      </c>
      <c r="O1176" s="258"/>
      <c r="P1176" s="157"/>
      <c r="Q1176" s="307">
        <v>0</v>
      </c>
      <c r="R1176" s="307">
        <v>0</v>
      </c>
      <c r="S1176" s="142">
        <f t="shared" si="203"/>
        <v>0</v>
      </c>
      <c r="T1176" s="91">
        <f t="shared" si="204"/>
        <v>0</v>
      </c>
      <c r="U1176" s="157"/>
      <c r="V1176" s="307">
        <v>42857.15</v>
      </c>
      <c r="W1176" s="307">
        <v>0</v>
      </c>
      <c r="X1176" s="142">
        <f t="shared" si="205"/>
        <v>42857.15</v>
      </c>
      <c r="Y1176" s="91" t="str">
        <f t="shared" si="206"/>
        <v>N.M.</v>
      </c>
      <c r="Z1176" s="132"/>
    </row>
    <row r="1177" spans="1:26" s="68" customFormat="1" hidden="1" outlineLevel="1" x14ac:dyDescent="0.25">
      <c r="A1177" s="63" t="s">
        <v>1349</v>
      </c>
      <c r="B1177" s="64" t="s">
        <v>1808</v>
      </c>
      <c r="C1177" s="65" t="s">
        <v>2266</v>
      </c>
      <c r="D1177" s="66"/>
      <c r="E1177" s="67"/>
      <c r="F1177" s="307">
        <v>10.93</v>
      </c>
      <c r="G1177" s="307">
        <v>33.380000000000003</v>
      </c>
      <c r="H1177" s="142">
        <f t="shared" si="200"/>
        <v>-22.450000000000003</v>
      </c>
      <c r="I1177" s="91">
        <f t="shared" si="199"/>
        <v>-0.67255841821449969</v>
      </c>
      <c r="J1177" s="157"/>
      <c r="K1177" s="307">
        <v>49.33</v>
      </c>
      <c r="L1177" s="307">
        <v>95.56</v>
      </c>
      <c r="M1177" s="142">
        <f t="shared" si="201"/>
        <v>-46.230000000000004</v>
      </c>
      <c r="N1177" s="91">
        <f t="shared" si="202"/>
        <v>-0.48377982419422355</v>
      </c>
      <c r="O1177" s="258"/>
      <c r="P1177" s="157"/>
      <c r="Q1177" s="307">
        <v>19.05</v>
      </c>
      <c r="R1177" s="307">
        <v>63.25</v>
      </c>
      <c r="S1177" s="142">
        <f t="shared" si="203"/>
        <v>-44.2</v>
      </c>
      <c r="T1177" s="91">
        <f t="shared" si="204"/>
        <v>-0.69881422924901193</v>
      </c>
      <c r="U1177" s="157"/>
      <c r="V1177" s="307">
        <v>136.81</v>
      </c>
      <c r="W1177" s="307">
        <v>133.01</v>
      </c>
      <c r="X1177" s="142">
        <f t="shared" si="205"/>
        <v>3.8000000000000114</v>
      </c>
      <c r="Y1177" s="91">
        <f t="shared" si="206"/>
        <v>2.856928050522526E-2</v>
      </c>
      <c r="Z1177" s="132"/>
    </row>
    <row r="1178" spans="1:26" s="68" customFormat="1" hidden="1" outlineLevel="1" x14ac:dyDescent="0.25">
      <c r="A1178" s="63" t="s">
        <v>1350</v>
      </c>
      <c r="B1178" s="64" t="s">
        <v>1809</v>
      </c>
      <c r="C1178" s="65" t="s">
        <v>2267</v>
      </c>
      <c r="D1178" s="66"/>
      <c r="E1178" s="67"/>
      <c r="F1178" s="307">
        <v>0</v>
      </c>
      <c r="G1178" s="307">
        <v>0</v>
      </c>
      <c r="H1178" s="142">
        <f t="shared" si="200"/>
        <v>0</v>
      </c>
      <c r="I1178" s="91">
        <f t="shared" si="199"/>
        <v>0</v>
      </c>
      <c r="J1178" s="157"/>
      <c r="K1178" s="307">
        <v>0</v>
      </c>
      <c r="L1178" s="307">
        <v>0</v>
      </c>
      <c r="M1178" s="142">
        <f t="shared" si="201"/>
        <v>0</v>
      </c>
      <c r="N1178" s="91">
        <f t="shared" si="202"/>
        <v>0</v>
      </c>
      <c r="O1178" s="258"/>
      <c r="P1178" s="157"/>
      <c r="Q1178" s="307">
        <v>0</v>
      </c>
      <c r="R1178" s="307">
        <v>0</v>
      </c>
      <c r="S1178" s="142">
        <f t="shared" si="203"/>
        <v>0</v>
      </c>
      <c r="T1178" s="91">
        <f t="shared" si="204"/>
        <v>0</v>
      </c>
      <c r="U1178" s="157"/>
      <c r="V1178" s="307">
        <v>0</v>
      </c>
      <c r="W1178" s="307">
        <v>-420846.12</v>
      </c>
      <c r="X1178" s="142">
        <f t="shared" si="205"/>
        <v>420846.12</v>
      </c>
      <c r="Y1178" s="91" t="str">
        <f t="shared" si="206"/>
        <v>N.M.</v>
      </c>
      <c r="Z1178" s="132"/>
    </row>
    <row r="1179" spans="1:26" s="68" customFormat="1" hidden="1" outlineLevel="1" x14ac:dyDescent="0.25">
      <c r="A1179" s="63" t="s">
        <v>1352</v>
      </c>
      <c r="B1179" s="64" t="s">
        <v>1811</v>
      </c>
      <c r="C1179" s="65" t="s">
        <v>2269</v>
      </c>
      <c r="D1179" s="66"/>
      <c r="E1179" s="67"/>
      <c r="F1179" s="307">
        <v>7717470.2999999998</v>
      </c>
      <c r="G1179" s="307">
        <v>3380128.95</v>
      </c>
      <c r="H1179" s="142">
        <f t="shared" si="200"/>
        <v>4337341.3499999996</v>
      </c>
      <c r="I1179" s="91">
        <f t="shared" si="199"/>
        <v>1.2831881310326931</v>
      </c>
      <c r="J1179" s="157"/>
      <c r="K1179" s="307">
        <v>76395843.920000002</v>
      </c>
      <c r="L1179" s="307">
        <v>48720415.729999997</v>
      </c>
      <c r="M1179" s="142">
        <f t="shared" si="201"/>
        <v>27675428.190000005</v>
      </c>
      <c r="N1179" s="91">
        <f t="shared" si="202"/>
        <v>0.5680458135532418</v>
      </c>
      <c r="O1179" s="258"/>
      <c r="P1179" s="157"/>
      <c r="Q1179" s="307">
        <v>24975295.34</v>
      </c>
      <c r="R1179" s="307">
        <v>14748376.960000001</v>
      </c>
      <c r="S1179" s="142">
        <f t="shared" si="203"/>
        <v>10226918.379999999</v>
      </c>
      <c r="T1179" s="91">
        <f t="shared" si="204"/>
        <v>0.69342670096764314</v>
      </c>
      <c r="U1179" s="157"/>
      <c r="V1179" s="307">
        <v>116683144.05000001</v>
      </c>
      <c r="W1179" s="307">
        <v>90495332.219999999</v>
      </c>
      <c r="X1179" s="142">
        <f t="shared" si="205"/>
        <v>26187811.830000013</v>
      </c>
      <c r="Y1179" s="91">
        <f t="shared" si="206"/>
        <v>0.28938301222361118</v>
      </c>
      <c r="Z1179" s="132"/>
    </row>
    <row r="1180" spans="1:26" s="68" customFormat="1" hidden="1" outlineLevel="1" x14ac:dyDescent="0.25">
      <c r="A1180" s="63" t="s">
        <v>1353</v>
      </c>
      <c r="B1180" s="64" t="s">
        <v>1812</v>
      </c>
      <c r="C1180" s="65" t="s">
        <v>2270</v>
      </c>
      <c r="D1180" s="66"/>
      <c r="E1180" s="67"/>
      <c r="F1180" s="307">
        <v>64124.29</v>
      </c>
      <c r="G1180" s="307">
        <v>0</v>
      </c>
      <c r="H1180" s="142">
        <f t="shared" si="200"/>
        <v>64124.29</v>
      </c>
      <c r="I1180" s="91" t="str">
        <f t="shared" si="199"/>
        <v>N.M.</v>
      </c>
      <c r="J1180" s="157"/>
      <c r="K1180" s="307">
        <v>64124.29</v>
      </c>
      <c r="L1180" s="307">
        <v>373078.23</v>
      </c>
      <c r="M1180" s="142">
        <f t="shared" si="201"/>
        <v>-308953.94</v>
      </c>
      <c r="N1180" s="91">
        <f t="shared" si="202"/>
        <v>-0.82812106190168222</v>
      </c>
      <c r="O1180" s="258"/>
      <c r="P1180" s="157"/>
      <c r="Q1180" s="307">
        <v>64124.29</v>
      </c>
      <c r="R1180" s="307">
        <v>76088.34</v>
      </c>
      <c r="S1180" s="142">
        <f t="shared" si="203"/>
        <v>-11964.049999999996</v>
      </c>
      <c r="T1180" s="91">
        <f t="shared" si="204"/>
        <v>-0.15723894094679941</v>
      </c>
      <c r="U1180" s="157"/>
      <c r="V1180" s="307">
        <v>64124.29</v>
      </c>
      <c r="W1180" s="307">
        <v>748610.90999999992</v>
      </c>
      <c r="X1180" s="142">
        <f t="shared" si="205"/>
        <v>-684486.61999999988</v>
      </c>
      <c r="Y1180" s="91">
        <f t="shared" si="206"/>
        <v>-0.91434229832423886</v>
      </c>
      <c r="Z1180" s="132"/>
    </row>
    <row r="1181" spans="1:26" s="68" customFormat="1" hidden="1" outlineLevel="1" x14ac:dyDescent="0.25">
      <c r="A1181" s="63" t="s">
        <v>1354</v>
      </c>
      <c r="B1181" s="64" t="s">
        <v>1813</v>
      </c>
      <c r="C1181" s="65" t="s">
        <v>2271</v>
      </c>
      <c r="D1181" s="66"/>
      <c r="E1181" s="67"/>
      <c r="F1181" s="307">
        <v>0</v>
      </c>
      <c r="G1181" s="307">
        <v>191456.44</v>
      </c>
      <c r="H1181" s="142">
        <f t="shared" si="200"/>
        <v>-191456.44</v>
      </c>
      <c r="I1181" s="91" t="str">
        <f t="shared" si="199"/>
        <v>N.M.</v>
      </c>
      <c r="J1181" s="157"/>
      <c r="K1181" s="307">
        <v>2332542</v>
      </c>
      <c r="L1181" s="307">
        <v>411514.69</v>
      </c>
      <c r="M1181" s="142">
        <f t="shared" si="201"/>
        <v>1921027.31</v>
      </c>
      <c r="N1181" s="91">
        <f t="shared" si="202"/>
        <v>4.668186474703977</v>
      </c>
      <c r="O1181" s="258"/>
      <c r="P1181" s="157"/>
      <c r="Q1181" s="307">
        <v>1526348.24</v>
      </c>
      <c r="R1181" s="307">
        <v>411514.69</v>
      </c>
      <c r="S1181" s="142">
        <f t="shared" si="203"/>
        <v>1114833.55</v>
      </c>
      <c r="T1181" s="91">
        <f t="shared" si="204"/>
        <v>2.7090978210279686</v>
      </c>
      <c r="U1181" s="157"/>
      <c r="V1181" s="307">
        <v>3340284.2</v>
      </c>
      <c r="W1181" s="307">
        <v>411514.69</v>
      </c>
      <c r="X1181" s="142">
        <f t="shared" si="205"/>
        <v>2928769.5100000002</v>
      </c>
      <c r="Y1181" s="91">
        <f t="shared" si="206"/>
        <v>7.117047291798988</v>
      </c>
      <c r="Z1181" s="132"/>
    </row>
    <row r="1182" spans="1:26" s="68" customFormat="1" hidden="1" outlineLevel="1" x14ac:dyDescent="0.25">
      <c r="A1182" s="63" t="s">
        <v>1355</v>
      </c>
      <c r="B1182" s="64" t="s">
        <v>1814</v>
      </c>
      <c r="C1182" s="65" t="s">
        <v>2272</v>
      </c>
      <c r="D1182" s="66"/>
      <c r="E1182" s="67"/>
      <c r="F1182" s="307">
        <v>0</v>
      </c>
      <c r="G1182" s="307">
        <v>0</v>
      </c>
      <c r="H1182" s="142">
        <f t="shared" si="200"/>
        <v>0</v>
      </c>
      <c r="I1182" s="91">
        <f t="shared" si="199"/>
        <v>0</v>
      </c>
      <c r="J1182" s="157"/>
      <c r="K1182" s="307">
        <v>0</v>
      </c>
      <c r="L1182" s="307">
        <v>0</v>
      </c>
      <c r="M1182" s="142">
        <f t="shared" si="201"/>
        <v>0</v>
      </c>
      <c r="N1182" s="91">
        <f t="shared" si="202"/>
        <v>0</v>
      </c>
      <c r="O1182" s="258"/>
      <c r="P1182" s="157"/>
      <c r="Q1182" s="307">
        <v>0</v>
      </c>
      <c r="R1182" s="307">
        <v>0</v>
      </c>
      <c r="S1182" s="142">
        <f t="shared" si="203"/>
        <v>0</v>
      </c>
      <c r="T1182" s="91">
        <f t="shared" si="204"/>
        <v>0</v>
      </c>
      <c r="U1182" s="157"/>
      <c r="V1182" s="307">
        <v>0</v>
      </c>
      <c r="W1182" s="307">
        <v>0</v>
      </c>
      <c r="X1182" s="142">
        <f t="shared" si="205"/>
        <v>0</v>
      </c>
      <c r="Y1182" s="91">
        <f t="shared" si="206"/>
        <v>0</v>
      </c>
      <c r="Z1182" s="132"/>
    </row>
    <row r="1183" spans="1:26" s="68" customFormat="1" hidden="1" outlineLevel="1" x14ac:dyDescent="0.25">
      <c r="A1183" s="63" t="s">
        <v>1356</v>
      </c>
      <c r="B1183" s="64" t="s">
        <v>1815</v>
      </c>
      <c r="C1183" s="65" t="s">
        <v>2273</v>
      </c>
      <c r="D1183" s="66"/>
      <c r="E1183" s="67"/>
      <c r="F1183" s="307">
        <v>-75.47</v>
      </c>
      <c r="G1183" s="307">
        <v>2809.82</v>
      </c>
      <c r="H1183" s="142">
        <f t="shared" si="200"/>
        <v>-2885.29</v>
      </c>
      <c r="I1183" s="91">
        <f t="shared" si="199"/>
        <v>-1.0268593717747043</v>
      </c>
      <c r="J1183" s="157"/>
      <c r="K1183" s="307">
        <v>-1606.71</v>
      </c>
      <c r="L1183" s="307">
        <v>4347.38</v>
      </c>
      <c r="M1183" s="142">
        <f t="shared" si="201"/>
        <v>-5954.09</v>
      </c>
      <c r="N1183" s="91">
        <f t="shared" si="202"/>
        <v>-1.3695812190330727</v>
      </c>
      <c r="O1183" s="258"/>
      <c r="P1183" s="157"/>
      <c r="Q1183" s="307">
        <v>10</v>
      </c>
      <c r="R1183" s="307">
        <v>4574.7300000000005</v>
      </c>
      <c r="S1183" s="142">
        <f t="shared" si="203"/>
        <v>-4564.7300000000005</v>
      </c>
      <c r="T1183" s="91">
        <f t="shared" si="204"/>
        <v>-0.99781407864507854</v>
      </c>
      <c r="U1183" s="157"/>
      <c r="V1183" s="307">
        <v>-1041.8000000000002</v>
      </c>
      <c r="W1183" s="307">
        <v>5144.75</v>
      </c>
      <c r="X1183" s="142">
        <f t="shared" si="205"/>
        <v>-6186.55</v>
      </c>
      <c r="Y1183" s="91">
        <f t="shared" si="206"/>
        <v>-1.20249769182176</v>
      </c>
      <c r="Z1183" s="132"/>
    </row>
    <row r="1184" spans="1:26" s="68" customFormat="1" hidden="1" outlineLevel="1" x14ac:dyDescent="0.25">
      <c r="A1184" s="63" t="s">
        <v>1357</v>
      </c>
      <c r="B1184" s="64" t="s">
        <v>1816</v>
      </c>
      <c r="C1184" s="65" t="s">
        <v>2274</v>
      </c>
      <c r="D1184" s="66"/>
      <c r="E1184" s="67"/>
      <c r="F1184" s="307">
        <v>-2432.77</v>
      </c>
      <c r="G1184" s="307">
        <v>20906.600000000002</v>
      </c>
      <c r="H1184" s="142">
        <f t="shared" si="200"/>
        <v>-23339.370000000003</v>
      </c>
      <c r="I1184" s="91">
        <f t="shared" si="199"/>
        <v>-1.1163637320272066</v>
      </c>
      <c r="J1184" s="157"/>
      <c r="K1184" s="307">
        <v>-40702.9</v>
      </c>
      <c r="L1184" s="307">
        <v>43692.700000000004</v>
      </c>
      <c r="M1184" s="142">
        <f t="shared" si="201"/>
        <v>-84395.6</v>
      </c>
      <c r="N1184" s="91">
        <f t="shared" si="202"/>
        <v>-1.9315720932787399</v>
      </c>
      <c r="O1184" s="258"/>
      <c r="P1184" s="157"/>
      <c r="Q1184" s="307">
        <v>-15704.210000000001</v>
      </c>
      <c r="R1184" s="307">
        <v>36260.370000000003</v>
      </c>
      <c r="S1184" s="142">
        <f t="shared" si="203"/>
        <v>-51964.58</v>
      </c>
      <c r="T1184" s="91">
        <f t="shared" si="204"/>
        <v>-1.4330956909706105</v>
      </c>
      <c r="U1184" s="157"/>
      <c r="V1184" s="307">
        <v>-28329.599999999999</v>
      </c>
      <c r="W1184" s="307">
        <v>62814.55</v>
      </c>
      <c r="X1184" s="142">
        <f t="shared" si="205"/>
        <v>-91144.15</v>
      </c>
      <c r="Y1184" s="91">
        <f t="shared" si="206"/>
        <v>-1.4510037881350737</v>
      </c>
      <c r="Z1184" s="132"/>
    </row>
    <row r="1185" spans="1:26" s="68" customFormat="1" hidden="1" outlineLevel="1" x14ac:dyDescent="0.25">
      <c r="A1185" s="63" t="s">
        <v>1358</v>
      </c>
      <c r="B1185" s="64" t="s">
        <v>1817</v>
      </c>
      <c r="C1185" s="65" t="s">
        <v>2275</v>
      </c>
      <c r="D1185" s="66"/>
      <c r="E1185" s="67"/>
      <c r="F1185" s="307">
        <v>266154.98</v>
      </c>
      <c r="G1185" s="307">
        <v>278261.17</v>
      </c>
      <c r="H1185" s="142">
        <f t="shared" si="200"/>
        <v>-12106.190000000002</v>
      </c>
      <c r="I1185" s="91">
        <f t="shared" si="199"/>
        <v>-4.3506573338996608E-2</v>
      </c>
      <c r="J1185" s="157"/>
      <c r="K1185" s="307">
        <v>1915905.9300000002</v>
      </c>
      <c r="L1185" s="307">
        <v>2125629.83</v>
      </c>
      <c r="M1185" s="142">
        <f t="shared" si="201"/>
        <v>-209723.89999999991</v>
      </c>
      <c r="N1185" s="91">
        <f t="shared" si="202"/>
        <v>-9.8664356813246215E-2</v>
      </c>
      <c r="O1185" s="258"/>
      <c r="P1185" s="157"/>
      <c r="Q1185" s="307">
        <v>812087.97</v>
      </c>
      <c r="R1185" s="307">
        <v>901990.88</v>
      </c>
      <c r="S1185" s="142">
        <f t="shared" si="203"/>
        <v>-89902.910000000033</v>
      </c>
      <c r="T1185" s="91">
        <f t="shared" si="204"/>
        <v>-9.9671639695514472E-2</v>
      </c>
      <c r="U1185" s="157"/>
      <c r="V1185" s="307">
        <v>3377747.58</v>
      </c>
      <c r="W1185" s="307">
        <v>3261868.75</v>
      </c>
      <c r="X1185" s="142">
        <f t="shared" si="205"/>
        <v>115878.83000000007</v>
      </c>
      <c r="Y1185" s="91">
        <f t="shared" si="206"/>
        <v>3.5525288992697843E-2</v>
      </c>
      <c r="Z1185" s="132"/>
    </row>
    <row r="1186" spans="1:26" s="68" customFormat="1" hidden="1" outlineLevel="1" x14ac:dyDescent="0.25">
      <c r="A1186" s="63" t="s">
        <v>1359</v>
      </c>
      <c r="B1186" s="64" t="s">
        <v>1818</v>
      </c>
      <c r="C1186" s="65" t="s">
        <v>2276</v>
      </c>
      <c r="D1186" s="66"/>
      <c r="E1186" s="67"/>
      <c r="F1186" s="307">
        <v>-119573</v>
      </c>
      <c r="G1186" s="307">
        <v>-119573</v>
      </c>
      <c r="H1186" s="142">
        <f t="shared" si="200"/>
        <v>0</v>
      </c>
      <c r="I1186" s="91">
        <f t="shared" si="199"/>
        <v>0</v>
      </c>
      <c r="J1186" s="157"/>
      <c r="K1186" s="307">
        <v>-837011</v>
      </c>
      <c r="L1186" s="307">
        <v>-837011</v>
      </c>
      <c r="M1186" s="142">
        <f t="shared" si="201"/>
        <v>0</v>
      </c>
      <c r="N1186" s="91">
        <f t="shared" si="202"/>
        <v>0</v>
      </c>
      <c r="O1186" s="258"/>
      <c r="P1186" s="157"/>
      <c r="Q1186" s="307">
        <v>-358719</v>
      </c>
      <c r="R1186" s="307">
        <v>-358719</v>
      </c>
      <c r="S1186" s="142">
        <f t="shared" si="203"/>
        <v>0</v>
      </c>
      <c r="T1186" s="91">
        <f t="shared" si="204"/>
        <v>0</v>
      </c>
      <c r="U1186" s="157"/>
      <c r="V1186" s="307">
        <v>-1434876</v>
      </c>
      <c r="W1186" s="307">
        <v>-1434876</v>
      </c>
      <c r="X1186" s="142">
        <f t="shared" si="205"/>
        <v>0</v>
      </c>
      <c r="Y1186" s="91">
        <f t="shared" si="206"/>
        <v>0</v>
      </c>
      <c r="Z1186" s="132"/>
    </row>
    <row r="1187" spans="1:26" s="68" customFormat="1" hidden="1" outlineLevel="1" x14ac:dyDescent="0.25">
      <c r="A1187" s="63" t="s">
        <v>1360</v>
      </c>
      <c r="B1187" s="64" t="s">
        <v>1819</v>
      </c>
      <c r="C1187" s="65" t="s">
        <v>2277</v>
      </c>
      <c r="D1187" s="66"/>
      <c r="E1187" s="67"/>
      <c r="F1187" s="307">
        <v>26837.71</v>
      </c>
      <c r="G1187" s="307">
        <v>94963.8</v>
      </c>
      <c r="H1187" s="142">
        <f t="shared" si="200"/>
        <v>-68126.09</v>
      </c>
      <c r="I1187" s="91">
        <f t="shared" si="199"/>
        <v>-0.71739010022766569</v>
      </c>
      <c r="J1187" s="157"/>
      <c r="K1187" s="307">
        <v>235498.73</v>
      </c>
      <c r="L1187" s="307">
        <v>620247.75</v>
      </c>
      <c r="M1187" s="142">
        <f t="shared" si="201"/>
        <v>-384749.02</v>
      </c>
      <c r="N1187" s="91">
        <f t="shared" si="202"/>
        <v>-0.62031505958707633</v>
      </c>
      <c r="O1187" s="258"/>
      <c r="P1187" s="157"/>
      <c r="Q1187" s="307">
        <v>91248.36</v>
      </c>
      <c r="R1187" s="307">
        <v>277277.58</v>
      </c>
      <c r="S1187" s="142">
        <f t="shared" si="203"/>
        <v>-186029.22000000003</v>
      </c>
      <c r="T1187" s="91">
        <f t="shared" si="204"/>
        <v>-0.67091331365485818</v>
      </c>
      <c r="U1187" s="157"/>
      <c r="V1187" s="307">
        <v>714066.25</v>
      </c>
      <c r="W1187" s="307">
        <v>980009.28</v>
      </c>
      <c r="X1187" s="142">
        <f t="shared" si="205"/>
        <v>-265943.03000000003</v>
      </c>
      <c r="Y1187" s="91">
        <f t="shared" si="206"/>
        <v>-0.27136786908793353</v>
      </c>
      <c r="Z1187" s="132"/>
    </row>
    <row r="1188" spans="1:26" s="68" customFormat="1" hidden="1" outlineLevel="1" x14ac:dyDescent="0.25">
      <c r="A1188" s="63" t="s">
        <v>1361</v>
      </c>
      <c r="B1188" s="64" t="s">
        <v>1820</v>
      </c>
      <c r="C1188" s="65" t="s">
        <v>2278</v>
      </c>
      <c r="D1188" s="66"/>
      <c r="E1188" s="67"/>
      <c r="F1188" s="307">
        <v>74426.03</v>
      </c>
      <c r="G1188" s="307">
        <v>64452.78</v>
      </c>
      <c r="H1188" s="142">
        <f t="shared" si="200"/>
        <v>9973.25</v>
      </c>
      <c r="I1188" s="91">
        <f t="shared" si="199"/>
        <v>0.15473731311512087</v>
      </c>
      <c r="J1188" s="157"/>
      <c r="K1188" s="307">
        <v>579993.06000000006</v>
      </c>
      <c r="L1188" s="307">
        <v>368860.25</v>
      </c>
      <c r="M1188" s="142">
        <f t="shared" si="201"/>
        <v>211132.81000000006</v>
      </c>
      <c r="N1188" s="91">
        <f t="shared" si="202"/>
        <v>0.57239241691128295</v>
      </c>
      <c r="O1188" s="258"/>
      <c r="P1188" s="157"/>
      <c r="Q1188" s="307">
        <v>230075.36000000002</v>
      </c>
      <c r="R1188" s="307">
        <v>167793.93</v>
      </c>
      <c r="S1188" s="142">
        <f t="shared" si="203"/>
        <v>62281.430000000022</v>
      </c>
      <c r="T1188" s="91">
        <f t="shared" si="204"/>
        <v>0.37117808731221696</v>
      </c>
      <c r="U1188" s="157"/>
      <c r="V1188" s="307">
        <v>809655.9</v>
      </c>
      <c r="W1188" s="307">
        <v>650783.59000000008</v>
      </c>
      <c r="X1188" s="142">
        <f t="shared" si="205"/>
        <v>158872.30999999994</v>
      </c>
      <c r="Y1188" s="91">
        <f t="shared" si="206"/>
        <v>0.24412464057368122</v>
      </c>
      <c r="Z1188" s="132"/>
    </row>
    <row r="1189" spans="1:26" s="68" customFormat="1" hidden="1" outlineLevel="1" x14ac:dyDescent="0.25">
      <c r="A1189" s="63" t="s">
        <v>1362</v>
      </c>
      <c r="B1189" s="64" t="s">
        <v>1821</v>
      </c>
      <c r="C1189" s="65" t="s">
        <v>2279</v>
      </c>
      <c r="D1189" s="66"/>
      <c r="E1189" s="67"/>
      <c r="F1189" s="307">
        <v>-3196.69</v>
      </c>
      <c r="G1189" s="307">
        <v>-1429.01</v>
      </c>
      <c r="H1189" s="142">
        <f t="shared" si="200"/>
        <v>-1767.68</v>
      </c>
      <c r="I1189" s="91">
        <f t="shared" si="199"/>
        <v>-1.2369962421536589</v>
      </c>
      <c r="J1189" s="157"/>
      <c r="K1189" s="307">
        <v>207899.85</v>
      </c>
      <c r="L1189" s="307">
        <v>-10844.050000000001</v>
      </c>
      <c r="M1189" s="142">
        <f t="shared" si="201"/>
        <v>218743.9</v>
      </c>
      <c r="N1189" s="91" t="str">
        <f t="shared" si="202"/>
        <v>N.M.</v>
      </c>
      <c r="O1189" s="258"/>
      <c r="P1189" s="157"/>
      <c r="Q1189" s="307">
        <v>-4743.62</v>
      </c>
      <c r="R1189" s="307">
        <v>-3067.2000000000003</v>
      </c>
      <c r="S1189" s="142">
        <f t="shared" si="203"/>
        <v>-1676.4199999999996</v>
      </c>
      <c r="T1189" s="91">
        <f t="shared" si="204"/>
        <v>-0.5465636411058945</v>
      </c>
      <c r="U1189" s="157"/>
      <c r="V1189" s="307">
        <v>-20895.100000000006</v>
      </c>
      <c r="W1189" s="307">
        <v>-14272.970000000001</v>
      </c>
      <c r="X1189" s="142">
        <f t="shared" si="205"/>
        <v>-6622.1300000000047</v>
      </c>
      <c r="Y1189" s="91">
        <f t="shared" si="206"/>
        <v>-0.46396300139354346</v>
      </c>
      <c r="Z1189" s="132"/>
    </row>
    <row r="1190" spans="1:26" s="68" customFormat="1" hidden="1" outlineLevel="1" x14ac:dyDescent="0.25">
      <c r="A1190" s="63" t="s">
        <v>1363</v>
      </c>
      <c r="B1190" s="64" t="s">
        <v>1822</v>
      </c>
      <c r="C1190" s="65" t="s">
        <v>2280</v>
      </c>
      <c r="D1190" s="66"/>
      <c r="E1190" s="67"/>
      <c r="F1190" s="307">
        <v>1838939.8900000001</v>
      </c>
      <c r="G1190" s="307">
        <v>1798813.47</v>
      </c>
      <c r="H1190" s="142">
        <f t="shared" si="200"/>
        <v>40126.420000000158</v>
      </c>
      <c r="I1190" s="91">
        <f t="shared" si="199"/>
        <v>2.2307160063683624E-2</v>
      </c>
      <c r="J1190" s="157"/>
      <c r="K1190" s="307">
        <v>8337478.8799999999</v>
      </c>
      <c r="L1190" s="307">
        <v>4353289.5999999996</v>
      </c>
      <c r="M1190" s="142">
        <f t="shared" si="201"/>
        <v>3984189.2800000003</v>
      </c>
      <c r="N1190" s="91">
        <f t="shared" si="202"/>
        <v>0.91521346983210139</v>
      </c>
      <c r="O1190" s="258"/>
      <c r="P1190" s="157"/>
      <c r="Q1190" s="307">
        <v>6213444.5499999998</v>
      </c>
      <c r="R1190" s="307">
        <v>4219917.05</v>
      </c>
      <c r="S1190" s="142">
        <f t="shared" si="203"/>
        <v>1993527.5</v>
      </c>
      <c r="T1190" s="91">
        <f t="shared" si="204"/>
        <v>0.47240916737924982</v>
      </c>
      <c r="U1190" s="157"/>
      <c r="V1190" s="307">
        <v>12596636.35</v>
      </c>
      <c r="W1190" s="307">
        <v>7845722.7599999998</v>
      </c>
      <c r="X1190" s="142">
        <f t="shared" si="205"/>
        <v>4750913.59</v>
      </c>
      <c r="Y1190" s="91">
        <f t="shared" si="206"/>
        <v>0.60554186469877247</v>
      </c>
      <c r="Z1190" s="132"/>
    </row>
    <row r="1191" spans="1:26" s="68" customFormat="1" hidden="1" outlineLevel="1" x14ac:dyDescent="0.25">
      <c r="A1191" s="63" t="s">
        <v>1364</v>
      </c>
      <c r="B1191" s="64" t="s">
        <v>1823</v>
      </c>
      <c r="C1191" s="65" t="s">
        <v>2281</v>
      </c>
      <c r="D1191" s="66"/>
      <c r="E1191" s="67"/>
      <c r="F1191" s="307">
        <v>140539.29</v>
      </c>
      <c r="G1191" s="307">
        <v>50108.69</v>
      </c>
      <c r="H1191" s="142">
        <f t="shared" si="200"/>
        <v>90430.6</v>
      </c>
      <c r="I1191" s="91">
        <f t="shared" si="199"/>
        <v>1.8046889671232675</v>
      </c>
      <c r="J1191" s="157"/>
      <c r="K1191" s="307">
        <v>685318.03</v>
      </c>
      <c r="L1191" s="307">
        <v>269258.67</v>
      </c>
      <c r="M1191" s="142">
        <f t="shared" si="201"/>
        <v>416059.36000000004</v>
      </c>
      <c r="N1191" s="91">
        <f t="shared" si="202"/>
        <v>1.5452032055272356</v>
      </c>
      <c r="O1191" s="258"/>
      <c r="P1191" s="157"/>
      <c r="Q1191" s="307">
        <v>299583.71000000002</v>
      </c>
      <c r="R1191" s="307">
        <v>161903.29</v>
      </c>
      <c r="S1191" s="142">
        <f t="shared" si="203"/>
        <v>137680.42000000001</v>
      </c>
      <c r="T1191" s="91">
        <f t="shared" si="204"/>
        <v>0.85038679572231057</v>
      </c>
      <c r="U1191" s="157"/>
      <c r="V1191" s="307">
        <v>886035.39</v>
      </c>
      <c r="W1191" s="307">
        <v>584676.97</v>
      </c>
      <c r="X1191" s="142">
        <f t="shared" si="205"/>
        <v>301358.42000000004</v>
      </c>
      <c r="Y1191" s="91">
        <f t="shared" si="206"/>
        <v>0.51542721102902356</v>
      </c>
      <c r="Z1191" s="132"/>
    </row>
    <row r="1192" spans="1:26" s="68" customFormat="1" hidden="1" outlineLevel="1" x14ac:dyDescent="0.25">
      <c r="A1192" s="63" t="s">
        <v>1365</v>
      </c>
      <c r="B1192" s="64" t="s">
        <v>1824</v>
      </c>
      <c r="C1192" s="65" t="s">
        <v>2282</v>
      </c>
      <c r="D1192" s="66"/>
      <c r="E1192" s="67"/>
      <c r="F1192" s="307">
        <v>-13288.33</v>
      </c>
      <c r="G1192" s="307">
        <v>-13531.64</v>
      </c>
      <c r="H1192" s="142">
        <f t="shared" si="200"/>
        <v>243.30999999999949</v>
      </c>
      <c r="I1192" s="91">
        <f t="shared" si="199"/>
        <v>1.7980821245613947E-2</v>
      </c>
      <c r="J1192" s="157"/>
      <c r="K1192" s="307">
        <v>-111915.16</v>
      </c>
      <c r="L1192" s="307">
        <v>-27529.22</v>
      </c>
      <c r="M1192" s="142">
        <f t="shared" si="201"/>
        <v>-84385.94</v>
      </c>
      <c r="N1192" s="91">
        <f t="shared" si="202"/>
        <v>-3.0653225917770279</v>
      </c>
      <c r="O1192" s="258"/>
      <c r="P1192" s="157"/>
      <c r="Q1192" s="307">
        <v>-40251.97</v>
      </c>
      <c r="R1192" s="307">
        <v>-40145.9</v>
      </c>
      <c r="S1192" s="142">
        <f t="shared" si="203"/>
        <v>-106.06999999999971</v>
      </c>
      <c r="T1192" s="91">
        <f t="shared" si="204"/>
        <v>-2.6421128932219654E-3</v>
      </c>
      <c r="U1192" s="157"/>
      <c r="V1192" s="307">
        <v>-120271.1</v>
      </c>
      <c r="W1192" s="307">
        <v>-28085.34</v>
      </c>
      <c r="X1192" s="142">
        <f t="shared" si="205"/>
        <v>-92185.760000000009</v>
      </c>
      <c r="Y1192" s="91">
        <f t="shared" si="206"/>
        <v>-3.282344454437796</v>
      </c>
      <c r="Z1192" s="132"/>
    </row>
    <row r="1193" spans="1:26" s="68" customFormat="1" hidden="1" outlineLevel="1" x14ac:dyDescent="0.25">
      <c r="A1193" s="63" t="s">
        <v>1366</v>
      </c>
      <c r="B1193" s="64" t="s">
        <v>1825</v>
      </c>
      <c r="C1193" s="65" t="s">
        <v>2283</v>
      </c>
      <c r="D1193" s="66"/>
      <c r="E1193" s="67"/>
      <c r="F1193" s="307">
        <v>0</v>
      </c>
      <c r="G1193" s="307">
        <v>0</v>
      </c>
      <c r="H1193" s="142">
        <f t="shared" si="200"/>
        <v>0</v>
      </c>
      <c r="I1193" s="91">
        <f t="shared" si="199"/>
        <v>0</v>
      </c>
      <c r="J1193" s="157"/>
      <c r="K1193" s="307">
        <v>0</v>
      </c>
      <c r="L1193" s="307">
        <v>0</v>
      </c>
      <c r="M1193" s="142">
        <f t="shared" si="201"/>
        <v>0</v>
      </c>
      <c r="N1193" s="91">
        <f t="shared" si="202"/>
        <v>0</v>
      </c>
      <c r="O1193" s="258"/>
      <c r="P1193" s="157"/>
      <c r="Q1193" s="307">
        <v>0</v>
      </c>
      <c r="R1193" s="307">
        <v>0</v>
      </c>
      <c r="S1193" s="142">
        <f t="shared" si="203"/>
        <v>0</v>
      </c>
      <c r="T1193" s="91">
        <f t="shared" si="204"/>
        <v>0</v>
      </c>
      <c r="U1193" s="157"/>
      <c r="V1193" s="307">
        <v>0</v>
      </c>
      <c r="W1193" s="307">
        <v>0</v>
      </c>
      <c r="X1193" s="142">
        <f t="shared" si="205"/>
        <v>0</v>
      </c>
      <c r="Y1193" s="91">
        <f t="shared" si="206"/>
        <v>0</v>
      </c>
      <c r="Z1193" s="132"/>
    </row>
    <row r="1194" spans="1:26" s="68" customFormat="1" hidden="1" outlineLevel="1" x14ac:dyDescent="0.25">
      <c r="A1194" s="63" t="s">
        <v>1367</v>
      </c>
      <c r="B1194" s="64" t="s">
        <v>1826</v>
      </c>
      <c r="C1194" s="65" t="s">
        <v>2284</v>
      </c>
      <c r="D1194" s="66"/>
      <c r="E1194" s="67"/>
      <c r="F1194" s="307">
        <v>165760.06</v>
      </c>
      <c r="G1194" s="307">
        <v>71295.92</v>
      </c>
      <c r="H1194" s="142">
        <f t="shared" si="200"/>
        <v>94464.14</v>
      </c>
      <c r="I1194" s="91">
        <f t="shared" si="199"/>
        <v>1.3249585670540474</v>
      </c>
      <c r="J1194" s="157"/>
      <c r="K1194" s="307">
        <v>3920294.48</v>
      </c>
      <c r="L1194" s="307">
        <v>892987.21</v>
      </c>
      <c r="M1194" s="142">
        <f t="shared" si="201"/>
        <v>3027307.27</v>
      </c>
      <c r="N1194" s="91">
        <f t="shared" si="202"/>
        <v>3.3900902903189398</v>
      </c>
      <c r="O1194" s="258"/>
      <c r="P1194" s="157"/>
      <c r="Q1194" s="307">
        <v>412195.43</v>
      </c>
      <c r="R1194" s="307">
        <v>370345.64</v>
      </c>
      <c r="S1194" s="142">
        <f t="shared" si="203"/>
        <v>41849.789999999979</v>
      </c>
      <c r="T1194" s="91">
        <f t="shared" si="204"/>
        <v>0.11300197836809954</v>
      </c>
      <c r="U1194" s="157"/>
      <c r="V1194" s="307">
        <v>4317704.66</v>
      </c>
      <c r="W1194" s="307">
        <v>1265620.75</v>
      </c>
      <c r="X1194" s="142">
        <f t="shared" si="205"/>
        <v>3052083.91</v>
      </c>
      <c r="Y1194" s="91">
        <f t="shared" si="206"/>
        <v>2.4115311873639875</v>
      </c>
      <c r="Z1194" s="132"/>
    </row>
    <row r="1195" spans="1:26" s="68" customFormat="1" hidden="1" outlineLevel="1" x14ac:dyDescent="0.25">
      <c r="A1195" s="63" t="s">
        <v>1368</v>
      </c>
      <c r="B1195" s="64" t="s">
        <v>1827</v>
      </c>
      <c r="C1195" s="65" t="s">
        <v>2285</v>
      </c>
      <c r="D1195" s="66"/>
      <c r="E1195" s="67"/>
      <c r="F1195" s="307">
        <v>-639690.30000000005</v>
      </c>
      <c r="G1195" s="307">
        <v>1667353.98</v>
      </c>
      <c r="H1195" s="142">
        <f t="shared" si="200"/>
        <v>-2307044.2800000003</v>
      </c>
      <c r="I1195" s="91">
        <f t="shared" si="199"/>
        <v>-1.3836559648839537</v>
      </c>
      <c r="J1195" s="157"/>
      <c r="K1195" s="307">
        <v>2760168.83</v>
      </c>
      <c r="L1195" s="307">
        <v>4142486.72</v>
      </c>
      <c r="M1195" s="142">
        <f t="shared" si="201"/>
        <v>-1382317.8900000001</v>
      </c>
      <c r="N1195" s="91">
        <f t="shared" si="202"/>
        <v>-0.33369277524201696</v>
      </c>
      <c r="O1195" s="258"/>
      <c r="P1195" s="157"/>
      <c r="Q1195" s="307">
        <v>-343233.73</v>
      </c>
      <c r="R1195" s="307">
        <v>2803803.36</v>
      </c>
      <c r="S1195" s="142">
        <f t="shared" si="203"/>
        <v>-3147037.09</v>
      </c>
      <c r="T1195" s="91">
        <f t="shared" si="204"/>
        <v>-1.122417190483715</v>
      </c>
      <c r="U1195" s="157"/>
      <c r="V1195" s="307">
        <v>5561425.4700000007</v>
      </c>
      <c r="W1195" s="307">
        <v>7214366.8600000003</v>
      </c>
      <c r="X1195" s="142">
        <f t="shared" si="205"/>
        <v>-1652941.3899999997</v>
      </c>
      <c r="Y1195" s="91">
        <f t="shared" si="206"/>
        <v>-0.22911801161162459</v>
      </c>
      <c r="Z1195" s="132"/>
    </row>
    <row r="1196" spans="1:26" s="68" customFormat="1" hidden="1" outlineLevel="1" x14ac:dyDescent="0.25">
      <c r="A1196" s="63" t="s">
        <v>1369</v>
      </c>
      <c r="B1196" s="64" t="s">
        <v>1828</v>
      </c>
      <c r="C1196" s="65" t="s">
        <v>2286</v>
      </c>
      <c r="D1196" s="66"/>
      <c r="E1196" s="67"/>
      <c r="F1196" s="307">
        <v>-229459.49</v>
      </c>
      <c r="G1196" s="307">
        <v>-737819.27</v>
      </c>
      <c r="H1196" s="142">
        <f t="shared" si="200"/>
        <v>508359.78</v>
      </c>
      <c r="I1196" s="91">
        <f t="shared" si="199"/>
        <v>0.68900312131994057</v>
      </c>
      <c r="J1196" s="157"/>
      <c r="K1196" s="307">
        <v>-6349172.1699999999</v>
      </c>
      <c r="L1196" s="307">
        <v>-4508527.49</v>
      </c>
      <c r="M1196" s="142">
        <f t="shared" si="201"/>
        <v>-1840644.6799999997</v>
      </c>
      <c r="N1196" s="91">
        <f t="shared" si="202"/>
        <v>-0.40825850215676507</v>
      </c>
      <c r="O1196" s="258"/>
      <c r="P1196" s="157"/>
      <c r="Q1196" s="307">
        <v>-953849.31</v>
      </c>
      <c r="R1196" s="307">
        <v>-2154750.25</v>
      </c>
      <c r="S1196" s="142">
        <f t="shared" si="203"/>
        <v>1200900.94</v>
      </c>
      <c r="T1196" s="91">
        <f t="shared" si="204"/>
        <v>0.55732720764274191</v>
      </c>
      <c r="U1196" s="157"/>
      <c r="V1196" s="307">
        <v>-9395771</v>
      </c>
      <c r="W1196" s="307">
        <v>-5417540.7300000004</v>
      </c>
      <c r="X1196" s="142">
        <f t="shared" si="205"/>
        <v>-3978230.2699999996</v>
      </c>
      <c r="Y1196" s="91">
        <f t="shared" si="206"/>
        <v>-0.73432401679423998</v>
      </c>
      <c r="Z1196" s="132"/>
    </row>
    <row r="1197" spans="1:26" s="68" customFormat="1" hidden="1" outlineLevel="1" x14ac:dyDescent="0.25">
      <c r="A1197" s="63" t="s">
        <v>1370</v>
      </c>
      <c r="B1197" s="64" t="s">
        <v>1829</v>
      </c>
      <c r="C1197" s="65" t="s">
        <v>2287</v>
      </c>
      <c r="D1197" s="66"/>
      <c r="E1197" s="67"/>
      <c r="F1197" s="307">
        <v>-12729.52</v>
      </c>
      <c r="G1197" s="307">
        <v>-5.4</v>
      </c>
      <c r="H1197" s="142">
        <f t="shared" si="200"/>
        <v>-12724.12</v>
      </c>
      <c r="I1197" s="91" t="str">
        <f t="shared" si="199"/>
        <v>N.M.</v>
      </c>
      <c r="J1197" s="157"/>
      <c r="K1197" s="307">
        <v>-49856.53</v>
      </c>
      <c r="L1197" s="307">
        <v>-36069.040000000001</v>
      </c>
      <c r="M1197" s="142">
        <f t="shared" si="201"/>
        <v>-13787.489999999998</v>
      </c>
      <c r="N1197" s="91">
        <f t="shared" si="202"/>
        <v>-0.38225275748952559</v>
      </c>
      <c r="O1197" s="258"/>
      <c r="P1197" s="157"/>
      <c r="Q1197" s="307">
        <v>-31270.73</v>
      </c>
      <c r="R1197" s="307">
        <v>-23576.720000000001</v>
      </c>
      <c r="S1197" s="142">
        <f t="shared" si="203"/>
        <v>-7694.0099999999984</v>
      </c>
      <c r="T1197" s="91">
        <f t="shared" si="204"/>
        <v>-0.32633928722909711</v>
      </c>
      <c r="U1197" s="157"/>
      <c r="V1197" s="307">
        <v>-78061.81</v>
      </c>
      <c r="W1197" s="307">
        <v>-53505.87</v>
      </c>
      <c r="X1197" s="142">
        <f t="shared" si="205"/>
        <v>-24555.939999999995</v>
      </c>
      <c r="Y1197" s="91">
        <f t="shared" si="206"/>
        <v>-0.45893917807522788</v>
      </c>
      <c r="Z1197" s="132"/>
    </row>
    <row r="1198" spans="1:26" s="68" customFormat="1" hidden="1" outlineLevel="1" x14ac:dyDescent="0.25">
      <c r="A1198" s="63" t="s">
        <v>1371</v>
      </c>
      <c r="B1198" s="64" t="s">
        <v>1830</v>
      </c>
      <c r="C1198" s="65" t="s">
        <v>2288</v>
      </c>
      <c r="D1198" s="66"/>
      <c r="E1198" s="67"/>
      <c r="F1198" s="307">
        <v>-285.27</v>
      </c>
      <c r="G1198" s="307">
        <v>0</v>
      </c>
      <c r="H1198" s="142">
        <f t="shared" si="200"/>
        <v>-285.27</v>
      </c>
      <c r="I1198" s="91" t="str">
        <f t="shared" ref="I1198:I1261" si="207">IF(G1198&lt;0,IF(H1198=0,0,IF(OR(G1198=0,F1198=0),"N.M.",IF(ABS(H1198/G1198)&gt;=10,"N.M.",H1198/(-G1198)))),IF(H1198=0,0,IF(OR(G1198=0,F1198=0),"N.M.",IF(ABS(H1198/G1198)&gt;=10,"N.M.",H1198/G1198))))</f>
        <v>N.M.</v>
      </c>
      <c r="J1198" s="157"/>
      <c r="K1198" s="307">
        <v>-285.27</v>
      </c>
      <c r="L1198" s="307">
        <v>0</v>
      </c>
      <c r="M1198" s="142">
        <f t="shared" si="201"/>
        <v>-285.27</v>
      </c>
      <c r="N1198" s="91" t="str">
        <f t="shared" si="202"/>
        <v>N.M.</v>
      </c>
      <c r="O1198" s="258"/>
      <c r="P1198" s="157"/>
      <c r="Q1198" s="307">
        <v>-285.27</v>
      </c>
      <c r="R1198" s="307">
        <v>0</v>
      </c>
      <c r="S1198" s="142">
        <f t="shared" si="203"/>
        <v>-285.27</v>
      </c>
      <c r="T1198" s="91" t="str">
        <f t="shared" si="204"/>
        <v>N.M.</v>
      </c>
      <c r="U1198" s="157"/>
      <c r="V1198" s="307">
        <v>-285.27</v>
      </c>
      <c r="W1198" s="307">
        <v>0</v>
      </c>
      <c r="X1198" s="142">
        <f t="shared" si="205"/>
        <v>-285.27</v>
      </c>
      <c r="Y1198" s="91" t="str">
        <f t="shared" si="206"/>
        <v>N.M.</v>
      </c>
      <c r="Z1198" s="132"/>
    </row>
    <row r="1199" spans="1:26" s="68" customFormat="1" hidden="1" outlineLevel="1" x14ac:dyDescent="0.25">
      <c r="A1199" s="63" t="s">
        <v>1372</v>
      </c>
      <c r="B1199" s="64" t="s">
        <v>1831</v>
      </c>
      <c r="C1199" s="65" t="s">
        <v>2289</v>
      </c>
      <c r="D1199" s="66"/>
      <c r="E1199" s="67"/>
      <c r="F1199" s="307">
        <v>0</v>
      </c>
      <c r="G1199" s="307">
        <v>0</v>
      </c>
      <c r="H1199" s="142">
        <f t="shared" si="200"/>
        <v>0</v>
      </c>
      <c r="I1199" s="91">
        <f t="shared" si="207"/>
        <v>0</v>
      </c>
      <c r="J1199" s="157"/>
      <c r="K1199" s="307">
        <v>0</v>
      </c>
      <c r="L1199" s="307">
        <v>152679.92000000001</v>
      </c>
      <c r="M1199" s="142">
        <f t="shared" si="201"/>
        <v>-152679.92000000001</v>
      </c>
      <c r="N1199" s="91" t="str">
        <f t="shared" si="202"/>
        <v>N.M.</v>
      </c>
      <c r="O1199" s="258"/>
      <c r="P1199" s="157"/>
      <c r="Q1199" s="307">
        <v>0</v>
      </c>
      <c r="R1199" s="307">
        <v>0</v>
      </c>
      <c r="S1199" s="142">
        <f t="shared" si="203"/>
        <v>0</v>
      </c>
      <c r="T1199" s="91">
        <f t="shared" si="204"/>
        <v>0</v>
      </c>
      <c r="U1199" s="157"/>
      <c r="V1199" s="307">
        <v>0</v>
      </c>
      <c r="W1199" s="307">
        <v>3820924.74</v>
      </c>
      <c r="X1199" s="142">
        <f t="shared" si="205"/>
        <v>-3820924.74</v>
      </c>
      <c r="Y1199" s="91" t="str">
        <f t="shared" si="206"/>
        <v>N.M.</v>
      </c>
      <c r="Z1199" s="132"/>
    </row>
    <row r="1200" spans="1:26" s="68" customFormat="1" hidden="1" outlineLevel="1" x14ac:dyDescent="0.25">
      <c r="A1200" s="63" t="s">
        <v>1373</v>
      </c>
      <c r="B1200" s="64" t="s">
        <v>1832</v>
      </c>
      <c r="C1200" s="65" t="s">
        <v>2290</v>
      </c>
      <c r="D1200" s="66"/>
      <c r="E1200" s="67"/>
      <c r="F1200" s="307">
        <v>1107461.48</v>
      </c>
      <c r="G1200" s="307">
        <v>687693.58</v>
      </c>
      <c r="H1200" s="142">
        <f t="shared" si="200"/>
        <v>419767.9</v>
      </c>
      <c r="I1200" s="91">
        <f t="shared" si="207"/>
        <v>0.61039962013314131</v>
      </c>
      <c r="J1200" s="157"/>
      <c r="K1200" s="307">
        <v>4630900.97</v>
      </c>
      <c r="L1200" s="307">
        <v>3452463.38</v>
      </c>
      <c r="M1200" s="142">
        <f t="shared" si="201"/>
        <v>1178437.5899999999</v>
      </c>
      <c r="N1200" s="91">
        <f t="shared" si="202"/>
        <v>0.34133239379935143</v>
      </c>
      <c r="O1200" s="258"/>
      <c r="P1200" s="157"/>
      <c r="Q1200" s="307">
        <v>1858028.63</v>
      </c>
      <c r="R1200" s="307">
        <v>1463841.6</v>
      </c>
      <c r="S1200" s="142">
        <f t="shared" si="203"/>
        <v>394187.0299999998</v>
      </c>
      <c r="T1200" s="91">
        <f t="shared" si="204"/>
        <v>0.26928257128366878</v>
      </c>
      <c r="U1200" s="157"/>
      <c r="V1200" s="307">
        <v>6829879.2400000002</v>
      </c>
      <c r="W1200" s="307">
        <v>5791859.1099999994</v>
      </c>
      <c r="X1200" s="142">
        <f t="shared" si="205"/>
        <v>1038020.1300000008</v>
      </c>
      <c r="Y1200" s="91">
        <f t="shared" si="206"/>
        <v>0.17922054219305775</v>
      </c>
      <c r="Z1200" s="132"/>
    </row>
    <row r="1201" spans="1:26" s="68" customFormat="1" hidden="1" outlineLevel="1" x14ac:dyDescent="0.25">
      <c r="A1201" s="63" t="s">
        <v>1374</v>
      </c>
      <c r="B1201" s="64" t="s">
        <v>1833</v>
      </c>
      <c r="C1201" s="65" t="s">
        <v>2291</v>
      </c>
      <c r="D1201" s="66"/>
      <c r="E1201" s="67"/>
      <c r="F1201" s="307">
        <v>-425874.15</v>
      </c>
      <c r="G1201" s="307">
        <v>-319277.44</v>
      </c>
      <c r="H1201" s="142">
        <f t="shared" ref="H1201:H1264" si="208">+F1201-G1201</f>
        <v>-106596.71000000002</v>
      </c>
      <c r="I1201" s="91">
        <f t="shared" si="207"/>
        <v>-0.33386859403533187</v>
      </c>
      <c r="J1201" s="157"/>
      <c r="K1201" s="307">
        <v>-2314997.9500000002</v>
      </c>
      <c r="L1201" s="307">
        <v>-1364164.44</v>
      </c>
      <c r="M1201" s="142">
        <f t="shared" si="201"/>
        <v>-950833.51000000024</v>
      </c>
      <c r="N1201" s="91">
        <f t="shared" si="202"/>
        <v>-0.69700798680839404</v>
      </c>
      <c r="O1201" s="258"/>
      <c r="P1201" s="157"/>
      <c r="Q1201" s="307">
        <v>-883671.68</v>
      </c>
      <c r="R1201" s="307">
        <v>-693611.5</v>
      </c>
      <c r="S1201" s="142">
        <f t="shared" si="203"/>
        <v>-190060.18000000005</v>
      </c>
      <c r="T1201" s="91">
        <f t="shared" si="204"/>
        <v>-0.27401532414038704</v>
      </c>
      <c r="U1201" s="157"/>
      <c r="V1201" s="307">
        <v>-3285408.2700000005</v>
      </c>
      <c r="W1201" s="307">
        <v>-2196848.13</v>
      </c>
      <c r="X1201" s="142">
        <f t="shared" si="205"/>
        <v>-1088560.1400000006</v>
      </c>
      <c r="Y1201" s="91">
        <f t="shared" si="206"/>
        <v>-0.49550996499698896</v>
      </c>
      <c r="Z1201" s="132"/>
    </row>
    <row r="1202" spans="1:26" s="68" customFormat="1" hidden="1" outlineLevel="1" x14ac:dyDescent="0.25">
      <c r="A1202" s="63" t="s">
        <v>1375</v>
      </c>
      <c r="B1202" s="64" t="s">
        <v>1834</v>
      </c>
      <c r="C1202" s="65" t="s">
        <v>2292</v>
      </c>
      <c r="D1202" s="66"/>
      <c r="E1202" s="67"/>
      <c r="F1202" s="307">
        <v>0</v>
      </c>
      <c r="G1202" s="307">
        <v>-57.730000000000004</v>
      </c>
      <c r="H1202" s="142">
        <f t="shared" si="208"/>
        <v>57.730000000000004</v>
      </c>
      <c r="I1202" s="91" t="str">
        <f t="shared" si="207"/>
        <v>N.M.</v>
      </c>
      <c r="J1202" s="157"/>
      <c r="K1202" s="307">
        <v>-2256.9500000000003</v>
      </c>
      <c r="L1202" s="307">
        <v>-2453.09</v>
      </c>
      <c r="M1202" s="142">
        <f t="shared" si="201"/>
        <v>196.13999999999987</v>
      </c>
      <c r="N1202" s="91">
        <f t="shared" si="202"/>
        <v>7.9956300013452358E-2</v>
      </c>
      <c r="O1202" s="258"/>
      <c r="P1202" s="157"/>
      <c r="Q1202" s="307">
        <v>-288.03000000000003</v>
      </c>
      <c r="R1202" s="307">
        <v>-501.28000000000003</v>
      </c>
      <c r="S1202" s="142">
        <f t="shared" si="203"/>
        <v>213.25</v>
      </c>
      <c r="T1202" s="91">
        <f t="shared" si="204"/>
        <v>0.42541094797318862</v>
      </c>
      <c r="U1202" s="157"/>
      <c r="V1202" s="307">
        <v>-2721.6400000000003</v>
      </c>
      <c r="W1202" s="307">
        <v>-3261.63</v>
      </c>
      <c r="X1202" s="142">
        <f t="shared" si="205"/>
        <v>539.98999999999978</v>
      </c>
      <c r="Y1202" s="91">
        <f t="shared" si="206"/>
        <v>0.16555832513191249</v>
      </c>
      <c r="Z1202" s="132"/>
    </row>
    <row r="1203" spans="1:26" s="68" customFormat="1" hidden="1" outlineLevel="1" x14ac:dyDescent="0.25">
      <c r="A1203" s="63" t="s">
        <v>1376</v>
      </c>
      <c r="B1203" s="64" t="s">
        <v>1835</v>
      </c>
      <c r="C1203" s="65" t="s">
        <v>2293</v>
      </c>
      <c r="D1203" s="66"/>
      <c r="E1203" s="67"/>
      <c r="F1203" s="307">
        <v>5757.33</v>
      </c>
      <c r="G1203" s="307">
        <v>5800.75</v>
      </c>
      <c r="H1203" s="142">
        <f t="shared" si="208"/>
        <v>-43.420000000000073</v>
      </c>
      <c r="I1203" s="91">
        <f t="shared" si="207"/>
        <v>-7.4852389777184114E-3</v>
      </c>
      <c r="J1203" s="157"/>
      <c r="K1203" s="307">
        <v>29319.88</v>
      </c>
      <c r="L1203" s="307">
        <v>36671.520000000004</v>
      </c>
      <c r="M1203" s="142">
        <f t="shared" si="201"/>
        <v>-7351.6400000000031</v>
      </c>
      <c r="N1203" s="91">
        <f t="shared" si="202"/>
        <v>-0.2004727374267552</v>
      </c>
      <c r="O1203" s="258"/>
      <c r="P1203" s="157"/>
      <c r="Q1203" s="307">
        <v>12123.42</v>
      </c>
      <c r="R1203" s="307">
        <v>14830.1</v>
      </c>
      <c r="S1203" s="142">
        <f t="shared" si="203"/>
        <v>-2706.6800000000003</v>
      </c>
      <c r="T1203" s="91">
        <f t="shared" si="204"/>
        <v>-0.18251259263255137</v>
      </c>
      <c r="U1203" s="157"/>
      <c r="V1203" s="307">
        <v>62523.630000000005</v>
      </c>
      <c r="W1203" s="307">
        <v>70047.990000000005</v>
      </c>
      <c r="X1203" s="142">
        <f t="shared" si="205"/>
        <v>-7524.3600000000006</v>
      </c>
      <c r="Y1203" s="91">
        <f t="shared" si="206"/>
        <v>-0.10741721496933745</v>
      </c>
      <c r="Z1203" s="132"/>
    </row>
    <row r="1204" spans="1:26" s="68" customFormat="1" hidden="1" outlineLevel="1" x14ac:dyDescent="0.25">
      <c r="A1204" s="63" t="s">
        <v>1377</v>
      </c>
      <c r="B1204" s="64" t="s">
        <v>1836</v>
      </c>
      <c r="C1204" s="65" t="s">
        <v>2294</v>
      </c>
      <c r="D1204" s="66"/>
      <c r="E1204" s="67"/>
      <c r="F1204" s="307">
        <v>82871.34</v>
      </c>
      <c r="G1204" s="307">
        <v>55621.46</v>
      </c>
      <c r="H1204" s="142">
        <f t="shared" si="208"/>
        <v>27249.879999999997</v>
      </c>
      <c r="I1204" s="91">
        <f t="shared" si="207"/>
        <v>0.48991666166260284</v>
      </c>
      <c r="J1204" s="157"/>
      <c r="K1204" s="307">
        <v>459287.58</v>
      </c>
      <c r="L1204" s="307">
        <v>513680.14</v>
      </c>
      <c r="M1204" s="142">
        <f t="shared" si="201"/>
        <v>-54392.56</v>
      </c>
      <c r="N1204" s="91">
        <f t="shared" si="202"/>
        <v>-0.10588799481327037</v>
      </c>
      <c r="O1204" s="258"/>
      <c r="P1204" s="157"/>
      <c r="Q1204" s="307">
        <v>206862.87</v>
      </c>
      <c r="R1204" s="307">
        <v>259275.19</v>
      </c>
      <c r="S1204" s="142">
        <f t="shared" si="203"/>
        <v>-52412.320000000007</v>
      </c>
      <c r="T1204" s="91">
        <f t="shared" si="204"/>
        <v>-0.20214938421219558</v>
      </c>
      <c r="U1204" s="157"/>
      <c r="V1204" s="307">
        <v>743916.99</v>
      </c>
      <c r="W1204" s="307">
        <v>814259.06</v>
      </c>
      <c r="X1204" s="142">
        <f t="shared" si="205"/>
        <v>-70342.070000000065</v>
      </c>
      <c r="Y1204" s="91">
        <f t="shared" si="206"/>
        <v>-8.6387826007118737E-2</v>
      </c>
      <c r="Z1204" s="132"/>
    </row>
    <row r="1205" spans="1:26" s="68" customFormat="1" hidden="1" outlineLevel="1" x14ac:dyDescent="0.25">
      <c r="A1205" s="63" t="s">
        <v>1378</v>
      </c>
      <c r="B1205" s="64" t="s">
        <v>1837</v>
      </c>
      <c r="C1205" s="65" t="s">
        <v>2295</v>
      </c>
      <c r="D1205" s="66"/>
      <c r="E1205" s="67"/>
      <c r="F1205" s="307">
        <v>0</v>
      </c>
      <c r="G1205" s="307">
        <v>0</v>
      </c>
      <c r="H1205" s="142">
        <f t="shared" si="208"/>
        <v>0</v>
      </c>
      <c r="I1205" s="91">
        <f t="shared" si="207"/>
        <v>0</v>
      </c>
      <c r="J1205" s="157"/>
      <c r="K1205" s="307">
        <v>243.15</v>
      </c>
      <c r="L1205" s="307">
        <v>245.05</v>
      </c>
      <c r="M1205" s="142">
        <f t="shared" si="201"/>
        <v>-1.9000000000000057</v>
      </c>
      <c r="N1205" s="91">
        <f t="shared" si="202"/>
        <v>-7.7535196898592352E-3</v>
      </c>
      <c r="O1205" s="258"/>
      <c r="P1205" s="157"/>
      <c r="Q1205" s="307">
        <v>0</v>
      </c>
      <c r="R1205" s="307">
        <v>0</v>
      </c>
      <c r="S1205" s="142">
        <f t="shared" si="203"/>
        <v>0</v>
      </c>
      <c r="T1205" s="91">
        <f t="shared" si="204"/>
        <v>0</v>
      </c>
      <c r="U1205" s="157"/>
      <c r="V1205" s="307">
        <v>243.15</v>
      </c>
      <c r="W1205" s="307">
        <v>245.05</v>
      </c>
      <c r="X1205" s="142">
        <f t="shared" si="205"/>
        <v>-1.9000000000000057</v>
      </c>
      <c r="Y1205" s="91">
        <f t="shared" si="206"/>
        <v>-7.7535196898592352E-3</v>
      </c>
      <c r="Z1205" s="132"/>
    </row>
    <row r="1206" spans="1:26" s="68" customFormat="1" hidden="1" outlineLevel="1" x14ac:dyDescent="0.25">
      <c r="A1206" s="63" t="s">
        <v>1379</v>
      </c>
      <c r="B1206" s="64" t="s">
        <v>1838</v>
      </c>
      <c r="C1206" s="65" t="s">
        <v>2296</v>
      </c>
      <c r="D1206" s="66"/>
      <c r="E1206" s="67"/>
      <c r="F1206" s="307">
        <v>0</v>
      </c>
      <c r="G1206" s="307">
        <v>0</v>
      </c>
      <c r="H1206" s="142">
        <f t="shared" si="208"/>
        <v>0</v>
      </c>
      <c r="I1206" s="91">
        <f t="shared" si="207"/>
        <v>0</v>
      </c>
      <c r="J1206" s="157"/>
      <c r="K1206" s="307">
        <v>0</v>
      </c>
      <c r="L1206" s="307">
        <v>446.40000000000003</v>
      </c>
      <c r="M1206" s="142">
        <f t="shared" si="201"/>
        <v>-446.40000000000003</v>
      </c>
      <c r="N1206" s="91" t="str">
        <f t="shared" si="202"/>
        <v>N.M.</v>
      </c>
      <c r="O1206" s="258"/>
      <c r="P1206" s="157"/>
      <c r="Q1206" s="307">
        <v>0</v>
      </c>
      <c r="R1206" s="307">
        <v>446.40000000000003</v>
      </c>
      <c r="S1206" s="142">
        <f t="shared" si="203"/>
        <v>-446.40000000000003</v>
      </c>
      <c r="T1206" s="91" t="str">
        <f t="shared" si="204"/>
        <v>N.M.</v>
      </c>
      <c r="U1206" s="157"/>
      <c r="V1206" s="307">
        <v>0</v>
      </c>
      <c r="W1206" s="307">
        <v>446.40000000000003</v>
      </c>
      <c r="X1206" s="142">
        <f t="shared" si="205"/>
        <v>-446.40000000000003</v>
      </c>
      <c r="Y1206" s="91" t="str">
        <f t="shared" si="206"/>
        <v>N.M.</v>
      </c>
      <c r="Z1206" s="132"/>
    </row>
    <row r="1207" spans="1:26" s="68" customFormat="1" hidden="1" outlineLevel="1" x14ac:dyDescent="0.25">
      <c r="A1207" s="63" t="s">
        <v>1380</v>
      </c>
      <c r="B1207" s="64" t="s">
        <v>1839</v>
      </c>
      <c r="C1207" s="65" t="s">
        <v>2297</v>
      </c>
      <c r="D1207" s="66"/>
      <c r="E1207" s="67"/>
      <c r="F1207" s="307">
        <v>0</v>
      </c>
      <c r="G1207" s="307">
        <v>0</v>
      </c>
      <c r="H1207" s="142">
        <f t="shared" si="208"/>
        <v>0</v>
      </c>
      <c r="I1207" s="91">
        <f t="shared" si="207"/>
        <v>0</v>
      </c>
      <c r="J1207" s="157"/>
      <c r="K1207" s="307">
        <v>0</v>
      </c>
      <c r="L1207" s="307">
        <v>5.79</v>
      </c>
      <c r="M1207" s="142">
        <f t="shared" si="201"/>
        <v>-5.79</v>
      </c>
      <c r="N1207" s="91" t="str">
        <f t="shared" si="202"/>
        <v>N.M.</v>
      </c>
      <c r="O1207" s="258"/>
      <c r="P1207" s="157"/>
      <c r="Q1207" s="307">
        <v>0</v>
      </c>
      <c r="R1207" s="307">
        <v>5.79</v>
      </c>
      <c r="S1207" s="142">
        <f t="shared" si="203"/>
        <v>-5.79</v>
      </c>
      <c r="T1207" s="91" t="str">
        <f t="shared" si="204"/>
        <v>N.M.</v>
      </c>
      <c r="U1207" s="157"/>
      <c r="V1207" s="307">
        <v>0</v>
      </c>
      <c r="W1207" s="307">
        <v>5.94</v>
      </c>
      <c r="X1207" s="142">
        <f t="shared" si="205"/>
        <v>-5.94</v>
      </c>
      <c r="Y1207" s="91" t="str">
        <f t="shared" si="206"/>
        <v>N.M.</v>
      </c>
      <c r="Z1207" s="132"/>
    </row>
    <row r="1208" spans="1:26" s="68" customFormat="1" hidden="1" outlineLevel="1" x14ac:dyDescent="0.25">
      <c r="A1208" s="63" t="s">
        <v>1381</v>
      </c>
      <c r="B1208" s="64" t="s">
        <v>1840</v>
      </c>
      <c r="C1208" s="65" t="s">
        <v>2298</v>
      </c>
      <c r="D1208" s="66"/>
      <c r="E1208" s="67"/>
      <c r="F1208" s="307">
        <v>0</v>
      </c>
      <c r="G1208" s="307">
        <v>0</v>
      </c>
      <c r="H1208" s="142">
        <f t="shared" si="208"/>
        <v>0</v>
      </c>
      <c r="I1208" s="91">
        <f t="shared" si="207"/>
        <v>0</v>
      </c>
      <c r="J1208" s="157"/>
      <c r="K1208" s="307">
        <v>0.93</v>
      </c>
      <c r="L1208" s="307">
        <v>0</v>
      </c>
      <c r="M1208" s="142">
        <f t="shared" si="201"/>
        <v>0.93</v>
      </c>
      <c r="N1208" s="91" t="str">
        <f t="shared" si="202"/>
        <v>N.M.</v>
      </c>
      <c r="O1208" s="258"/>
      <c r="P1208" s="157"/>
      <c r="Q1208" s="307">
        <v>0</v>
      </c>
      <c r="R1208" s="307">
        <v>0</v>
      </c>
      <c r="S1208" s="142">
        <f t="shared" si="203"/>
        <v>0</v>
      </c>
      <c r="T1208" s="91">
        <f t="shared" si="204"/>
        <v>0</v>
      </c>
      <c r="U1208" s="157"/>
      <c r="V1208" s="307">
        <v>0.93</v>
      </c>
      <c r="W1208" s="307">
        <v>0</v>
      </c>
      <c r="X1208" s="142">
        <f t="shared" si="205"/>
        <v>0.93</v>
      </c>
      <c r="Y1208" s="91" t="str">
        <f t="shared" si="206"/>
        <v>N.M.</v>
      </c>
      <c r="Z1208" s="132"/>
    </row>
    <row r="1209" spans="1:26" s="68" customFormat="1" hidden="1" outlineLevel="1" x14ac:dyDescent="0.25">
      <c r="A1209" s="63" t="s">
        <v>1387</v>
      </c>
      <c r="B1209" s="64" t="s">
        <v>1846</v>
      </c>
      <c r="C1209" s="65" t="s">
        <v>2250</v>
      </c>
      <c r="D1209" s="66"/>
      <c r="E1209" s="67"/>
      <c r="F1209" s="307">
        <v>258645.99000000002</v>
      </c>
      <c r="G1209" s="307">
        <v>178382.53</v>
      </c>
      <c r="H1209" s="142">
        <f t="shared" si="208"/>
        <v>80263.460000000021</v>
      </c>
      <c r="I1209" s="91">
        <f t="shared" si="207"/>
        <v>0.44995134893534711</v>
      </c>
      <c r="J1209" s="157"/>
      <c r="K1209" s="307">
        <v>1377445.24</v>
      </c>
      <c r="L1209" s="307">
        <v>1269279.31</v>
      </c>
      <c r="M1209" s="142">
        <f t="shared" si="201"/>
        <v>108165.92999999993</v>
      </c>
      <c r="N1209" s="91">
        <f t="shared" si="202"/>
        <v>8.5218382705694568E-2</v>
      </c>
      <c r="O1209" s="258"/>
      <c r="P1209" s="157"/>
      <c r="Q1209" s="307">
        <v>598472.32000000007</v>
      </c>
      <c r="R1209" s="307">
        <v>499648.74</v>
      </c>
      <c r="S1209" s="142">
        <f t="shared" si="203"/>
        <v>98823.580000000075</v>
      </c>
      <c r="T1209" s="91">
        <f t="shared" si="204"/>
        <v>0.19778610869708202</v>
      </c>
      <c r="U1209" s="157"/>
      <c r="V1209" s="307">
        <v>2172938.06</v>
      </c>
      <c r="W1209" s="307">
        <v>2121039.5300000003</v>
      </c>
      <c r="X1209" s="142">
        <f t="shared" si="205"/>
        <v>51898.529999999795</v>
      </c>
      <c r="Y1209" s="91">
        <f t="shared" si="206"/>
        <v>2.4468440717839799E-2</v>
      </c>
      <c r="Z1209" s="132"/>
    </row>
    <row r="1210" spans="1:26" s="68" customFormat="1" hidden="1" outlineLevel="1" x14ac:dyDescent="0.25">
      <c r="A1210" s="63" t="s">
        <v>1388</v>
      </c>
      <c r="B1210" s="64" t="s">
        <v>1847</v>
      </c>
      <c r="C1210" s="65" t="s">
        <v>2302</v>
      </c>
      <c r="D1210" s="66"/>
      <c r="E1210" s="67"/>
      <c r="F1210" s="307">
        <v>64520.68</v>
      </c>
      <c r="G1210" s="307">
        <v>34160.410000000003</v>
      </c>
      <c r="H1210" s="142">
        <f t="shared" si="208"/>
        <v>30360.269999999997</v>
      </c>
      <c r="I1210" s="91">
        <f t="shared" si="207"/>
        <v>0.88875601902904544</v>
      </c>
      <c r="J1210" s="157"/>
      <c r="K1210" s="307">
        <v>378934.23</v>
      </c>
      <c r="L1210" s="307">
        <v>223044.71</v>
      </c>
      <c r="M1210" s="142">
        <f t="shared" si="201"/>
        <v>155889.51999999999</v>
      </c>
      <c r="N1210" s="91">
        <f t="shared" si="202"/>
        <v>0.6989160155378713</v>
      </c>
      <c r="O1210" s="258"/>
      <c r="P1210" s="157"/>
      <c r="Q1210" s="307">
        <v>166859.82</v>
      </c>
      <c r="R1210" s="307">
        <v>94873.08</v>
      </c>
      <c r="S1210" s="142">
        <f t="shared" si="203"/>
        <v>71986.740000000005</v>
      </c>
      <c r="T1210" s="91">
        <f t="shared" si="204"/>
        <v>0.75876887310921082</v>
      </c>
      <c r="U1210" s="157"/>
      <c r="V1210" s="307">
        <v>541974.77</v>
      </c>
      <c r="W1210" s="307">
        <v>351697.58999999997</v>
      </c>
      <c r="X1210" s="142">
        <f t="shared" si="205"/>
        <v>190277.18000000005</v>
      </c>
      <c r="Y1210" s="91">
        <f t="shared" si="206"/>
        <v>0.54102497546258443</v>
      </c>
      <c r="Z1210" s="132"/>
    </row>
    <row r="1211" spans="1:26" s="68" customFormat="1" hidden="1" outlineLevel="1" x14ac:dyDescent="0.25">
      <c r="A1211" s="63" t="s">
        <v>1389</v>
      </c>
      <c r="B1211" s="64" t="s">
        <v>1848</v>
      </c>
      <c r="C1211" s="65" t="s">
        <v>2303</v>
      </c>
      <c r="D1211" s="66"/>
      <c r="E1211" s="67"/>
      <c r="F1211" s="307">
        <v>79.489999999999995</v>
      </c>
      <c r="G1211" s="307">
        <v>0</v>
      </c>
      <c r="H1211" s="142">
        <f t="shared" si="208"/>
        <v>79.489999999999995</v>
      </c>
      <c r="I1211" s="91" t="str">
        <f t="shared" si="207"/>
        <v>N.M.</v>
      </c>
      <c r="J1211" s="157"/>
      <c r="K1211" s="307">
        <v>104.69</v>
      </c>
      <c r="L1211" s="307">
        <v>0</v>
      </c>
      <c r="M1211" s="142">
        <f t="shared" si="201"/>
        <v>104.69</v>
      </c>
      <c r="N1211" s="91" t="str">
        <f t="shared" si="202"/>
        <v>N.M.</v>
      </c>
      <c r="O1211" s="258"/>
      <c r="P1211" s="157"/>
      <c r="Q1211" s="307">
        <v>-2.75</v>
      </c>
      <c r="R1211" s="307">
        <v>0</v>
      </c>
      <c r="S1211" s="142">
        <f t="shared" si="203"/>
        <v>-2.75</v>
      </c>
      <c r="T1211" s="91" t="str">
        <f t="shared" si="204"/>
        <v>N.M.</v>
      </c>
      <c r="U1211" s="157"/>
      <c r="V1211" s="307">
        <v>234.74</v>
      </c>
      <c r="W1211" s="307">
        <v>0</v>
      </c>
      <c r="X1211" s="142">
        <f t="shared" si="205"/>
        <v>234.74</v>
      </c>
      <c r="Y1211" s="91" t="str">
        <f t="shared" si="206"/>
        <v>N.M.</v>
      </c>
      <c r="Z1211" s="132"/>
    </row>
    <row r="1212" spans="1:26" s="68" customFormat="1" hidden="1" outlineLevel="1" x14ac:dyDescent="0.25">
      <c r="A1212" s="63" t="s">
        <v>1390</v>
      </c>
      <c r="B1212" s="64" t="s">
        <v>1849</v>
      </c>
      <c r="C1212" s="65" t="s">
        <v>2304</v>
      </c>
      <c r="D1212" s="66"/>
      <c r="E1212" s="67"/>
      <c r="F1212" s="307">
        <v>8280.9699999999993</v>
      </c>
      <c r="G1212" s="307">
        <v>6675.4000000000005</v>
      </c>
      <c r="H1212" s="142">
        <f t="shared" si="208"/>
        <v>1605.5699999999988</v>
      </c>
      <c r="I1212" s="91">
        <f t="shared" si="207"/>
        <v>0.24052041825208956</v>
      </c>
      <c r="J1212" s="157"/>
      <c r="K1212" s="307">
        <v>52827.48</v>
      </c>
      <c r="L1212" s="307">
        <v>45995.48</v>
      </c>
      <c r="M1212" s="142">
        <f t="shared" si="201"/>
        <v>6832</v>
      </c>
      <c r="N1212" s="91">
        <f t="shared" si="202"/>
        <v>0.14853633443981887</v>
      </c>
      <c r="O1212" s="258"/>
      <c r="P1212" s="157"/>
      <c r="Q1212" s="307">
        <v>27714.53</v>
      </c>
      <c r="R1212" s="307">
        <v>24269.59</v>
      </c>
      <c r="S1212" s="142">
        <f t="shared" si="203"/>
        <v>3444.9399999999987</v>
      </c>
      <c r="T1212" s="91">
        <f t="shared" si="204"/>
        <v>0.14194471352832902</v>
      </c>
      <c r="U1212" s="157"/>
      <c r="V1212" s="307">
        <v>84092.5</v>
      </c>
      <c r="W1212" s="307">
        <v>63996.810000000005</v>
      </c>
      <c r="X1212" s="142">
        <f t="shared" si="205"/>
        <v>20095.689999999995</v>
      </c>
      <c r="Y1212" s="91">
        <f t="shared" si="206"/>
        <v>0.31401080772619749</v>
      </c>
      <c r="Z1212" s="132"/>
    </row>
    <row r="1213" spans="1:26" s="68" customFormat="1" hidden="1" outlineLevel="1" x14ac:dyDescent="0.25">
      <c r="A1213" s="63" t="s">
        <v>1391</v>
      </c>
      <c r="B1213" s="64" t="s">
        <v>1850</v>
      </c>
      <c r="C1213" s="65" t="s">
        <v>2305</v>
      </c>
      <c r="D1213" s="66"/>
      <c r="E1213" s="67"/>
      <c r="F1213" s="307">
        <v>74683.55</v>
      </c>
      <c r="G1213" s="307">
        <v>66356.31</v>
      </c>
      <c r="H1213" s="142">
        <f t="shared" si="208"/>
        <v>8327.2400000000052</v>
      </c>
      <c r="I1213" s="91">
        <f t="shared" si="207"/>
        <v>0.12549281296684528</v>
      </c>
      <c r="J1213" s="157"/>
      <c r="K1213" s="307">
        <v>806371.57000000007</v>
      </c>
      <c r="L1213" s="307">
        <v>796928.78</v>
      </c>
      <c r="M1213" s="142">
        <f t="shared" si="201"/>
        <v>9442.7900000000373</v>
      </c>
      <c r="N1213" s="91">
        <f t="shared" si="202"/>
        <v>1.1848976015146595E-2</v>
      </c>
      <c r="O1213" s="258"/>
      <c r="P1213" s="157"/>
      <c r="Q1213" s="307">
        <v>279592.76</v>
      </c>
      <c r="R1213" s="307">
        <v>280302.89</v>
      </c>
      <c r="S1213" s="142">
        <f t="shared" si="203"/>
        <v>-710.13000000000466</v>
      </c>
      <c r="T1213" s="91">
        <f t="shared" si="204"/>
        <v>-2.5334380248452117E-3</v>
      </c>
      <c r="U1213" s="157"/>
      <c r="V1213" s="307">
        <v>1325544.6500000001</v>
      </c>
      <c r="W1213" s="307">
        <v>1288758.49</v>
      </c>
      <c r="X1213" s="142">
        <f t="shared" si="205"/>
        <v>36786.160000000149</v>
      </c>
      <c r="Y1213" s="91">
        <f t="shared" si="206"/>
        <v>2.8543874034925001E-2</v>
      </c>
      <c r="Z1213" s="132"/>
    </row>
    <row r="1214" spans="1:26" s="68" customFormat="1" hidden="1" outlineLevel="1" x14ac:dyDescent="0.25">
      <c r="A1214" s="63" t="s">
        <v>1392</v>
      </c>
      <c r="B1214" s="64" t="s">
        <v>1851</v>
      </c>
      <c r="C1214" s="65" t="s">
        <v>2306</v>
      </c>
      <c r="D1214" s="66"/>
      <c r="E1214" s="67"/>
      <c r="F1214" s="307">
        <v>0</v>
      </c>
      <c r="G1214" s="307">
        <v>0</v>
      </c>
      <c r="H1214" s="142">
        <f t="shared" si="208"/>
        <v>0</v>
      </c>
      <c r="I1214" s="91">
        <f t="shared" si="207"/>
        <v>0</v>
      </c>
      <c r="J1214" s="157"/>
      <c r="K1214" s="307">
        <v>0</v>
      </c>
      <c r="L1214" s="307">
        <v>0</v>
      </c>
      <c r="M1214" s="142">
        <f t="shared" si="201"/>
        <v>0</v>
      </c>
      <c r="N1214" s="91">
        <f t="shared" si="202"/>
        <v>0</v>
      </c>
      <c r="O1214" s="258"/>
      <c r="P1214" s="157"/>
      <c r="Q1214" s="307">
        <v>0</v>
      </c>
      <c r="R1214" s="307">
        <v>0</v>
      </c>
      <c r="S1214" s="142">
        <f t="shared" si="203"/>
        <v>0</v>
      </c>
      <c r="T1214" s="91">
        <f t="shared" si="204"/>
        <v>0</v>
      </c>
      <c r="U1214" s="157"/>
      <c r="V1214" s="307">
        <v>0</v>
      </c>
      <c r="W1214" s="307">
        <v>8225.5</v>
      </c>
      <c r="X1214" s="142">
        <f t="shared" si="205"/>
        <v>-8225.5</v>
      </c>
      <c r="Y1214" s="91" t="str">
        <f t="shared" si="206"/>
        <v>N.M.</v>
      </c>
      <c r="Z1214" s="132"/>
    </row>
    <row r="1215" spans="1:26" s="68" customFormat="1" hidden="1" outlineLevel="1" x14ac:dyDescent="0.25">
      <c r="A1215" s="63" t="s">
        <v>1393</v>
      </c>
      <c r="B1215" s="64" t="s">
        <v>1852</v>
      </c>
      <c r="C1215" s="65" t="s">
        <v>2307</v>
      </c>
      <c r="D1215" s="66"/>
      <c r="E1215" s="67"/>
      <c r="F1215" s="307">
        <v>0</v>
      </c>
      <c r="G1215" s="307">
        <v>0</v>
      </c>
      <c r="H1215" s="142">
        <f t="shared" si="208"/>
        <v>0</v>
      </c>
      <c r="I1215" s="91">
        <f t="shared" si="207"/>
        <v>0</v>
      </c>
      <c r="J1215" s="157"/>
      <c r="K1215" s="307">
        <v>0</v>
      </c>
      <c r="L1215" s="307">
        <v>3534.9700000000003</v>
      </c>
      <c r="M1215" s="142">
        <f t="shared" si="201"/>
        <v>-3534.9700000000003</v>
      </c>
      <c r="N1215" s="91" t="str">
        <f t="shared" si="202"/>
        <v>N.M.</v>
      </c>
      <c r="O1215" s="258"/>
      <c r="P1215" s="157"/>
      <c r="Q1215" s="307">
        <v>0</v>
      </c>
      <c r="R1215" s="307">
        <v>0</v>
      </c>
      <c r="S1215" s="142">
        <f t="shared" si="203"/>
        <v>0</v>
      </c>
      <c r="T1215" s="91">
        <f t="shared" si="204"/>
        <v>0</v>
      </c>
      <c r="U1215" s="157"/>
      <c r="V1215" s="307">
        <v>0</v>
      </c>
      <c r="W1215" s="307">
        <v>45681.87</v>
      </c>
      <c r="X1215" s="142">
        <f t="shared" si="205"/>
        <v>-45681.87</v>
      </c>
      <c r="Y1215" s="91" t="str">
        <f t="shared" si="206"/>
        <v>N.M.</v>
      </c>
      <c r="Z1215" s="132"/>
    </row>
    <row r="1216" spans="1:26" s="68" customFormat="1" hidden="1" outlineLevel="1" x14ac:dyDescent="0.25">
      <c r="A1216" s="63" t="s">
        <v>1394</v>
      </c>
      <c r="B1216" s="64" t="s">
        <v>1853</v>
      </c>
      <c r="C1216" s="65" t="s">
        <v>2308</v>
      </c>
      <c r="D1216" s="66"/>
      <c r="E1216" s="67"/>
      <c r="F1216" s="307">
        <v>3325.84</v>
      </c>
      <c r="G1216" s="307">
        <v>5156.3500000000004</v>
      </c>
      <c r="H1216" s="142">
        <f t="shared" si="208"/>
        <v>-1830.5100000000002</v>
      </c>
      <c r="I1216" s="91">
        <f t="shared" si="207"/>
        <v>-0.35500111512988841</v>
      </c>
      <c r="J1216" s="157"/>
      <c r="K1216" s="307">
        <v>54347.64</v>
      </c>
      <c r="L1216" s="307">
        <v>39721.440000000002</v>
      </c>
      <c r="M1216" s="142">
        <f t="shared" si="201"/>
        <v>14626.199999999997</v>
      </c>
      <c r="N1216" s="91">
        <f t="shared" si="202"/>
        <v>0.36821927905936935</v>
      </c>
      <c r="O1216" s="258"/>
      <c r="P1216" s="157"/>
      <c r="Q1216" s="307">
        <v>22202.600000000002</v>
      </c>
      <c r="R1216" s="307">
        <v>14228.67</v>
      </c>
      <c r="S1216" s="142">
        <f t="shared" si="203"/>
        <v>7973.9300000000021</v>
      </c>
      <c r="T1216" s="91">
        <f t="shared" si="204"/>
        <v>0.56041288468985517</v>
      </c>
      <c r="U1216" s="157"/>
      <c r="V1216" s="307">
        <v>92707.51999999999</v>
      </c>
      <c r="W1216" s="307">
        <v>69368.25</v>
      </c>
      <c r="X1216" s="142">
        <f t="shared" si="205"/>
        <v>23339.26999999999</v>
      </c>
      <c r="Y1216" s="91">
        <f t="shared" si="206"/>
        <v>0.33645464603763237</v>
      </c>
      <c r="Z1216" s="132"/>
    </row>
    <row r="1217" spans="1:26" s="68" customFormat="1" hidden="1" outlineLevel="1" x14ac:dyDescent="0.25">
      <c r="A1217" s="63" t="s">
        <v>1395</v>
      </c>
      <c r="B1217" s="64" t="s">
        <v>1854</v>
      </c>
      <c r="C1217" s="65" t="s">
        <v>2309</v>
      </c>
      <c r="D1217" s="66"/>
      <c r="E1217" s="67"/>
      <c r="F1217" s="307">
        <v>953.49</v>
      </c>
      <c r="G1217" s="307">
        <v>3299.2000000000003</v>
      </c>
      <c r="H1217" s="142">
        <f t="shared" si="208"/>
        <v>-2345.71</v>
      </c>
      <c r="I1217" s="91">
        <f t="shared" si="207"/>
        <v>-0.71099357419980591</v>
      </c>
      <c r="J1217" s="157"/>
      <c r="K1217" s="307">
        <v>13781.87</v>
      </c>
      <c r="L1217" s="307">
        <v>14700.49</v>
      </c>
      <c r="M1217" s="142">
        <f t="shared" si="201"/>
        <v>-918.61999999999898</v>
      </c>
      <c r="N1217" s="91">
        <f t="shared" si="202"/>
        <v>-6.2489073493468515E-2</v>
      </c>
      <c r="O1217" s="258"/>
      <c r="P1217" s="157"/>
      <c r="Q1217" s="307">
        <v>5444.14</v>
      </c>
      <c r="R1217" s="307">
        <v>7742.67</v>
      </c>
      <c r="S1217" s="142">
        <f t="shared" si="203"/>
        <v>-2298.5299999999997</v>
      </c>
      <c r="T1217" s="91">
        <f t="shared" si="204"/>
        <v>-0.29686529323863731</v>
      </c>
      <c r="U1217" s="157"/>
      <c r="V1217" s="307">
        <v>23409.550000000003</v>
      </c>
      <c r="W1217" s="307">
        <v>20614.239999999998</v>
      </c>
      <c r="X1217" s="142">
        <f t="shared" si="205"/>
        <v>2795.3100000000049</v>
      </c>
      <c r="Y1217" s="91">
        <f t="shared" si="206"/>
        <v>0.13560092440953464</v>
      </c>
      <c r="Z1217" s="132"/>
    </row>
    <row r="1218" spans="1:26" s="68" customFormat="1" hidden="1" outlineLevel="1" x14ac:dyDescent="0.25">
      <c r="A1218" s="63" t="s">
        <v>1396</v>
      </c>
      <c r="B1218" s="64" t="s">
        <v>1855</v>
      </c>
      <c r="C1218" s="65" t="s">
        <v>2310</v>
      </c>
      <c r="D1218" s="66"/>
      <c r="E1218" s="67"/>
      <c r="F1218" s="307">
        <v>7187.72</v>
      </c>
      <c r="G1218" s="307">
        <v>30489.86</v>
      </c>
      <c r="H1218" s="142">
        <f t="shared" si="208"/>
        <v>-23302.14</v>
      </c>
      <c r="I1218" s="91">
        <f t="shared" si="207"/>
        <v>-0.76425867485124555</v>
      </c>
      <c r="J1218" s="157"/>
      <c r="K1218" s="307">
        <v>215639.58000000002</v>
      </c>
      <c r="L1218" s="307">
        <v>269968.5</v>
      </c>
      <c r="M1218" s="142">
        <f t="shared" si="201"/>
        <v>-54328.919999999984</v>
      </c>
      <c r="N1218" s="91">
        <f t="shared" si="202"/>
        <v>-0.20124170042060457</v>
      </c>
      <c r="O1218" s="258"/>
      <c r="P1218" s="157"/>
      <c r="Q1218" s="307">
        <v>53129.36</v>
      </c>
      <c r="R1218" s="307">
        <v>85102.09</v>
      </c>
      <c r="S1218" s="142">
        <f t="shared" si="203"/>
        <v>-31972.729999999996</v>
      </c>
      <c r="T1218" s="91">
        <f t="shared" si="204"/>
        <v>-0.37569852867303255</v>
      </c>
      <c r="U1218" s="157"/>
      <c r="V1218" s="307">
        <v>373553.53</v>
      </c>
      <c r="W1218" s="307">
        <v>405417.48</v>
      </c>
      <c r="X1218" s="142">
        <f t="shared" si="205"/>
        <v>-31863.949999999953</v>
      </c>
      <c r="Y1218" s="91">
        <f t="shared" si="206"/>
        <v>-7.8595402447866711E-2</v>
      </c>
      <c r="Z1218" s="132"/>
    </row>
    <row r="1219" spans="1:26" s="68" customFormat="1" hidden="1" outlineLevel="1" x14ac:dyDescent="0.25">
      <c r="A1219" s="63" t="s">
        <v>1397</v>
      </c>
      <c r="B1219" s="64" t="s">
        <v>1856</v>
      </c>
      <c r="C1219" s="65" t="s">
        <v>2311</v>
      </c>
      <c r="D1219" s="66"/>
      <c r="E1219" s="67"/>
      <c r="F1219" s="307">
        <v>30018.81</v>
      </c>
      <c r="G1219" s="307">
        <v>19006.8</v>
      </c>
      <c r="H1219" s="142">
        <f t="shared" si="208"/>
        <v>11012.010000000002</v>
      </c>
      <c r="I1219" s="91">
        <f t="shared" si="207"/>
        <v>0.57937211945198575</v>
      </c>
      <c r="J1219" s="157"/>
      <c r="K1219" s="307">
        <v>189423.45</v>
      </c>
      <c r="L1219" s="307">
        <v>128818</v>
      </c>
      <c r="M1219" s="142">
        <f t="shared" si="201"/>
        <v>60605.450000000012</v>
      </c>
      <c r="N1219" s="91">
        <f t="shared" si="202"/>
        <v>0.47047345867813511</v>
      </c>
      <c r="O1219" s="258"/>
      <c r="P1219" s="157"/>
      <c r="Q1219" s="307">
        <v>87178.39</v>
      </c>
      <c r="R1219" s="307">
        <v>62367.01</v>
      </c>
      <c r="S1219" s="142">
        <f t="shared" si="203"/>
        <v>24811.379999999997</v>
      </c>
      <c r="T1219" s="91">
        <f t="shared" si="204"/>
        <v>0.39782859559885903</v>
      </c>
      <c r="U1219" s="157"/>
      <c r="V1219" s="307">
        <v>264102.07</v>
      </c>
      <c r="W1219" s="307">
        <v>255232.962</v>
      </c>
      <c r="X1219" s="142">
        <f t="shared" si="205"/>
        <v>8869.1080000000075</v>
      </c>
      <c r="Y1219" s="91">
        <f t="shared" si="206"/>
        <v>3.4749069753772663E-2</v>
      </c>
      <c r="Z1219" s="132"/>
    </row>
    <row r="1220" spans="1:26" s="68" customFormat="1" hidden="1" outlineLevel="1" x14ac:dyDescent="0.25">
      <c r="A1220" s="63" t="s">
        <v>1398</v>
      </c>
      <c r="B1220" s="64" t="s">
        <v>1857</v>
      </c>
      <c r="C1220" s="65" t="s">
        <v>2312</v>
      </c>
      <c r="D1220" s="66"/>
      <c r="E1220" s="67"/>
      <c r="F1220" s="307">
        <v>3243.07</v>
      </c>
      <c r="G1220" s="307">
        <v>640.05000000000007</v>
      </c>
      <c r="H1220" s="142">
        <f t="shared" si="208"/>
        <v>2603.02</v>
      </c>
      <c r="I1220" s="91">
        <f t="shared" si="207"/>
        <v>4.0669010233575493</v>
      </c>
      <c r="J1220" s="157"/>
      <c r="K1220" s="307">
        <v>13051.08</v>
      </c>
      <c r="L1220" s="307">
        <v>14245.54</v>
      </c>
      <c r="M1220" s="142">
        <f t="shared" si="201"/>
        <v>-1194.4600000000009</v>
      </c>
      <c r="N1220" s="91">
        <f t="shared" si="202"/>
        <v>-8.3847997338114308E-2</v>
      </c>
      <c r="O1220" s="258"/>
      <c r="P1220" s="157"/>
      <c r="Q1220" s="307">
        <v>8856.39</v>
      </c>
      <c r="R1220" s="307">
        <v>8030.8200000000006</v>
      </c>
      <c r="S1220" s="142">
        <f t="shared" si="203"/>
        <v>825.5699999999988</v>
      </c>
      <c r="T1220" s="91">
        <f t="shared" si="204"/>
        <v>0.10280021218256651</v>
      </c>
      <c r="U1220" s="157"/>
      <c r="V1220" s="307">
        <v>25988.68</v>
      </c>
      <c r="W1220" s="307">
        <v>20317.510000000002</v>
      </c>
      <c r="X1220" s="142">
        <f t="shared" si="205"/>
        <v>5671.1699999999983</v>
      </c>
      <c r="Y1220" s="91">
        <f t="shared" si="206"/>
        <v>0.27912721588422978</v>
      </c>
      <c r="Z1220" s="132"/>
    </row>
    <row r="1221" spans="1:26" s="68" customFormat="1" hidden="1" outlineLevel="1" x14ac:dyDescent="0.25">
      <c r="A1221" s="63" t="s">
        <v>1399</v>
      </c>
      <c r="B1221" s="64" t="s">
        <v>1858</v>
      </c>
      <c r="C1221" s="65" t="s">
        <v>2313</v>
      </c>
      <c r="D1221" s="66"/>
      <c r="E1221" s="67"/>
      <c r="F1221" s="307">
        <v>0</v>
      </c>
      <c r="G1221" s="307">
        <v>15.85</v>
      </c>
      <c r="H1221" s="142">
        <f t="shared" si="208"/>
        <v>-15.85</v>
      </c>
      <c r="I1221" s="91" t="str">
        <f t="shared" si="207"/>
        <v>N.M.</v>
      </c>
      <c r="J1221" s="157"/>
      <c r="K1221" s="307">
        <v>0</v>
      </c>
      <c r="L1221" s="307">
        <v>15.85</v>
      </c>
      <c r="M1221" s="142">
        <f t="shared" si="201"/>
        <v>-15.85</v>
      </c>
      <c r="N1221" s="91" t="str">
        <f t="shared" si="202"/>
        <v>N.M.</v>
      </c>
      <c r="O1221" s="258"/>
      <c r="P1221" s="157"/>
      <c r="Q1221" s="307">
        <v>0</v>
      </c>
      <c r="R1221" s="307">
        <v>15.85</v>
      </c>
      <c r="S1221" s="142">
        <f t="shared" si="203"/>
        <v>-15.85</v>
      </c>
      <c r="T1221" s="91" t="str">
        <f t="shared" si="204"/>
        <v>N.M.</v>
      </c>
      <c r="U1221" s="157"/>
      <c r="V1221" s="307">
        <v>0</v>
      </c>
      <c r="W1221" s="307">
        <v>-928.26</v>
      </c>
      <c r="X1221" s="142">
        <f t="shared" si="205"/>
        <v>928.26</v>
      </c>
      <c r="Y1221" s="91" t="str">
        <f t="shared" si="206"/>
        <v>N.M.</v>
      </c>
      <c r="Z1221" s="132"/>
    </row>
    <row r="1222" spans="1:26" s="68" customFormat="1" hidden="1" outlineLevel="1" x14ac:dyDescent="0.25">
      <c r="A1222" s="63" t="s">
        <v>1400</v>
      </c>
      <c r="B1222" s="64" t="s">
        <v>1859</v>
      </c>
      <c r="C1222" s="65" t="s">
        <v>2314</v>
      </c>
      <c r="D1222" s="66"/>
      <c r="E1222" s="67"/>
      <c r="F1222" s="307">
        <v>9369</v>
      </c>
      <c r="G1222" s="307">
        <v>8614.5</v>
      </c>
      <c r="H1222" s="142">
        <f t="shared" si="208"/>
        <v>754.5</v>
      </c>
      <c r="I1222" s="91">
        <f t="shared" si="207"/>
        <v>8.7584885948110744E-2</v>
      </c>
      <c r="J1222" s="157"/>
      <c r="K1222" s="307">
        <v>62010</v>
      </c>
      <c r="L1222" s="307">
        <v>56320.5</v>
      </c>
      <c r="M1222" s="142">
        <f t="shared" si="201"/>
        <v>5689.5</v>
      </c>
      <c r="N1222" s="91">
        <f t="shared" si="202"/>
        <v>0.10102005486456973</v>
      </c>
      <c r="O1222" s="258"/>
      <c r="P1222" s="157"/>
      <c r="Q1222" s="307">
        <v>23379</v>
      </c>
      <c r="R1222" s="307">
        <v>23656.5</v>
      </c>
      <c r="S1222" s="142">
        <f t="shared" si="203"/>
        <v>-277.5</v>
      </c>
      <c r="T1222" s="91">
        <f t="shared" si="204"/>
        <v>-1.1730391224399214E-2</v>
      </c>
      <c r="U1222" s="157"/>
      <c r="V1222" s="307">
        <v>98979</v>
      </c>
      <c r="W1222" s="307">
        <v>99763.5</v>
      </c>
      <c r="X1222" s="142">
        <f t="shared" si="205"/>
        <v>-784.5</v>
      </c>
      <c r="Y1222" s="91">
        <f t="shared" si="206"/>
        <v>-7.8635974078696113E-3</v>
      </c>
      <c r="Z1222" s="132"/>
    </row>
    <row r="1223" spans="1:26" s="68" customFormat="1" hidden="1" outlineLevel="1" x14ac:dyDescent="0.25">
      <c r="A1223" s="63" t="s">
        <v>1401</v>
      </c>
      <c r="B1223" s="64" t="s">
        <v>1860</v>
      </c>
      <c r="C1223" s="65" t="s">
        <v>2315</v>
      </c>
      <c r="D1223" s="66"/>
      <c r="E1223" s="67"/>
      <c r="F1223" s="307">
        <v>0</v>
      </c>
      <c r="G1223" s="307">
        <v>0</v>
      </c>
      <c r="H1223" s="142">
        <f t="shared" si="208"/>
        <v>0</v>
      </c>
      <c r="I1223" s="91">
        <f t="shared" si="207"/>
        <v>0</v>
      </c>
      <c r="J1223" s="157"/>
      <c r="K1223" s="307">
        <v>0</v>
      </c>
      <c r="L1223" s="307">
        <v>0</v>
      </c>
      <c r="M1223" s="142">
        <f t="shared" si="201"/>
        <v>0</v>
      </c>
      <c r="N1223" s="91">
        <f t="shared" si="202"/>
        <v>0</v>
      </c>
      <c r="O1223" s="258"/>
      <c r="P1223" s="157"/>
      <c r="Q1223" s="307">
        <v>0</v>
      </c>
      <c r="R1223" s="307">
        <v>0</v>
      </c>
      <c r="S1223" s="142">
        <f t="shared" si="203"/>
        <v>0</v>
      </c>
      <c r="T1223" s="91">
        <f t="shared" si="204"/>
        <v>0</v>
      </c>
      <c r="U1223" s="157"/>
      <c r="V1223" s="307">
        <v>0</v>
      </c>
      <c r="W1223" s="307">
        <v>0</v>
      </c>
      <c r="X1223" s="142">
        <f t="shared" si="205"/>
        <v>0</v>
      </c>
      <c r="Y1223" s="91">
        <f t="shared" si="206"/>
        <v>0</v>
      </c>
      <c r="Z1223" s="132"/>
    </row>
    <row r="1224" spans="1:26" s="68" customFormat="1" hidden="1" outlineLevel="1" x14ac:dyDescent="0.25">
      <c r="A1224" s="63" t="s">
        <v>1402</v>
      </c>
      <c r="B1224" s="64" t="s">
        <v>1861</v>
      </c>
      <c r="C1224" s="65" t="s">
        <v>2316</v>
      </c>
      <c r="D1224" s="66"/>
      <c r="E1224" s="67"/>
      <c r="F1224" s="307">
        <v>172514.6</v>
      </c>
      <c r="G1224" s="307">
        <v>170512.22</v>
      </c>
      <c r="H1224" s="142">
        <f t="shared" si="208"/>
        <v>2002.3800000000047</v>
      </c>
      <c r="I1224" s="91">
        <f t="shared" si="207"/>
        <v>1.1743322560693917E-2</v>
      </c>
      <c r="J1224" s="157"/>
      <c r="K1224" s="307">
        <v>1209074.33</v>
      </c>
      <c r="L1224" s="307">
        <v>1208798.99</v>
      </c>
      <c r="M1224" s="142">
        <f t="shared" si="201"/>
        <v>275.34000000008382</v>
      </c>
      <c r="N1224" s="91">
        <f t="shared" si="202"/>
        <v>2.2777980646731334E-4</v>
      </c>
      <c r="O1224" s="258"/>
      <c r="P1224" s="157"/>
      <c r="Q1224" s="307">
        <v>519622.26</v>
      </c>
      <c r="R1224" s="307">
        <v>514722.16000000003</v>
      </c>
      <c r="S1224" s="142">
        <f t="shared" si="203"/>
        <v>4900.0999999999767</v>
      </c>
      <c r="T1224" s="91">
        <f t="shared" si="204"/>
        <v>9.5198932177312443E-3</v>
      </c>
      <c r="U1224" s="157"/>
      <c r="V1224" s="307">
        <v>2061804.2800000003</v>
      </c>
      <c r="W1224" s="307">
        <v>1916875.7</v>
      </c>
      <c r="X1224" s="142">
        <f t="shared" si="205"/>
        <v>144928.58000000031</v>
      </c>
      <c r="Y1224" s="91">
        <f t="shared" si="206"/>
        <v>7.5606665575655374E-2</v>
      </c>
      <c r="Z1224" s="132"/>
    </row>
    <row r="1225" spans="1:26" s="68" customFormat="1" hidden="1" outlineLevel="1" x14ac:dyDescent="0.25">
      <c r="A1225" s="63" t="s">
        <v>1403</v>
      </c>
      <c r="B1225" s="64" t="s">
        <v>1862</v>
      </c>
      <c r="C1225" s="65" t="s">
        <v>2317</v>
      </c>
      <c r="D1225" s="66"/>
      <c r="E1225" s="67"/>
      <c r="F1225" s="307">
        <v>15493.06</v>
      </c>
      <c r="G1225" s="307">
        <v>15142.11</v>
      </c>
      <c r="H1225" s="142">
        <f t="shared" si="208"/>
        <v>350.94999999999891</v>
      </c>
      <c r="I1225" s="91">
        <f t="shared" si="207"/>
        <v>2.3177086944950135E-2</v>
      </c>
      <c r="J1225" s="157"/>
      <c r="K1225" s="307">
        <v>100239.72</v>
      </c>
      <c r="L1225" s="307">
        <v>98723.56</v>
      </c>
      <c r="M1225" s="142">
        <f t="shared" si="201"/>
        <v>1516.1600000000035</v>
      </c>
      <c r="N1225" s="91">
        <f t="shared" si="202"/>
        <v>1.5357630944427081E-2</v>
      </c>
      <c r="O1225" s="258"/>
      <c r="P1225" s="157"/>
      <c r="Q1225" s="307">
        <v>40667.120000000003</v>
      </c>
      <c r="R1225" s="307">
        <v>41501.32</v>
      </c>
      <c r="S1225" s="142">
        <f t="shared" si="203"/>
        <v>-834.19999999999709</v>
      </c>
      <c r="T1225" s="91">
        <f t="shared" si="204"/>
        <v>-2.010056547598961E-2</v>
      </c>
      <c r="U1225" s="157"/>
      <c r="V1225" s="307">
        <v>167563.19</v>
      </c>
      <c r="W1225" s="307">
        <v>78734.38</v>
      </c>
      <c r="X1225" s="142">
        <f t="shared" si="205"/>
        <v>88828.81</v>
      </c>
      <c r="Y1225" s="91">
        <f t="shared" si="206"/>
        <v>1.1282086681828192</v>
      </c>
      <c r="Z1225" s="132"/>
    </row>
    <row r="1226" spans="1:26" s="68" customFormat="1" hidden="1" outlineLevel="1" x14ac:dyDescent="0.25">
      <c r="A1226" s="63" t="s">
        <v>1404</v>
      </c>
      <c r="B1226" s="64" t="s">
        <v>1863</v>
      </c>
      <c r="C1226" s="65" t="s">
        <v>2318</v>
      </c>
      <c r="D1226" s="66"/>
      <c r="E1226" s="67"/>
      <c r="F1226" s="307">
        <v>6501533.21</v>
      </c>
      <c r="G1226" s="307">
        <v>6323263.1100000003</v>
      </c>
      <c r="H1226" s="142">
        <f t="shared" si="208"/>
        <v>178270.09999999963</v>
      </c>
      <c r="I1226" s="91">
        <f t="shared" si="207"/>
        <v>2.8192737973859135E-2</v>
      </c>
      <c r="J1226" s="157"/>
      <c r="K1226" s="307">
        <v>44457213.109999999</v>
      </c>
      <c r="L1226" s="307">
        <v>43443138.979999997</v>
      </c>
      <c r="M1226" s="142">
        <f t="shared" si="201"/>
        <v>1014074.1300000027</v>
      </c>
      <c r="N1226" s="91">
        <f t="shared" si="202"/>
        <v>2.3342561191695976E-2</v>
      </c>
      <c r="O1226" s="258"/>
      <c r="P1226" s="157"/>
      <c r="Q1226" s="307">
        <v>19293895.760000002</v>
      </c>
      <c r="R1226" s="307">
        <v>18764863.629999999</v>
      </c>
      <c r="S1226" s="142">
        <f t="shared" si="203"/>
        <v>529032.13000000268</v>
      </c>
      <c r="T1226" s="91">
        <f t="shared" si="204"/>
        <v>2.8192697822446298E-2</v>
      </c>
      <c r="U1226" s="157"/>
      <c r="V1226" s="307">
        <v>75663677.25999999</v>
      </c>
      <c r="W1226" s="307">
        <v>72880189.989999995</v>
      </c>
      <c r="X1226" s="142">
        <f t="shared" si="205"/>
        <v>2783487.2699999958</v>
      </c>
      <c r="Y1226" s="91">
        <f t="shared" si="206"/>
        <v>3.8192645633634087E-2</v>
      </c>
      <c r="Z1226" s="132"/>
    </row>
    <row r="1227" spans="1:26" s="68" customFormat="1" hidden="1" outlineLevel="1" x14ac:dyDescent="0.25">
      <c r="A1227" s="63" t="s">
        <v>1405</v>
      </c>
      <c r="B1227" s="64" t="s">
        <v>1864</v>
      </c>
      <c r="C1227" s="65" t="s">
        <v>2319</v>
      </c>
      <c r="D1227" s="66"/>
      <c r="E1227" s="67"/>
      <c r="F1227" s="307">
        <v>398850.65</v>
      </c>
      <c r="G1227" s="307">
        <v>458249.12</v>
      </c>
      <c r="H1227" s="142">
        <f t="shared" si="208"/>
        <v>-59398.469999999972</v>
      </c>
      <c r="I1227" s="91">
        <f t="shared" si="207"/>
        <v>-0.12962047804914492</v>
      </c>
      <c r="J1227" s="157"/>
      <c r="K1227" s="307">
        <v>2791954.55</v>
      </c>
      <c r="L1227" s="307">
        <v>3207743.81</v>
      </c>
      <c r="M1227" s="142">
        <f t="shared" si="201"/>
        <v>-415789.26000000024</v>
      </c>
      <c r="N1227" s="91">
        <f t="shared" si="202"/>
        <v>-0.12962046990903561</v>
      </c>
      <c r="O1227" s="258"/>
      <c r="P1227" s="157"/>
      <c r="Q1227" s="307">
        <v>1196551.95</v>
      </c>
      <c r="R1227" s="307">
        <v>1374747.35</v>
      </c>
      <c r="S1227" s="142">
        <f t="shared" si="203"/>
        <v>-178195.40000000014</v>
      </c>
      <c r="T1227" s="91">
        <f t="shared" si="204"/>
        <v>-0.12962047171794885</v>
      </c>
      <c r="U1227" s="157"/>
      <c r="V1227" s="307">
        <v>5083200.13</v>
      </c>
      <c r="W1227" s="307">
        <v>5471049.3000000007</v>
      </c>
      <c r="X1227" s="142">
        <f t="shared" si="205"/>
        <v>-387849.17000000086</v>
      </c>
      <c r="Y1227" s="91">
        <f t="shared" si="206"/>
        <v>-7.0891185352689262E-2</v>
      </c>
      <c r="Z1227" s="132"/>
    </row>
    <row r="1228" spans="1:26" s="68" customFormat="1" hidden="1" outlineLevel="1" x14ac:dyDescent="0.25">
      <c r="A1228" s="63" t="s">
        <v>1406</v>
      </c>
      <c r="B1228" s="64" t="s">
        <v>1865</v>
      </c>
      <c r="C1228" s="65" t="s">
        <v>2320</v>
      </c>
      <c r="D1228" s="66"/>
      <c r="E1228" s="67"/>
      <c r="F1228" s="307">
        <v>171641</v>
      </c>
      <c r="G1228" s="307">
        <v>-126801</v>
      </c>
      <c r="H1228" s="142">
        <f t="shared" si="208"/>
        <v>298442</v>
      </c>
      <c r="I1228" s="91">
        <f t="shared" si="207"/>
        <v>2.3536249714118975</v>
      </c>
      <c r="J1228" s="157"/>
      <c r="K1228" s="307">
        <v>7753807</v>
      </c>
      <c r="L1228" s="307">
        <v>-3065098</v>
      </c>
      <c r="M1228" s="142">
        <f t="shared" si="201"/>
        <v>10818905</v>
      </c>
      <c r="N1228" s="91">
        <f t="shared" si="202"/>
        <v>3.5297093274016036</v>
      </c>
      <c r="O1228" s="258"/>
      <c r="P1228" s="157"/>
      <c r="Q1228" s="307">
        <v>8224848</v>
      </c>
      <c r="R1228" s="307">
        <v>-2659937</v>
      </c>
      <c r="S1228" s="142">
        <f t="shared" si="203"/>
        <v>10884785</v>
      </c>
      <c r="T1228" s="91">
        <f t="shared" si="204"/>
        <v>4.0921213547538908</v>
      </c>
      <c r="U1228" s="157"/>
      <c r="V1228" s="307">
        <v>5995475</v>
      </c>
      <c r="W1228" s="307">
        <v>-13064233</v>
      </c>
      <c r="X1228" s="142">
        <f t="shared" si="205"/>
        <v>19059708</v>
      </c>
      <c r="Y1228" s="91">
        <f t="shared" si="206"/>
        <v>1.4589228468292015</v>
      </c>
      <c r="Z1228" s="132"/>
    </row>
    <row r="1229" spans="1:26" s="68" customFormat="1" hidden="1" outlineLevel="1" x14ac:dyDescent="0.25">
      <c r="A1229" s="63" t="s">
        <v>1407</v>
      </c>
      <c r="B1229" s="64" t="s">
        <v>1866</v>
      </c>
      <c r="C1229" s="65" t="s">
        <v>2321</v>
      </c>
      <c r="D1229" s="66"/>
      <c r="E1229" s="67"/>
      <c r="F1229" s="307">
        <v>91257.45</v>
      </c>
      <c r="G1229" s="307">
        <v>72347.77</v>
      </c>
      <c r="H1229" s="142">
        <f t="shared" si="208"/>
        <v>18909.679999999993</v>
      </c>
      <c r="I1229" s="91">
        <f t="shared" si="207"/>
        <v>0.2613719814722692</v>
      </c>
      <c r="J1229" s="157"/>
      <c r="K1229" s="307">
        <v>650301.5</v>
      </c>
      <c r="L1229" s="307">
        <v>505577.46</v>
      </c>
      <c r="M1229" s="142">
        <f t="shared" si="201"/>
        <v>144724.03999999998</v>
      </c>
      <c r="N1229" s="91">
        <f t="shared" si="202"/>
        <v>0.28625492916555256</v>
      </c>
      <c r="O1229" s="258"/>
      <c r="P1229" s="157"/>
      <c r="Q1229" s="307">
        <v>273386.59999999998</v>
      </c>
      <c r="R1229" s="307">
        <v>216790.24</v>
      </c>
      <c r="S1229" s="142">
        <f t="shared" si="203"/>
        <v>56596.359999999986</v>
      </c>
      <c r="T1229" s="91">
        <f t="shared" si="204"/>
        <v>0.26106507377822907</v>
      </c>
      <c r="U1229" s="157"/>
      <c r="V1229" s="307">
        <v>1018522.56</v>
      </c>
      <c r="W1229" s="307">
        <v>841092.64</v>
      </c>
      <c r="X1229" s="142">
        <f t="shared" si="205"/>
        <v>177429.92000000004</v>
      </c>
      <c r="Y1229" s="91">
        <f t="shared" si="206"/>
        <v>0.21095169730649413</v>
      </c>
      <c r="Z1229" s="132"/>
    </row>
    <row r="1230" spans="1:26" s="68" customFormat="1" hidden="1" outlineLevel="1" x14ac:dyDescent="0.25">
      <c r="A1230" s="63" t="s">
        <v>1408</v>
      </c>
      <c r="B1230" s="64" t="s">
        <v>1867</v>
      </c>
      <c r="C1230" s="65" t="s">
        <v>2322</v>
      </c>
      <c r="D1230" s="66"/>
      <c r="E1230" s="67"/>
      <c r="F1230" s="307">
        <v>586515</v>
      </c>
      <c r="G1230" s="307">
        <v>4567.51</v>
      </c>
      <c r="H1230" s="142">
        <f t="shared" si="208"/>
        <v>581947.49</v>
      </c>
      <c r="I1230" s="91" t="str">
        <f t="shared" si="207"/>
        <v>N.M.</v>
      </c>
      <c r="J1230" s="157"/>
      <c r="K1230" s="307">
        <v>5350227</v>
      </c>
      <c r="L1230" s="307">
        <v>31972.57</v>
      </c>
      <c r="M1230" s="142">
        <f t="shared" si="201"/>
        <v>5318254.43</v>
      </c>
      <c r="N1230" s="91" t="str">
        <f t="shared" si="202"/>
        <v>N.M.</v>
      </c>
      <c r="O1230" s="258"/>
      <c r="P1230" s="157"/>
      <c r="Q1230" s="307">
        <v>2174419</v>
      </c>
      <c r="R1230" s="307">
        <v>13702.53</v>
      </c>
      <c r="S1230" s="142">
        <f t="shared" si="203"/>
        <v>2160716.4700000002</v>
      </c>
      <c r="T1230" s="91" t="str">
        <f t="shared" si="204"/>
        <v>N.M.</v>
      </c>
      <c r="U1230" s="157"/>
      <c r="V1230" s="307">
        <v>5373062.5499999998</v>
      </c>
      <c r="W1230" s="307">
        <v>-414067.18</v>
      </c>
      <c r="X1230" s="142">
        <f t="shared" si="205"/>
        <v>5787129.7299999995</v>
      </c>
      <c r="Y1230" s="91" t="str">
        <f t="shared" si="206"/>
        <v>N.M.</v>
      </c>
      <c r="Z1230" s="132"/>
    </row>
    <row r="1231" spans="1:26" s="68" customFormat="1" hidden="1" outlineLevel="1" x14ac:dyDescent="0.25">
      <c r="A1231" s="63" t="s">
        <v>1409</v>
      </c>
      <c r="B1231" s="64" t="s">
        <v>1868</v>
      </c>
      <c r="C1231" s="65" t="s">
        <v>2323</v>
      </c>
      <c r="D1231" s="66"/>
      <c r="E1231" s="67"/>
      <c r="F1231" s="307">
        <v>-52578.14</v>
      </c>
      <c r="G1231" s="307">
        <v>43320.89</v>
      </c>
      <c r="H1231" s="142">
        <f t="shared" si="208"/>
        <v>-95899.03</v>
      </c>
      <c r="I1231" s="91">
        <f t="shared" si="207"/>
        <v>-2.2136902081189929</v>
      </c>
      <c r="J1231" s="157"/>
      <c r="K1231" s="307">
        <v>489696.87</v>
      </c>
      <c r="L1231" s="307">
        <v>850504.55</v>
      </c>
      <c r="M1231" s="142">
        <f t="shared" si="201"/>
        <v>-360807.68000000005</v>
      </c>
      <c r="N1231" s="91">
        <f t="shared" si="202"/>
        <v>-0.42422780689415479</v>
      </c>
      <c r="O1231" s="258"/>
      <c r="P1231" s="157"/>
      <c r="Q1231" s="307">
        <v>243057.22</v>
      </c>
      <c r="R1231" s="307">
        <v>518489.07</v>
      </c>
      <c r="S1231" s="142">
        <f t="shared" si="203"/>
        <v>-275431.84999999998</v>
      </c>
      <c r="T1231" s="91">
        <f t="shared" si="204"/>
        <v>-0.53122016631903146</v>
      </c>
      <c r="U1231" s="157"/>
      <c r="V1231" s="307">
        <v>834246.62</v>
      </c>
      <c r="W1231" s="307">
        <v>1332191.42</v>
      </c>
      <c r="X1231" s="142">
        <f t="shared" si="205"/>
        <v>-497944.79999999993</v>
      </c>
      <c r="Y1231" s="91">
        <f t="shared" si="206"/>
        <v>-0.37377871717564431</v>
      </c>
      <c r="Z1231" s="132"/>
    </row>
    <row r="1232" spans="1:26" s="68" customFormat="1" hidden="1" outlineLevel="1" x14ac:dyDescent="0.25">
      <c r="A1232" s="63" t="s">
        <v>1410</v>
      </c>
      <c r="B1232" s="64" t="s">
        <v>1869</v>
      </c>
      <c r="C1232" s="65" t="s">
        <v>2324</v>
      </c>
      <c r="D1232" s="66"/>
      <c r="E1232" s="67"/>
      <c r="F1232" s="307">
        <v>0</v>
      </c>
      <c r="G1232" s="307">
        <v>0</v>
      </c>
      <c r="H1232" s="142">
        <f t="shared" si="208"/>
        <v>0</v>
      </c>
      <c r="I1232" s="91">
        <f t="shared" si="207"/>
        <v>0</v>
      </c>
      <c r="J1232" s="157"/>
      <c r="K1232" s="307">
        <v>0</v>
      </c>
      <c r="L1232" s="307">
        <v>1248885.1499999999</v>
      </c>
      <c r="M1232" s="142">
        <f t="shared" si="201"/>
        <v>-1248885.1499999999</v>
      </c>
      <c r="N1232" s="91" t="str">
        <f t="shared" si="202"/>
        <v>N.M.</v>
      </c>
      <c r="O1232" s="258"/>
      <c r="P1232" s="157"/>
      <c r="Q1232" s="307">
        <v>0</v>
      </c>
      <c r="R1232" s="307">
        <v>0</v>
      </c>
      <c r="S1232" s="142">
        <f t="shared" si="203"/>
        <v>0</v>
      </c>
      <c r="T1232" s="91">
        <f t="shared" si="204"/>
        <v>0</v>
      </c>
      <c r="U1232" s="157"/>
      <c r="V1232" s="307">
        <v>0</v>
      </c>
      <c r="W1232" s="307">
        <v>-5714025.1199999992</v>
      </c>
      <c r="X1232" s="142">
        <f t="shared" si="205"/>
        <v>5714025.1199999992</v>
      </c>
      <c r="Y1232" s="91" t="str">
        <f t="shared" si="206"/>
        <v>N.M.</v>
      </c>
      <c r="Z1232" s="132"/>
    </row>
    <row r="1233" spans="1:26" s="68" customFormat="1" hidden="1" outlineLevel="1" x14ac:dyDescent="0.25">
      <c r="A1233" s="63" t="s">
        <v>1411</v>
      </c>
      <c r="B1233" s="64" t="s">
        <v>1870</v>
      </c>
      <c r="C1233" s="65" t="s">
        <v>2325</v>
      </c>
      <c r="D1233" s="66"/>
      <c r="E1233" s="67"/>
      <c r="F1233" s="307">
        <v>252.07</v>
      </c>
      <c r="G1233" s="307">
        <v>285.14</v>
      </c>
      <c r="H1233" s="142">
        <f t="shared" si="208"/>
        <v>-33.069999999999993</v>
      </c>
      <c r="I1233" s="91">
        <f t="shared" si="207"/>
        <v>-0.11597811601318649</v>
      </c>
      <c r="J1233" s="157"/>
      <c r="K1233" s="307">
        <v>2072.02</v>
      </c>
      <c r="L1233" s="307">
        <v>2109.4</v>
      </c>
      <c r="M1233" s="142">
        <f t="shared" si="201"/>
        <v>-37.380000000000109</v>
      </c>
      <c r="N1233" s="91">
        <f t="shared" si="202"/>
        <v>-1.7720678866028305E-2</v>
      </c>
      <c r="O1233" s="258"/>
      <c r="P1233" s="157"/>
      <c r="Q1233" s="307">
        <v>884.79</v>
      </c>
      <c r="R1233" s="307">
        <v>817.22</v>
      </c>
      <c r="S1233" s="142">
        <f t="shared" si="203"/>
        <v>67.569999999999936</v>
      </c>
      <c r="T1233" s="91">
        <f t="shared" si="204"/>
        <v>8.2682753726046762E-2</v>
      </c>
      <c r="U1233" s="157"/>
      <c r="V1233" s="307">
        <v>3499.33</v>
      </c>
      <c r="W1233" s="307">
        <v>3616.28</v>
      </c>
      <c r="X1233" s="142">
        <f t="shared" si="205"/>
        <v>-116.95000000000027</v>
      </c>
      <c r="Y1233" s="91">
        <f t="shared" si="206"/>
        <v>-3.2339863063700895E-2</v>
      </c>
      <c r="Z1233" s="132"/>
    </row>
    <row r="1234" spans="1:26" s="68" customFormat="1" hidden="1" outlineLevel="1" x14ac:dyDescent="0.25">
      <c r="A1234" s="63" t="s">
        <v>1412</v>
      </c>
      <c r="B1234" s="64" t="s">
        <v>1871</v>
      </c>
      <c r="C1234" s="65" t="s">
        <v>2326</v>
      </c>
      <c r="D1234" s="66"/>
      <c r="E1234" s="67"/>
      <c r="F1234" s="307">
        <v>0</v>
      </c>
      <c r="G1234" s="307">
        <v>0</v>
      </c>
      <c r="H1234" s="142">
        <f t="shared" si="208"/>
        <v>0</v>
      </c>
      <c r="I1234" s="91">
        <f t="shared" si="207"/>
        <v>0</v>
      </c>
      <c r="J1234" s="157"/>
      <c r="K1234" s="307">
        <v>250</v>
      </c>
      <c r="L1234" s="307">
        <v>0</v>
      </c>
      <c r="M1234" s="142">
        <f t="shared" si="201"/>
        <v>250</v>
      </c>
      <c r="N1234" s="91" t="str">
        <f t="shared" si="202"/>
        <v>N.M.</v>
      </c>
      <c r="O1234" s="258"/>
      <c r="P1234" s="157"/>
      <c r="Q1234" s="307">
        <v>0</v>
      </c>
      <c r="R1234" s="307">
        <v>0</v>
      </c>
      <c r="S1234" s="142">
        <f t="shared" si="203"/>
        <v>0</v>
      </c>
      <c r="T1234" s="91">
        <f t="shared" si="204"/>
        <v>0</v>
      </c>
      <c r="U1234" s="157"/>
      <c r="V1234" s="307">
        <v>250</v>
      </c>
      <c r="W1234" s="307">
        <v>0</v>
      </c>
      <c r="X1234" s="142">
        <f t="shared" si="205"/>
        <v>250</v>
      </c>
      <c r="Y1234" s="91" t="str">
        <f t="shared" si="206"/>
        <v>N.M.</v>
      </c>
      <c r="Z1234" s="132"/>
    </row>
    <row r="1235" spans="1:26" s="68" customFormat="1" hidden="1" outlineLevel="1" x14ac:dyDescent="0.25">
      <c r="A1235" s="63" t="s">
        <v>1413</v>
      </c>
      <c r="B1235" s="64" t="s">
        <v>1872</v>
      </c>
      <c r="C1235" s="65" t="s">
        <v>2262</v>
      </c>
      <c r="D1235" s="66"/>
      <c r="E1235" s="67"/>
      <c r="F1235" s="307">
        <v>0</v>
      </c>
      <c r="G1235" s="307">
        <v>0</v>
      </c>
      <c r="H1235" s="142">
        <f t="shared" si="208"/>
        <v>0</v>
      </c>
      <c r="I1235" s="91">
        <f t="shared" si="207"/>
        <v>0</v>
      </c>
      <c r="J1235" s="157"/>
      <c r="K1235" s="307">
        <v>0</v>
      </c>
      <c r="L1235" s="307">
        <v>0</v>
      </c>
      <c r="M1235" s="142">
        <f t="shared" ref="M1235:M1298" si="209">+K1235-L1235</f>
        <v>0</v>
      </c>
      <c r="N1235" s="91">
        <f t="shared" ref="N1235:N1298" si="210">IF(L1235&lt;0,IF(M1235=0,0,IF(OR(L1235=0,K1235=0),"N.M.",IF(ABS(M1235/L1235)&gt;=10,"N.M.",M1235/(-L1235)))),IF(M1235=0,0,IF(OR(L1235=0,K1235=0),"N.M.",IF(ABS(M1235/L1235)&gt;=10,"N.M.",M1235/L1235))))</f>
        <v>0</v>
      </c>
      <c r="O1235" s="258"/>
      <c r="P1235" s="157"/>
      <c r="Q1235" s="307">
        <v>0</v>
      </c>
      <c r="R1235" s="307">
        <v>0</v>
      </c>
      <c r="S1235" s="142">
        <f t="shared" ref="S1235:S1298" si="211">+Q1235-R1235</f>
        <v>0</v>
      </c>
      <c r="T1235" s="91">
        <f t="shared" ref="T1235:T1298" si="212">IF(R1235&lt;0,IF(S1235=0,0,IF(OR(R1235=0,Q1235=0),"N.M.",IF(ABS(S1235/R1235)&gt;=10,"N.M.",S1235/(-R1235)))),IF(S1235=0,0,IF(OR(R1235=0,Q1235=0),"N.M.",IF(ABS(S1235/R1235)&gt;=10,"N.M.",S1235/R1235))))</f>
        <v>0</v>
      </c>
      <c r="U1235" s="157"/>
      <c r="V1235" s="307">
        <v>0</v>
      </c>
      <c r="W1235" s="307">
        <v>0</v>
      </c>
      <c r="X1235" s="142">
        <f t="shared" ref="X1235:X1298" si="213">+V1235-W1235</f>
        <v>0</v>
      </c>
      <c r="Y1235" s="91">
        <f t="shared" ref="Y1235:Y1298" si="214">IF(W1235&lt;0,IF(X1235=0,0,IF(OR(W1235=0,V1235=0),"N.M.",IF(ABS(X1235/W1235)&gt;=10,"N.M.",X1235/(-W1235)))),IF(X1235=0,0,IF(OR(W1235=0,V1235=0),"N.M.",IF(ABS(X1235/W1235)&gt;=10,"N.M.",X1235/W1235))))</f>
        <v>0</v>
      </c>
      <c r="Z1235" s="132"/>
    </row>
    <row r="1236" spans="1:26" s="68" customFormat="1" hidden="1" outlineLevel="1" x14ac:dyDescent="0.25">
      <c r="A1236" s="63" t="s">
        <v>1414</v>
      </c>
      <c r="B1236" s="64" t="s">
        <v>1873</v>
      </c>
      <c r="C1236" s="65" t="s">
        <v>2327</v>
      </c>
      <c r="D1236" s="66"/>
      <c r="E1236" s="67"/>
      <c r="F1236" s="307">
        <v>4983.45</v>
      </c>
      <c r="G1236" s="307">
        <v>11683.22</v>
      </c>
      <c r="H1236" s="142">
        <f t="shared" si="208"/>
        <v>-6699.7699999999995</v>
      </c>
      <c r="I1236" s="91">
        <f t="shared" si="207"/>
        <v>-0.57345235303281117</v>
      </c>
      <c r="J1236" s="157"/>
      <c r="K1236" s="307">
        <v>38716.83</v>
      </c>
      <c r="L1236" s="307">
        <v>43947.020000000004</v>
      </c>
      <c r="M1236" s="142">
        <f t="shared" si="209"/>
        <v>-5230.1900000000023</v>
      </c>
      <c r="N1236" s="91">
        <f t="shared" si="210"/>
        <v>-0.11901125491557793</v>
      </c>
      <c r="O1236" s="258"/>
      <c r="P1236" s="157"/>
      <c r="Q1236" s="307">
        <v>18158.68</v>
      </c>
      <c r="R1236" s="307">
        <v>24418.58</v>
      </c>
      <c r="S1236" s="142">
        <f t="shared" si="211"/>
        <v>-6259.9000000000015</v>
      </c>
      <c r="T1236" s="91">
        <f t="shared" si="212"/>
        <v>-0.25635806832338331</v>
      </c>
      <c r="U1236" s="157"/>
      <c r="V1236" s="307">
        <v>66585.010000000009</v>
      </c>
      <c r="W1236" s="307">
        <v>88005.02</v>
      </c>
      <c r="X1236" s="142">
        <f t="shared" si="213"/>
        <v>-21420.009999999995</v>
      </c>
      <c r="Y1236" s="91">
        <f t="shared" si="214"/>
        <v>-0.24339531994879376</v>
      </c>
      <c r="Z1236" s="132"/>
    </row>
    <row r="1237" spans="1:26" s="68" customFormat="1" hidden="1" outlineLevel="1" x14ac:dyDescent="0.25">
      <c r="A1237" s="63" t="s">
        <v>1415</v>
      </c>
      <c r="B1237" s="64" t="s">
        <v>1874</v>
      </c>
      <c r="C1237" s="65" t="s">
        <v>2328</v>
      </c>
      <c r="D1237" s="66"/>
      <c r="E1237" s="67"/>
      <c r="F1237" s="307">
        <v>53996.14</v>
      </c>
      <c r="G1237" s="307">
        <v>117600.83</v>
      </c>
      <c r="H1237" s="142">
        <f t="shared" si="208"/>
        <v>-63604.69</v>
      </c>
      <c r="I1237" s="91">
        <f t="shared" si="207"/>
        <v>-0.54085239024248388</v>
      </c>
      <c r="J1237" s="157"/>
      <c r="K1237" s="307">
        <v>720535.14</v>
      </c>
      <c r="L1237" s="307">
        <v>849640.54</v>
      </c>
      <c r="M1237" s="142">
        <f t="shared" si="209"/>
        <v>-129105.40000000002</v>
      </c>
      <c r="N1237" s="91">
        <f t="shared" si="210"/>
        <v>-0.15195296589779017</v>
      </c>
      <c r="O1237" s="258"/>
      <c r="P1237" s="157"/>
      <c r="Q1237" s="307">
        <v>230023.08000000002</v>
      </c>
      <c r="R1237" s="307">
        <v>300177.28000000003</v>
      </c>
      <c r="S1237" s="142">
        <f t="shared" si="211"/>
        <v>-70154.200000000012</v>
      </c>
      <c r="T1237" s="91">
        <f t="shared" si="212"/>
        <v>-0.23370922676093275</v>
      </c>
      <c r="U1237" s="157"/>
      <c r="V1237" s="307">
        <v>1242073.2</v>
      </c>
      <c r="W1237" s="307">
        <v>1211768.3700000001</v>
      </c>
      <c r="X1237" s="142">
        <f t="shared" si="213"/>
        <v>30304.829999999842</v>
      </c>
      <c r="Y1237" s="91">
        <f t="shared" si="214"/>
        <v>2.5008764670099319E-2</v>
      </c>
      <c r="Z1237" s="132"/>
    </row>
    <row r="1238" spans="1:26" s="68" customFormat="1" hidden="1" outlineLevel="1" x14ac:dyDescent="0.25">
      <c r="A1238" s="63" t="s">
        <v>1417</v>
      </c>
      <c r="B1238" s="64" t="s">
        <v>1876</v>
      </c>
      <c r="C1238" s="65" t="s">
        <v>2250</v>
      </c>
      <c r="D1238" s="66"/>
      <c r="E1238" s="67"/>
      <c r="F1238" s="307">
        <v>-153811.89000000001</v>
      </c>
      <c r="G1238" s="307">
        <v>353198.19</v>
      </c>
      <c r="H1238" s="142">
        <f t="shared" si="208"/>
        <v>-507010.08</v>
      </c>
      <c r="I1238" s="91">
        <f t="shared" si="207"/>
        <v>-1.4354832339316348</v>
      </c>
      <c r="J1238" s="157"/>
      <c r="K1238" s="307">
        <v>807294.13</v>
      </c>
      <c r="L1238" s="307">
        <v>787016.49</v>
      </c>
      <c r="M1238" s="142">
        <f t="shared" si="209"/>
        <v>20277.640000000014</v>
      </c>
      <c r="N1238" s="91">
        <f t="shared" si="210"/>
        <v>2.5765203471149651E-2</v>
      </c>
      <c r="O1238" s="258"/>
      <c r="P1238" s="157"/>
      <c r="Q1238" s="307">
        <v>239191.28</v>
      </c>
      <c r="R1238" s="307">
        <v>569983.28</v>
      </c>
      <c r="S1238" s="142">
        <f t="shared" si="211"/>
        <v>-330792</v>
      </c>
      <c r="T1238" s="91">
        <f t="shared" si="212"/>
        <v>-0.58035386581866044</v>
      </c>
      <c r="U1238" s="157"/>
      <c r="V1238" s="307">
        <v>1213208.72</v>
      </c>
      <c r="W1238" s="307">
        <v>1100203.92</v>
      </c>
      <c r="X1238" s="142">
        <f t="shared" si="213"/>
        <v>113004.80000000005</v>
      </c>
      <c r="Y1238" s="91">
        <f t="shared" si="214"/>
        <v>0.10271259531596656</v>
      </c>
      <c r="Z1238" s="132"/>
    </row>
    <row r="1239" spans="1:26" s="68" customFormat="1" hidden="1" outlineLevel="1" x14ac:dyDescent="0.25">
      <c r="A1239" s="63" t="s">
        <v>1418</v>
      </c>
      <c r="B1239" s="64" t="s">
        <v>1877</v>
      </c>
      <c r="C1239" s="65" t="s">
        <v>2330</v>
      </c>
      <c r="D1239" s="66"/>
      <c r="E1239" s="67"/>
      <c r="F1239" s="307">
        <v>0</v>
      </c>
      <c r="G1239" s="307">
        <v>0</v>
      </c>
      <c r="H1239" s="142">
        <f t="shared" si="208"/>
        <v>0</v>
      </c>
      <c r="I1239" s="91">
        <f t="shared" si="207"/>
        <v>0</v>
      </c>
      <c r="J1239" s="157"/>
      <c r="K1239" s="307">
        <v>2414.25</v>
      </c>
      <c r="L1239" s="307">
        <v>0</v>
      </c>
      <c r="M1239" s="142">
        <f t="shared" si="209"/>
        <v>2414.25</v>
      </c>
      <c r="N1239" s="91" t="str">
        <f t="shared" si="210"/>
        <v>N.M.</v>
      </c>
      <c r="O1239" s="258"/>
      <c r="P1239" s="157"/>
      <c r="Q1239" s="307">
        <v>1687.97</v>
      </c>
      <c r="R1239" s="307">
        <v>-17.05</v>
      </c>
      <c r="S1239" s="142">
        <f t="shared" si="211"/>
        <v>1705.02</v>
      </c>
      <c r="T1239" s="91" t="str">
        <f t="shared" si="212"/>
        <v>N.M.</v>
      </c>
      <c r="U1239" s="157"/>
      <c r="V1239" s="307">
        <v>3462.3199999999997</v>
      </c>
      <c r="W1239" s="307">
        <v>687.29</v>
      </c>
      <c r="X1239" s="142">
        <f t="shared" si="213"/>
        <v>2775.0299999999997</v>
      </c>
      <c r="Y1239" s="91">
        <f t="shared" si="214"/>
        <v>4.0376405883979105</v>
      </c>
      <c r="Z1239" s="132"/>
    </row>
    <row r="1240" spans="1:26" s="68" customFormat="1" hidden="1" outlineLevel="1" x14ac:dyDescent="0.25">
      <c r="A1240" s="63" t="s">
        <v>1419</v>
      </c>
      <c r="B1240" s="64" t="s">
        <v>1878</v>
      </c>
      <c r="C1240" s="65" t="s">
        <v>2331</v>
      </c>
      <c r="D1240" s="66"/>
      <c r="E1240" s="67"/>
      <c r="F1240" s="307">
        <v>27294.53</v>
      </c>
      <c r="G1240" s="307">
        <v>118584.33</v>
      </c>
      <c r="H1240" s="142">
        <f t="shared" si="208"/>
        <v>-91289.8</v>
      </c>
      <c r="I1240" s="91">
        <f t="shared" si="207"/>
        <v>-0.76983021281142294</v>
      </c>
      <c r="J1240" s="157"/>
      <c r="K1240" s="307">
        <v>193954.02</v>
      </c>
      <c r="L1240" s="307">
        <v>292762.73</v>
      </c>
      <c r="M1240" s="142">
        <f t="shared" si="209"/>
        <v>-98808.709999999992</v>
      </c>
      <c r="N1240" s="91">
        <f t="shared" si="210"/>
        <v>-0.3375044016019389</v>
      </c>
      <c r="O1240" s="258"/>
      <c r="P1240" s="157"/>
      <c r="Q1240" s="307">
        <v>80662.05</v>
      </c>
      <c r="R1240" s="307">
        <v>183329.52</v>
      </c>
      <c r="S1240" s="142">
        <f t="shared" si="211"/>
        <v>-102667.46999999999</v>
      </c>
      <c r="T1240" s="91">
        <f t="shared" si="212"/>
        <v>-0.56001603015160895</v>
      </c>
      <c r="U1240" s="157"/>
      <c r="V1240" s="307">
        <v>288619.84999999998</v>
      </c>
      <c r="W1240" s="307">
        <v>463444.3</v>
      </c>
      <c r="X1240" s="142">
        <f t="shared" si="213"/>
        <v>-174824.45</v>
      </c>
      <c r="Y1240" s="91">
        <f t="shared" si="214"/>
        <v>-0.3772286119389105</v>
      </c>
      <c r="Z1240" s="132"/>
    </row>
    <row r="1241" spans="1:26" s="68" customFormat="1" hidden="1" outlineLevel="1" x14ac:dyDescent="0.25">
      <c r="A1241" s="63" t="s">
        <v>1420</v>
      </c>
      <c r="B1241" s="64" t="s">
        <v>1879</v>
      </c>
      <c r="C1241" s="65" t="s">
        <v>2312</v>
      </c>
      <c r="D1241" s="66"/>
      <c r="E1241" s="67"/>
      <c r="F1241" s="307">
        <v>54720.32</v>
      </c>
      <c r="G1241" s="307">
        <v>21857.38</v>
      </c>
      <c r="H1241" s="142">
        <f t="shared" si="208"/>
        <v>32862.94</v>
      </c>
      <c r="I1241" s="91">
        <f t="shared" si="207"/>
        <v>1.5035168899474687</v>
      </c>
      <c r="J1241" s="157"/>
      <c r="K1241" s="307">
        <v>720583.18</v>
      </c>
      <c r="L1241" s="307">
        <v>172472.29</v>
      </c>
      <c r="M1241" s="142">
        <f t="shared" si="209"/>
        <v>548110.89</v>
      </c>
      <c r="N1241" s="91">
        <f t="shared" si="210"/>
        <v>3.1779649357006856</v>
      </c>
      <c r="O1241" s="258"/>
      <c r="P1241" s="157"/>
      <c r="Q1241" s="307">
        <v>255585.14</v>
      </c>
      <c r="R1241" s="307">
        <v>63244.590000000004</v>
      </c>
      <c r="S1241" s="142">
        <f t="shared" si="211"/>
        <v>192340.55000000002</v>
      </c>
      <c r="T1241" s="91">
        <f t="shared" si="212"/>
        <v>3.0412174385192472</v>
      </c>
      <c r="U1241" s="157"/>
      <c r="V1241" s="307">
        <v>830058.77</v>
      </c>
      <c r="W1241" s="307">
        <v>446370.55000000005</v>
      </c>
      <c r="X1241" s="142">
        <f t="shared" si="213"/>
        <v>383688.22</v>
      </c>
      <c r="Y1241" s="91">
        <f t="shared" si="214"/>
        <v>0.85957332982653079</v>
      </c>
      <c r="Z1241" s="132"/>
    </row>
    <row r="1242" spans="1:26" s="68" customFormat="1" hidden="1" outlineLevel="1" x14ac:dyDescent="0.25">
      <c r="A1242" s="63" t="s">
        <v>1421</v>
      </c>
      <c r="B1242" s="64" t="s">
        <v>1880</v>
      </c>
      <c r="C1242" s="65" t="s">
        <v>2313</v>
      </c>
      <c r="D1242" s="66"/>
      <c r="E1242" s="67"/>
      <c r="F1242" s="307">
        <v>39755.31</v>
      </c>
      <c r="G1242" s="307">
        <v>25421.71</v>
      </c>
      <c r="H1242" s="142">
        <f t="shared" si="208"/>
        <v>14333.599999999999</v>
      </c>
      <c r="I1242" s="91">
        <f t="shared" si="207"/>
        <v>0.56383303876883184</v>
      </c>
      <c r="J1242" s="157"/>
      <c r="K1242" s="307">
        <v>249631.03</v>
      </c>
      <c r="L1242" s="307">
        <v>198195.56</v>
      </c>
      <c r="M1242" s="142">
        <f t="shared" si="209"/>
        <v>51435.47</v>
      </c>
      <c r="N1242" s="91">
        <f t="shared" si="210"/>
        <v>0.25951878033998343</v>
      </c>
      <c r="O1242" s="258"/>
      <c r="P1242" s="157"/>
      <c r="Q1242" s="307">
        <v>111337.87</v>
      </c>
      <c r="R1242" s="307">
        <v>92214.85</v>
      </c>
      <c r="S1242" s="142">
        <f t="shared" si="211"/>
        <v>19123.01999999999</v>
      </c>
      <c r="T1242" s="91">
        <f t="shared" si="212"/>
        <v>0.20737462567037726</v>
      </c>
      <c r="U1242" s="157"/>
      <c r="V1242" s="307">
        <v>378178.58</v>
      </c>
      <c r="W1242" s="307">
        <v>397928.76</v>
      </c>
      <c r="X1242" s="142">
        <f t="shared" si="213"/>
        <v>-19750.179999999993</v>
      </c>
      <c r="Y1242" s="91">
        <f t="shared" si="214"/>
        <v>-4.9632451798658613E-2</v>
      </c>
      <c r="Z1242" s="132"/>
    </row>
    <row r="1243" spans="1:26" s="68" customFormat="1" hidden="1" outlineLevel="1" x14ac:dyDescent="0.25">
      <c r="A1243" s="63" t="s">
        <v>1422</v>
      </c>
      <c r="B1243" s="64" t="s">
        <v>1881</v>
      </c>
      <c r="C1243" s="65" t="s">
        <v>2332</v>
      </c>
      <c r="D1243" s="66"/>
      <c r="E1243" s="67"/>
      <c r="F1243" s="307">
        <v>2344.91</v>
      </c>
      <c r="G1243" s="307">
        <v>5644.26</v>
      </c>
      <c r="H1243" s="142">
        <f t="shared" si="208"/>
        <v>-3299.3500000000004</v>
      </c>
      <c r="I1243" s="91">
        <f t="shared" si="207"/>
        <v>-0.58454961323539312</v>
      </c>
      <c r="J1243" s="157"/>
      <c r="K1243" s="307">
        <v>12826.24</v>
      </c>
      <c r="L1243" s="307">
        <v>21980.87</v>
      </c>
      <c r="M1243" s="142">
        <f t="shared" si="209"/>
        <v>-9154.6299999999992</v>
      </c>
      <c r="N1243" s="91">
        <f t="shared" si="210"/>
        <v>-0.41648169521952494</v>
      </c>
      <c r="O1243" s="258"/>
      <c r="P1243" s="157"/>
      <c r="Q1243" s="307">
        <v>8907.02</v>
      </c>
      <c r="R1243" s="307">
        <v>9623.82</v>
      </c>
      <c r="S1243" s="142">
        <f t="shared" si="211"/>
        <v>-716.79999999999927</v>
      </c>
      <c r="T1243" s="91">
        <f t="shared" si="212"/>
        <v>-7.4481858555126679E-2</v>
      </c>
      <c r="U1243" s="157"/>
      <c r="V1243" s="307">
        <v>31091.4</v>
      </c>
      <c r="W1243" s="307">
        <v>45466.479999999996</v>
      </c>
      <c r="X1243" s="142">
        <f t="shared" si="213"/>
        <v>-14375.079999999994</v>
      </c>
      <c r="Y1243" s="91">
        <f t="shared" si="214"/>
        <v>-0.31616874673385748</v>
      </c>
      <c r="Z1243" s="132"/>
    </row>
    <row r="1244" spans="1:26" s="68" customFormat="1" hidden="1" outlineLevel="1" x14ac:dyDescent="0.25">
      <c r="A1244" s="63" t="s">
        <v>1423</v>
      </c>
      <c r="B1244" s="64" t="s">
        <v>1882</v>
      </c>
      <c r="C1244" s="65" t="s">
        <v>2333</v>
      </c>
      <c r="D1244" s="66"/>
      <c r="E1244" s="67"/>
      <c r="F1244" s="307">
        <v>226862.45</v>
      </c>
      <c r="G1244" s="307">
        <v>113072.32000000001</v>
      </c>
      <c r="H1244" s="142">
        <f t="shared" si="208"/>
        <v>113790.13</v>
      </c>
      <c r="I1244" s="91">
        <f t="shared" si="207"/>
        <v>1.0063482380126276</v>
      </c>
      <c r="J1244" s="157"/>
      <c r="K1244" s="307">
        <v>844506.84</v>
      </c>
      <c r="L1244" s="307">
        <v>860080.54</v>
      </c>
      <c r="M1244" s="142">
        <f t="shared" si="209"/>
        <v>-15573.70000000007</v>
      </c>
      <c r="N1244" s="91">
        <f t="shared" si="210"/>
        <v>-1.8107257722631498E-2</v>
      </c>
      <c r="O1244" s="258"/>
      <c r="P1244" s="157"/>
      <c r="Q1244" s="307">
        <v>454416.54000000004</v>
      </c>
      <c r="R1244" s="307">
        <v>358081.46</v>
      </c>
      <c r="S1244" s="142">
        <f t="shared" si="211"/>
        <v>96335.080000000016</v>
      </c>
      <c r="T1244" s="91">
        <f t="shared" si="212"/>
        <v>0.26903118636748191</v>
      </c>
      <c r="U1244" s="157"/>
      <c r="V1244" s="307">
        <v>1337861.06</v>
      </c>
      <c r="W1244" s="307">
        <v>1368519.48</v>
      </c>
      <c r="X1244" s="142">
        <f t="shared" si="213"/>
        <v>-30658.419999999925</v>
      </c>
      <c r="Y1244" s="91">
        <f t="shared" si="214"/>
        <v>-2.2402618631340146E-2</v>
      </c>
      <c r="Z1244" s="132"/>
    </row>
    <row r="1245" spans="1:26" s="68" customFormat="1" hidden="1" outlineLevel="1" x14ac:dyDescent="0.25">
      <c r="A1245" s="63" t="s">
        <v>1424</v>
      </c>
      <c r="B1245" s="64" t="s">
        <v>1883</v>
      </c>
      <c r="C1245" s="65" t="s">
        <v>2334</v>
      </c>
      <c r="D1245" s="66"/>
      <c r="E1245" s="67"/>
      <c r="F1245" s="307">
        <v>22058.53</v>
      </c>
      <c r="G1245" s="307">
        <v>13811.03</v>
      </c>
      <c r="H1245" s="142">
        <f t="shared" si="208"/>
        <v>8247.4999999999982</v>
      </c>
      <c r="I1245" s="91">
        <f t="shared" si="207"/>
        <v>0.59716762616546326</v>
      </c>
      <c r="J1245" s="157"/>
      <c r="K1245" s="307">
        <v>105402.73</v>
      </c>
      <c r="L1245" s="307">
        <v>126662.27</v>
      </c>
      <c r="M1245" s="142">
        <f t="shared" si="209"/>
        <v>-21259.540000000008</v>
      </c>
      <c r="N1245" s="91">
        <f t="shared" si="210"/>
        <v>-0.16784429964819048</v>
      </c>
      <c r="O1245" s="258"/>
      <c r="P1245" s="157"/>
      <c r="Q1245" s="307">
        <v>50626.130000000005</v>
      </c>
      <c r="R1245" s="307">
        <v>49123.48</v>
      </c>
      <c r="S1245" s="142">
        <f t="shared" si="211"/>
        <v>1502.6500000000015</v>
      </c>
      <c r="T1245" s="91">
        <f t="shared" si="212"/>
        <v>3.0589241641675251E-2</v>
      </c>
      <c r="U1245" s="157"/>
      <c r="V1245" s="307">
        <v>170696.18</v>
      </c>
      <c r="W1245" s="307">
        <v>218410.3</v>
      </c>
      <c r="X1245" s="142">
        <f t="shared" si="213"/>
        <v>-47714.119999999995</v>
      </c>
      <c r="Y1245" s="91">
        <f t="shared" si="214"/>
        <v>-0.21846094254712345</v>
      </c>
      <c r="Z1245" s="132"/>
    </row>
    <row r="1246" spans="1:26" s="68" customFormat="1" hidden="1" outlineLevel="1" x14ac:dyDescent="0.25">
      <c r="A1246" s="63" t="s">
        <v>1425</v>
      </c>
      <c r="B1246" s="64" t="s">
        <v>1884</v>
      </c>
      <c r="C1246" s="65" t="s">
        <v>2335</v>
      </c>
      <c r="D1246" s="66"/>
      <c r="E1246" s="67"/>
      <c r="F1246" s="307">
        <v>-137904.32000000001</v>
      </c>
      <c r="G1246" s="307">
        <v>279766.21000000002</v>
      </c>
      <c r="H1246" s="142">
        <f t="shared" si="208"/>
        <v>-417670.53</v>
      </c>
      <c r="I1246" s="91">
        <f t="shared" si="207"/>
        <v>-1.492927005016081</v>
      </c>
      <c r="J1246" s="157"/>
      <c r="K1246" s="307">
        <v>1800495.0390000001</v>
      </c>
      <c r="L1246" s="307">
        <v>4474071.88</v>
      </c>
      <c r="M1246" s="142">
        <f t="shared" si="209"/>
        <v>-2673576.841</v>
      </c>
      <c r="N1246" s="91">
        <f t="shared" si="210"/>
        <v>-0.59757127572121171</v>
      </c>
      <c r="O1246" s="258"/>
      <c r="P1246" s="157"/>
      <c r="Q1246" s="307">
        <v>873666.54</v>
      </c>
      <c r="R1246" s="307">
        <v>3100457.84</v>
      </c>
      <c r="S1246" s="142">
        <f t="shared" si="211"/>
        <v>-2226791.2999999998</v>
      </c>
      <c r="T1246" s="91">
        <f t="shared" si="212"/>
        <v>-0.71821370098036874</v>
      </c>
      <c r="U1246" s="157"/>
      <c r="V1246" s="307">
        <v>3612246.449</v>
      </c>
      <c r="W1246" s="307">
        <v>5668998.2630000003</v>
      </c>
      <c r="X1246" s="142">
        <f t="shared" si="213"/>
        <v>-2056751.8140000002</v>
      </c>
      <c r="Y1246" s="91">
        <f t="shared" si="214"/>
        <v>-0.3628069225958061</v>
      </c>
      <c r="Z1246" s="132"/>
    </row>
    <row r="1247" spans="1:26" s="68" customFormat="1" hidden="1" outlineLevel="1" x14ac:dyDescent="0.25">
      <c r="A1247" s="63" t="s">
        <v>1426</v>
      </c>
      <c r="B1247" s="64" t="s">
        <v>1885</v>
      </c>
      <c r="C1247" s="65" t="s">
        <v>2326</v>
      </c>
      <c r="D1247" s="66"/>
      <c r="E1247" s="67"/>
      <c r="F1247" s="307">
        <v>77077.09</v>
      </c>
      <c r="G1247" s="307">
        <v>73586.37</v>
      </c>
      <c r="H1247" s="142">
        <f t="shared" si="208"/>
        <v>3490.7200000000012</v>
      </c>
      <c r="I1247" s="91">
        <f t="shared" si="207"/>
        <v>4.7437045746379407E-2</v>
      </c>
      <c r="J1247" s="157"/>
      <c r="K1247" s="307">
        <v>631374.94000000006</v>
      </c>
      <c r="L1247" s="307">
        <v>522573.57</v>
      </c>
      <c r="M1247" s="142">
        <f t="shared" si="209"/>
        <v>108801.37000000005</v>
      </c>
      <c r="N1247" s="91">
        <f t="shared" si="210"/>
        <v>0.20820297130603074</v>
      </c>
      <c r="O1247" s="258"/>
      <c r="P1247" s="157"/>
      <c r="Q1247" s="307">
        <v>249781.72</v>
      </c>
      <c r="R1247" s="307">
        <v>206711.95</v>
      </c>
      <c r="S1247" s="142">
        <f t="shared" si="211"/>
        <v>43069.76999999999</v>
      </c>
      <c r="T1247" s="91">
        <f t="shared" si="212"/>
        <v>0.20835645931451949</v>
      </c>
      <c r="U1247" s="157"/>
      <c r="V1247" s="307">
        <v>1093912.21</v>
      </c>
      <c r="W1247" s="307">
        <v>833253.03</v>
      </c>
      <c r="X1247" s="142">
        <f t="shared" si="213"/>
        <v>260659.17999999993</v>
      </c>
      <c r="Y1247" s="91">
        <f t="shared" si="214"/>
        <v>0.31282116069832944</v>
      </c>
      <c r="Z1247" s="132"/>
    </row>
    <row r="1248" spans="1:26" s="68" customFormat="1" hidden="1" outlineLevel="1" x14ac:dyDescent="0.25">
      <c r="A1248" s="63" t="s">
        <v>1427</v>
      </c>
      <c r="B1248" s="64" t="s">
        <v>1886</v>
      </c>
      <c r="C1248" s="65" t="s">
        <v>2262</v>
      </c>
      <c r="D1248" s="66"/>
      <c r="E1248" s="67"/>
      <c r="F1248" s="307">
        <v>1031.414</v>
      </c>
      <c r="G1248" s="307">
        <v>1448.34</v>
      </c>
      <c r="H1248" s="142">
        <f t="shared" si="208"/>
        <v>-416.92599999999993</v>
      </c>
      <c r="I1248" s="91">
        <f t="shared" si="207"/>
        <v>-0.28786472789538364</v>
      </c>
      <c r="J1248" s="157"/>
      <c r="K1248" s="307">
        <v>52613.648000000001</v>
      </c>
      <c r="L1248" s="307">
        <v>56005.599999999999</v>
      </c>
      <c r="M1248" s="142">
        <f t="shared" si="209"/>
        <v>-3391.9519999999975</v>
      </c>
      <c r="N1248" s="91">
        <f t="shared" si="210"/>
        <v>-6.0564514977073679E-2</v>
      </c>
      <c r="O1248" s="258"/>
      <c r="P1248" s="157"/>
      <c r="Q1248" s="307">
        <v>48487.991999999998</v>
      </c>
      <c r="R1248" s="307">
        <v>4345.0200000000004</v>
      </c>
      <c r="S1248" s="142">
        <f t="shared" si="211"/>
        <v>44142.971999999994</v>
      </c>
      <c r="T1248" s="91" t="str">
        <f t="shared" si="212"/>
        <v>N.M.</v>
      </c>
      <c r="U1248" s="157"/>
      <c r="V1248" s="307">
        <v>59855.347999999998</v>
      </c>
      <c r="W1248" s="307">
        <v>230514.68000000002</v>
      </c>
      <c r="X1248" s="142">
        <f t="shared" si="213"/>
        <v>-170659.33200000002</v>
      </c>
      <c r="Y1248" s="91">
        <f t="shared" si="214"/>
        <v>-0.74034040695369163</v>
      </c>
      <c r="Z1248" s="132"/>
    </row>
    <row r="1249" spans="1:26" s="68" customFormat="1" hidden="1" outlineLevel="1" x14ac:dyDescent="0.25">
      <c r="A1249" s="63" t="s">
        <v>1351</v>
      </c>
      <c r="B1249" s="64" t="s">
        <v>1810</v>
      </c>
      <c r="C1249" s="65" t="s">
        <v>2268</v>
      </c>
      <c r="D1249" s="66"/>
      <c r="E1249" s="67"/>
      <c r="F1249" s="307">
        <v>0</v>
      </c>
      <c r="G1249" s="307">
        <v>1637.46</v>
      </c>
      <c r="H1249" s="142">
        <f t="shared" si="208"/>
        <v>-1637.46</v>
      </c>
      <c r="I1249" s="91" t="str">
        <f t="shared" si="207"/>
        <v>N.M.</v>
      </c>
      <c r="J1249" s="157"/>
      <c r="K1249" s="307">
        <v>0</v>
      </c>
      <c r="L1249" s="307">
        <v>1637.46</v>
      </c>
      <c r="M1249" s="142">
        <f t="shared" si="209"/>
        <v>-1637.46</v>
      </c>
      <c r="N1249" s="91" t="str">
        <f t="shared" si="210"/>
        <v>N.M.</v>
      </c>
      <c r="O1249" s="258"/>
      <c r="P1249" s="157"/>
      <c r="Q1249" s="307">
        <v>0</v>
      </c>
      <c r="R1249" s="307">
        <v>1637.46</v>
      </c>
      <c r="S1249" s="142">
        <f t="shared" si="211"/>
        <v>-1637.46</v>
      </c>
      <c r="T1249" s="91" t="str">
        <f t="shared" si="212"/>
        <v>N.M.</v>
      </c>
      <c r="U1249" s="157"/>
      <c r="V1249" s="307">
        <v>-1637.46</v>
      </c>
      <c r="W1249" s="307">
        <v>1637.46</v>
      </c>
      <c r="X1249" s="142">
        <f t="shared" si="213"/>
        <v>-3274.92</v>
      </c>
      <c r="Y1249" s="91">
        <f t="shared" si="214"/>
        <v>-2</v>
      </c>
      <c r="Z1249" s="132"/>
    </row>
    <row r="1250" spans="1:26" s="68" customFormat="1" hidden="1" outlineLevel="1" x14ac:dyDescent="0.25">
      <c r="A1250" s="63" t="s">
        <v>1428</v>
      </c>
      <c r="B1250" s="64" t="s">
        <v>1887</v>
      </c>
      <c r="C1250" s="65" t="s">
        <v>2336</v>
      </c>
      <c r="D1250" s="66"/>
      <c r="E1250" s="67"/>
      <c r="F1250" s="307">
        <v>1836.91</v>
      </c>
      <c r="G1250" s="307">
        <v>847.26</v>
      </c>
      <c r="H1250" s="142">
        <f t="shared" si="208"/>
        <v>989.65000000000009</v>
      </c>
      <c r="I1250" s="91">
        <f t="shared" si="207"/>
        <v>1.1680593914500863</v>
      </c>
      <c r="J1250" s="157"/>
      <c r="K1250" s="307">
        <v>13286.61</v>
      </c>
      <c r="L1250" s="307">
        <v>4910.88</v>
      </c>
      <c r="M1250" s="142">
        <f t="shared" si="209"/>
        <v>8375.73</v>
      </c>
      <c r="N1250" s="91">
        <f t="shared" si="210"/>
        <v>1.7055456455869415</v>
      </c>
      <c r="O1250" s="258"/>
      <c r="P1250" s="157"/>
      <c r="Q1250" s="307">
        <v>4879.5600000000004</v>
      </c>
      <c r="R1250" s="307">
        <v>1933.31</v>
      </c>
      <c r="S1250" s="142">
        <f t="shared" si="211"/>
        <v>2946.2500000000005</v>
      </c>
      <c r="T1250" s="91">
        <f t="shared" si="212"/>
        <v>1.5239408061821438</v>
      </c>
      <c r="U1250" s="157"/>
      <c r="V1250" s="307">
        <v>21915.9</v>
      </c>
      <c r="W1250" s="307">
        <v>8666.61</v>
      </c>
      <c r="X1250" s="142">
        <f t="shared" si="213"/>
        <v>13249.29</v>
      </c>
      <c r="Y1250" s="91">
        <f t="shared" si="214"/>
        <v>1.5287742266007125</v>
      </c>
      <c r="Z1250" s="132"/>
    </row>
    <row r="1251" spans="1:26" s="68" customFormat="1" hidden="1" outlineLevel="1" x14ac:dyDescent="0.25">
      <c r="A1251" s="63" t="s">
        <v>1429</v>
      </c>
      <c r="B1251" s="64" t="s">
        <v>1888</v>
      </c>
      <c r="C1251" s="65" t="s">
        <v>2337</v>
      </c>
      <c r="D1251" s="66"/>
      <c r="E1251" s="67"/>
      <c r="F1251" s="307">
        <v>975.2</v>
      </c>
      <c r="G1251" s="307">
        <v>5914.4000000000005</v>
      </c>
      <c r="H1251" s="142">
        <f t="shared" si="208"/>
        <v>-4939.2000000000007</v>
      </c>
      <c r="I1251" s="91">
        <f t="shared" si="207"/>
        <v>-0.83511429730826459</v>
      </c>
      <c r="J1251" s="157"/>
      <c r="K1251" s="307">
        <v>24867.47</v>
      </c>
      <c r="L1251" s="307">
        <v>21963.47</v>
      </c>
      <c r="M1251" s="142">
        <f t="shared" si="209"/>
        <v>2904</v>
      </c>
      <c r="N1251" s="91">
        <f t="shared" si="210"/>
        <v>0.13221954454373558</v>
      </c>
      <c r="O1251" s="258"/>
      <c r="P1251" s="157"/>
      <c r="Q1251" s="307">
        <v>3234.48</v>
      </c>
      <c r="R1251" s="307">
        <v>9662.6200000000008</v>
      </c>
      <c r="S1251" s="142">
        <f t="shared" si="211"/>
        <v>-6428.1400000000012</v>
      </c>
      <c r="T1251" s="91">
        <f t="shared" si="212"/>
        <v>-0.66525849096828815</v>
      </c>
      <c r="U1251" s="157"/>
      <c r="V1251" s="307">
        <v>30235.11</v>
      </c>
      <c r="W1251" s="307">
        <v>31932.07</v>
      </c>
      <c r="X1251" s="142">
        <f t="shared" si="213"/>
        <v>-1696.9599999999991</v>
      </c>
      <c r="Y1251" s="91">
        <f t="shared" si="214"/>
        <v>-5.3142812226078646E-2</v>
      </c>
      <c r="Z1251" s="132"/>
    </row>
    <row r="1252" spans="1:26" s="68" customFormat="1" hidden="1" outlineLevel="1" x14ac:dyDescent="0.25">
      <c r="A1252" s="63" t="s">
        <v>1430</v>
      </c>
      <c r="B1252" s="64" t="s">
        <v>1889</v>
      </c>
      <c r="C1252" s="65" t="s">
        <v>2338</v>
      </c>
      <c r="D1252" s="66"/>
      <c r="E1252" s="67"/>
      <c r="F1252" s="307">
        <v>47609.53</v>
      </c>
      <c r="G1252" s="307">
        <v>28902.170000000002</v>
      </c>
      <c r="H1252" s="142">
        <f t="shared" si="208"/>
        <v>18707.359999999997</v>
      </c>
      <c r="I1252" s="91">
        <f t="shared" si="207"/>
        <v>0.64726489395086928</v>
      </c>
      <c r="J1252" s="157"/>
      <c r="K1252" s="307">
        <v>250322.52000000002</v>
      </c>
      <c r="L1252" s="307">
        <v>180718.5</v>
      </c>
      <c r="M1252" s="142">
        <f t="shared" si="209"/>
        <v>69604.020000000019</v>
      </c>
      <c r="N1252" s="91">
        <f t="shared" si="210"/>
        <v>0.38515160318395747</v>
      </c>
      <c r="O1252" s="258"/>
      <c r="P1252" s="157"/>
      <c r="Q1252" s="307">
        <v>122218.5</v>
      </c>
      <c r="R1252" s="307">
        <v>75325.509999999995</v>
      </c>
      <c r="S1252" s="142">
        <f t="shared" si="211"/>
        <v>46892.990000000005</v>
      </c>
      <c r="T1252" s="91">
        <f t="shared" si="212"/>
        <v>0.62253796887667945</v>
      </c>
      <c r="U1252" s="157"/>
      <c r="V1252" s="307">
        <v>365976.37</v>
      </c>
      <c r="W1252" s="307">
        <v>306377.59999999998</v>
      </c>
      <c r="X1252" s="142">
        <f t="shared" si="213"/>
        <v>59598.770000000019</v>
      </c>
      <c r="Y1252" s="91">
        <f t="shared" si="214"/>
        <v>0.19452717822712895</v>
      </c>
      <c r="Z1252" s="132"/>
    </row>
    <row r="1253" spans="1:26" s="68" customFormat="1" hidden="1" outlineLevel="1" x14ac:dyDescent="0.25">
      <c r="A1253" s="63" t="s">
        <v>1431</v>
      </c>
      <c r="B1253" s="64" t="s">
        <v>1890</v>
      </c>
      <c r="C1253" s="65" t="s">
        <v>2339</v>
      </c>
      <c r="D1253" s="66"/>
      <c r="E1253" s="67"/>
      <c r="F1253" s="307">
        <v>3242.04</v>
      </c>
      <c r="G1253" s="307">
        <v>341.21</v>
      </c>
      <c r="H1253" s="142">
        <f t="shared" si="208"/>
        <v>2900.83</v>
      </c>
      <c r="I1253" s="91">
        <f t="shared" si="207"/>
        <v>8.501597256821313</v>
      </c>
      <c r="J1253" s="157"/>
      <c r="K1253" s="307">
        <v>18082.82</v>
      </c>
      <c r="L1253" s="307">
        <v>19019.12</v>
      </c>
      <c r="M1253" s="142">
        <f t="shared" si="209"/>
        <v>-936.29999999999927</v>
      </c>
      <c r="N1253" s="91">
        <f t="shared" si="210"/>
        <v>-4.9229407038811436E-2</v>
      </c>
      <c r="O1253" s="258"/>
      <c r="P1253" s="157"/>
      <c r="Q1253" s="307">
        <v>7831.97</v>
      </c>
      <c r="R1253" s="307">
        <v>1821.13</v>
      </c>
      <c r="S1253" s="142">
        <f t="shared" si="211"/>
        <v>6010.84</v>
      </c>
      <c r="T1253" s="91">
        <f t="shared" si="212"/>
        <v>3.3006100607864348</v>
      </c>
      <c r="U1253" s="157"/>
      <c r="V1253" s="307">
        <v>22291.13</v>
      </c>
      <c r="W1253" s="307">
        <v>40589.050000000003</v>
      </c>
      <c r="X1253" s="142">
        <f t="shared" si="213"/>
        <v>-18297.920000000002</v>
      </c>
      <c r="Y1253" s="91">
        <f t="shared" si="214"/>
        <v>-0.45080926998784154</v>
      </c>
      <c r="Z1253" s="132"/>
    </row>
    <row r="1254" spans="1:26" s="68" customFormat="1" hidden="1" outlineLevel="1" x14ac:dyDescent="0.25">
      <c r="A1254" s="63" t="s">
        <v>1432</v>
      </c>
      <c r="B1254" s="64" t="s">
        <v>1891</v>
      </c>
      <c r="C1254" s="65" t="s">
        <v>2340</v>
      </c>
      <c r="D1254" s="66"/>
      <c r="E1254" s="67"/>
      <c r="F1254" s="307">
        <v>33742.81</v>
      </c>
      <c r="G1254" s="307">
        <v>25281.03</v>
      </c>
      <c r="H1254" s="142">
        <f t="shared" si="208"/>
        <v>8461.7799999999988</v>
      </c>
      <c r="I1254" s="91">
        <f t="shared" si="207"/>
        <v>0.33470867286657224</v>
      </c>
      <c r="J1254" s="157"/>
      <c r="K1254" s="307">
        <v>213430.35</v>
      </c>
      <c r="L1254" s="307">
        <v>178180.76</v>
      </c>
      <c r="M1254" s="142">
        <f t="shared" si="209"/>
        <v>35249.589999999997</v>
      </c>
      <c r="N1254" s="91">
        <f t="shared" si="210"/>
        <v>0.19783050650362022</v>
      </c>
      <c r="O1254" s="258"/>
      <c r="P1254" s="157"/>
      <c r="Q1254" s="307">
        <v>92321.24</v>
      </c>
      <c r="R1254" s="307">
        <v>72970.320000000007</v>
      </c>
      <c r="S1254" s="142">
        <f t="shared" si="211"/>
        <v>19350.919999999998</v>
      </c>
      <c r="T1254" s="91">
        <f t="shared" si="212"/>
        <v>0.26518891516441201</v>
      </c>
      <c r="U1254" s="157"/>
      <c r="V1254" s="307">
        <v>343395.14</v>
      </c>
      <c r="W1254" s="307">
        <v>300256.93</v>
      </c>
      <c r="X1254" s="142">
        <f t="shared" si="213"/>
        <v>43138.210000000021</v>
      </c>
      <c r="Y1254" s="91">
        <f t="shared" si="214"/>
        <v>0.14367098870956957</v>
      </c>
      <c r="Z1254" s="132"/>
    </row>
    <row r="1255" spans="1:26" s="68" customFormat="1" hidden="1" outlineLevel="1" x14ac:dyDescent="0.25">
      <c r="A1255" s="63" t="s">
        <v>1433</v>
      </c>
      <c r="B1255" s="64" t="s">
        <v>1892</v>
      </c>
      <c r="C1255" s="65" t="s">
        <v>2341</v>
      </c>
      <c r="D1255" s="66"/>
      <c r="E1255" s="67"/>
      <c r="F1255" s="307">
        <v>261381.08000000002</v>
      </c>
      <c r="G1255" s="307">
        <v>206490.9</v>
      </c>
      <c r="H1255" s="142">
        <f t="shared" si="208"/>
        <v>54890.180000000022</v>
      </c>
      <c r="I1255" s="91">
        <f t="shared" si="207"/>
        <v>0.26582372395103138</v>
      </c>
      <c r="J1255" s="157"/>
      <c r="K1255" s="307">
        <v>1613498.24</v>
      </c>
      <c r="L1255" s="307">
        <v>1763864.73</v>
      </c>
      <c r="M1255" s="142">
        <f t="shared" si="209"/>
        <v>-150366.49</v>
      </c>
      <c r="N1255" s="91">
        <f t="shared" si="210"/>
        <v>-8.5248311530102414E-2</v>
      </c>
      <c r="O1255" s="258"/>
      <c r="P1255" s="157"/>
      <c r="Q1255" s="307">
        <v>700453.48</v>
      </c>
      <c r="R1255" s="307">
        <v>813060.8</v>
      </c>
      <c r="S1255" s="142">
        <f t="shared" si="211"/>
        <v>-112607.32000000007</v>
      </c>
      <c r="T1255" s="91">
        <f t="shared" si="212"/>
        <v>-0.13849803114355047</v>
      </c>
      <c r="U1255" s="157"/>
      <c r="V1255" s="307">
        <v>2694399.05</v>
      </c>
      <c r="W1255" s="307">
        <v>2857398.0700000003</v>
      </c>
      <c r="X1255" s="142">
        <f t="shared" si="213"/>
        <v>-162999.02000000048</v>
      </c>
      <c r="Y1255" s="91">
        <f t="shared" si="214"/>
        <v>-5.7044561523064398E-2</v>
      </c>
      <c r="Z1255" s="132"/>
    </row>
    <row r="1256" spans="1:26" s="68" customFormat="1" hidden="1" outlineLevel="1" x14ac:dyDescent="0.25">
      <c r="A1256" s="63" t="s">
        <v>1434</v>
      </c>
      <c r="B1256" s="64" t="s">
        <v>1893</v>
      </c>
      <c r="C1256" s="65" t="s">
        <v>2342</v>
      </c>
      <c r="D1256" s="66"/>
      <c r="E1256" s="67"/>
      <c r="F1256" s="307">
        <v>850.67000000000007</v>
      </c>
      <c r="G1256" s="307">
        <v>595.89</v>
      </c>
      <c r="H1256" s="142">
        <f t="shared" si="208"/>
        <v>254.78000000000009</v>
      </c>
      <c r="I1256" s="91">
        <f t="shared" si="207"/>
        <v>0.42756213395089715</v>
      </c>
      <c r="J1256" s="157"/>
      <c r="K1256" s="307">
        <v>5005.05</v>
      </c>
      <c r="L1256" s="307">
        <v>6855.84</v>
      </c>
      <c r="M1256" s="142">
        <f t="shared" si="209"/>
        <v>-1850.79</v>
      </c>
      <c r="N1256" s="91">
        <f t="shared" si="210"/>
        <v>-0.26995816705173981</v>
      </c>
      <c r="O1256" s="258"/>
      <c r="P1256" s="157"/>
      <c r="Q1256" s="307">
        <v>2381.21</v>
      </c>
      <c r="R1256" s="307">
        <v>2444.89</v>
      </c>
      <c r="S1256" s="142">
        <f t="shared" si="211"/>
        <v>-63.679999999999836</v>
      </c>
      <c r="T1256" s="91">
        <f t="shared" si="212"/>
        <v>-2.6046161586001759E-2</v>
      </c>
      <c r="U1256" s="157"/>
      <c r="V1256" s="307">
        <v>7125.58</v>
      </c>
      <c r="W1256" s="307">
        <v>11853.220000000001</v>
      </c>
      <c r="X1256" s="142">
        <f t="shared" si="213"/>
        <v>-4727.6400000000012</v>
      </c>
      <c r="Y1256" s="91">
        <f t="shared" si="214"/>
        <v>-0.3988485829167096</v>
      </c>
      <c r="Z1256" s="132"/>
    </row>
    <row r="1257" spans="1:26" s="68" customFormat="1" hidden="1" outlineLevel="1" x14ac:dyDescent="0.25">
      <c r="A1257" s="63" t="s">
        <v>1435</v>
      </c>
      <c r="B1257" s="64" t="s">
        <v>1894</v>
      </c>
      <c r="C1257" s="65" t="s">
        <v>2343</v>
      </c>
      <c r="D1257" s="66"/>
      <c r="E1257" s="67"/>
      <c r="F1257" s="307">
        <v>54230.64</v>
      </c>
      <c r="G1257" s="307">
        <v>50976.57</v>
      </c>
      <c r="H1257" s="142">
        <f t="shared" si="208"/>
        <v>3254.0699999999997</v>
      </c>
      <c r="I1257" s="91">
        <f t="shared" si="207"/>
        <v>6.3834620493297203E-2</v>
      </c>
      <c r="J1257" s="157"/>
      <c r="K1257" s="307">
        <v>369843.59</v>
      </c>
      <c r="L1257" s="307">
        <v>351064.53</v>
      </c>
      <c r="M1257" s="142">
        <f t="shared" si="209"/>
        <v>18779.059999999998</v>
      </c>
      <c r="N1257" s="91">
        <f t="shared" si="210"/>
        <v>5.3491761187038737E-2</v>
      </c>
      <c r="O1257" s="258"/>
      <c r="P1257" s="157"/>
      <c r="Q1257" s="307">
        <v>157389.79</v>
      </c>
      <c r="R1257" s="307">
        <v>152400.98000000001</v>
      </c>
      <c r="S1257" s="142">
        <f t="shared" si="211"/>
        <v>4988.8099999999977</v>
      </c>
      <c r="T1257" s="91">
        <f t="shared" si="212"/>
        <v>3.2734763254147037E-2</v>
      </c>
      <c r="U1257" s="157"/>
      <c r="V1257" s="307">
        <v>642117.43999999994</v>
      </c>
      <c r="W1257" s="307">
        <v>601637.53</v>
      </c>
      <c r="X1257" s="142">
        <f t="shared" si="213"/>
        <v>40479.909999999916</v>
      </c>
      <c r="Y1257" s="91">
        <f t="shared" si="214"/>
        <v>6.7282887089839483E-2</v>
      </c>
      <c r="Z1257" s="132"/>
    </row>
    <row r="1258" spans="1:26" s="68" customFormat="1" hidden="1" outlineLevel="1" x14ac:dyDescent="0.25">
      <c r="A1258" s="63" t="s">
        <v>1436</v>
      </c>
      <c r="B1258" s="64" t="s">
        <v>1895</v>
      </c>
      <c r="C1258" s="65" t="s">
        <v>2344</v>
      </c>
      <c r="D1258" s="66"/>
      <c r="E1258" s="67"/>
      <c r="F1258" s="307">
        <v>4397.7300000000005</v>
      </c>
      <c r="G1258" s="307">
        <v>4127.34</v>
      </c>
      <c r="H1258" s="142">
        <f t="shared" si="208"/>
        <v>270.39000000000033</v>
      </c>
      <c r="I1258" s="91">
        <f t="shared" si="207"/>
        <v>6.5511927779150811E-2</v>
      </c>
      <c r="J1258" s="157"/>
      <c r="K1258" s="307">
        <v>31312.46</v>
      </c>
      <c r="L1258" s="307">
        <v>31728.63</v>
      </c>
      <c r="M1258" s="142">
        <f t="shared" si="209"/>
        <v>-416.17000000000189</v>
      </c>
      <c r="N1258" s="91">
        <f t="shared" si="210"/>
        <v>-1.3116544899669538E-2</v>
      </c>
      <c r="O1258" s="258"/>
      <c r="P1258" s="157"/>
      <c r="Q1258" s="307">
        <v>13038.09</v>
      </c>
      <c r="R1258" s="307">
        <v>13454.67</v>
      </c>
      <c r="S1258" s="142">
        <f t="shared" si="211"/>
        <v>-416.57999999999993</v>
      </c>
      <c r="T1258" s="91">
        <f t="shared" si="212"/>
        <v>-3.0961740421727172E-2</v>
      </c>
      <c r="U1258" s="157"/>
      <c r="V1258" s="307">
        <v>54292.17</v>
      </c>
      <c r="W1258" s="307">
        <v>56976.37</v>
      </c>
      <c r="X1258" s="142">
        <f t="shared" si="213"/>
        <v>-2684.2000000000044</v>
      </c>
      <c r="Y1258" s="91">
        <f t="shared" si="214"/>
        <v>-4.711075837228669E-2</v>
      </c>
      <c r="Z1258" s="132"/>
    </row>
    <row r="1259" spans="1:26" s="68" customFormat="1" hidden="1" outlineLevel="1" x14ac:dyDescent="0.25">
      <c r="A1259" s="63" t="s">
        <v>1437</v>
      </c>
      <c r="B1259" s="64" t="s">
        <v>1896</v>
      </c>
      <c r="C1259" s="65" t="s">
        <v>2345</v>
      </c>
      <c r="D1259" s="66"/>
      <c r="E1259" s="67"/>
      <c r="F1259" s="307">
        <v>211.96</v>
      </c>
      <c r="G1259" s="307">
        <v>311.02</v>
      </c>
      <c r="H1259" s="142">
        <f t="shared" si="208"/>
        <v>-99.059999999999974</v>
      </c>
      <c r="I1259" s="91">
        <f t="shared" si="207"/>
        <v>-0.31850041797955109</v>
      </c>
      <c r="J1259" s="157"/>
      <c r="K1259" s="307">
        <v>1973.79</v>
      </c>
      <c r="L1259" s="307">
        <v>1581.74</v>
      </c>
      <c r="M1259" s="142">
        <f t="shared" si="209"/>
        <v>392.04999999999995</v>
      </c>
      <c r="N1259" s="91">
        <f t="shared" si="210"/>
        <v>0.2478599516987621</v>
      </c>
      <c r="O1259" s="258"/>
      <c r="P1259" s="157"/>
      <c r="Q1259" s="307">
        <v>724.03</v>
      </c>
      <c r="R1259" s="307">
        <v>1334.55</v>
      </c>
      <c r="S1259" s="142">
        <f t="shared" si="211"/>
        <v>-610.52</v>
      </c>
      <c r="T1259" s="91">
        <f t="shared" si="212"/>
        <v>-0.4574725562923832</v>
      </c>
      <c r="U1259" s="157"/>
      <c r="V1259" s="307">
        <v>3776.26</v>
      </c>
      <c r="W1259" s="307">
        <v>3009.1800000000003</v>
      </c>
      <c r="X1259" s="142">
        <f t="shared" si="213"/>
        <v>767.07999999999993</v>
      </c>
      <c r="Y1259" s="91">
        <f t="shared" si="214"/>
        <v>0.25491329863949641</v>
      </c>
      <c r="Z1259" s="132"/>
    </row>
    <row r="1260" spans="1:26" s="68" customFormat="1" hidden="1" outlineLevel="1" x14ac:dyDescent="0.25">
      <c r="A1260" s="63" t="s">
        <v>1438</v>
      </c>
      <c r="B1260" s="64" t="s">
        <v>1897</v>
      </c>
      <c r="C1260" s="65" t="s">
        <v>2346</v>
      </c>
      <c r="D1260" s="66"/>
      <c r="E1260" s="67"/>
      <c r="F1260" s="307">
        <v>48781.07</v>
      </c>
      <c r="G1260" s="307">
        <v>41046.520000000004</v>
      </c>
      <c r="H1260" s="142">
        <f t="shared" si="208"/>
        <v>7734.5499999999956</v>
      </c>
      <c r="I1260" s="91">
        <f t="shared" si="207"/>
        <v>0.18843375759991335</v>
      </c>
      <c r="J1260" s="157"/>
      <c r="K1260" s="307">
        <v>288385.18</v>
      </c>
      <c r="L1260" s="307">
        <v>390522.32</v>
      </c>
      <c r="M1260" s="142">
        <f t="shared" si="209"/>
        <v>-102137.14000000001</v>
      </c>
      <c r="N1260" s="91">
        <f t="shared" si="210"/>
        <v>-0.26153982696814876</v>
      </c>
      <c r="O1260" s="258"/>
      <c r="P1260" s="157"/>
      <c r="Q1260" s="307">
        <v>155501.88</v>
      </c>
      <c r="R1260" s="307">
        <v>167899.77</v>
      </c>
      <c r="S1260" s="142">
        <f t="shared" si="211"/>
        <v>-12397.889999999985</v>
      </c>
      <c r="T1260" s="91">
        <f t="shared" si="212"/>
        <v>-7.3841018364706426E-2</v>
      </c>
      <c r="U1260" s="157"/>
      <c r="V1260" s="307">
        <v>543744.82000000007</v>
      </c>
      <c r="W1260" s="307">
        <v>655472.21</v>
      </c>
      <c r="X1260" s="142">
        <f t="shared" si="213"/>
        <v>-111727.3899999999</v>
      </c>
      <c r="Y1260" s="91">
        <f t="shared" si="214"/>
        <v>-0.17045328283253977</v>
      </c>
      <c r="Z1260" s="132"/>
    </row>
    <row r="1261" spans="1:26" s="68" customFormat="1" hidden="1" outlineLevel="1" x14ac:dyDescent="0.25">
      <c r="A1261" s="63" t="s">
        <v>1439</v>
      </c>
      <c r="B1261" s="64" t="s">
        <v>1898</v>
      </c>
      <c r="C1261" s="65" t="s">
        <v>2347</v>
      </c>
      <c r="D1261" s="66"/>
      <c r="E1261" s="67"/>
      <c r="F1261" s="307">
        <v>23020.32</v>
      </c>
      <c r="G1261" s="307">
        <v>20999.65</v>
      </c>
      <c r="H1261" s="142">
        <f t="shared" si="208"/>
        <v>2020.6699999999983</v>
      </c>
      <c r="I1261" s="91">
        <f t="shared" si="207"/>
        <v>9.6223984685458952E-2</v>
      </c>
      <c r="J1261" s="157"/>
      <c r="K1261" s="307">
        <v>169315.04</v>
      </c>
      <c r="L1261" s="307">
        <v>197788.21</v>
      </c>
      <c r="M1261" s="142">
        <f t="shared" si="209"/>
        <v>-28473.169999999984</v>
      </c>
      <c r="N1261" s="91">
        <f t="shared" si="210"/>
        <v>-0.14395787291871434</v>
      </c>
      <c r="O1261" s="258"/>
      <c r="P1261" s="157"/>
      <c r="Q1261" s="307">
        <v>66776.56</v>
      </c>
      <c r="R1261" s="307">
        <v>80094.58</v>
      </c>
      <c r="S1261" s="142">
        <f t="shared" si="211"/>
        <v>-13318.020000000004</v>
      </c>
      <c r="T1261" s="91">
        <f t="shared" si="212"/>
        <v>-0.16627866704588504</v>
      </c>
      <c r="U1261" s="157"/>
      <c r="V1261" s="307">
        <v>292609.21000000002</v>
      </c>
      <c r="W1261" s="307">
        <v>368998.98</v>
      </c>
      <c r="X1261" s="142">
        <f t="shared" si="213"/>
        <v>-76389.76999999996</v>
      </c>
      <c r="Y1261" s="91">
        <f t="shared" si="214"/>
        <v>-0.20701891913088746</v>
      </c>
      <c r="Z1261" s="132"/>
    </row>
    <row r="1262" spans="1:26" s="68" customFormat="1" hidden="1" outlineLevel="1" x14ac:dyDescent="0.25">
      <c r="A1262" s="63" t="s">
        <v>1440</v>
      </c>
      <c r="B1262" s="64" t="s">
        <v>1899</v>
      </c>
      <c r="C1262" s="65" t="s">
        <v>2348</v>
      </c>
      <c r="D1262" s="66"/>
      <c r="E1262" s="67"/>
      <c r="F1262" s="307">
        <v>-42.78</v>
      </c>
      <c r="G1262" s="307">
        <v>3090.94</v>
      </c>
      <c r="H1262" s="142">
        <f t="shared" si="208"/>
        <v>-3133.7200000000003</v>
      </c>
      <c r="I1262" s="91">
        <f t="shared" ref="I1262:I1325" si="215">IF(G1262&lt;0,IF(H1262=0,0,IF(OR(G1262=0,F1262=0),"N.M.",IF(ABS(H1262/G1262)&gt;=10,"N.M.",H1262/(-G1262)))),IF(H1262=0,0,IF(OR(G1262=0,F1262=0),"N.M.",IF(ABS(H1262/G1262)&gt;=10,"N.M.",H1262/G1262))))</f>
        <v>-1.0138404498307958</v>
      </c>
      <c r="J1262" s="157"/>
      <c r="K1262" s="307">
        <v>-314.60000000000002</v>
      </c>
      <c r="L1262" s="307">
        <v>20706.03</v>
      </c>
      <c r="M1262" s="142">
        <f t="shared" si="209"/>
        <v>-21020.629999999997</v>
      </c>
      <c r="N1262" s="91">
        <f t="shared" si="210"/>
        <v>-1.0151936416589755</v>
      </c>
      <c r="O1262" s="258"/>
      <c r="P1262" s="157"/>
      <c r="Q1262" s="307">
        <v>0</v>
      </c>
      <c r="R1262" s="307">
        <v>8446.5499999999993</v>
      </c>
      <c r="S1262" s="142">
        <f t="shared" si="211"/>
        <v>-8446.5499999999993</v>
      </c>
      <c r="T1262" s="91" t="str">
        <f t="shared" si="212"/>
        <v>N.M.</v>
      </c>
      <c r="U1262" s="157"/>
      <c r="V1262" s="307">
        <v>14859.01</v>
      </c>
      <c r="W1262" s="307">
        <v>37656.94</v>
      </c>
      <c r="X1262" s="142">
        <f t="shared" si="213"/>
        <v>-22797.93</v>
      </c>
      <c r="Y1262" s="91">
        <f t="shared" si="214"/>
        <v>-0.60541111412663906</v>
      </c>
      <c r="Z1262" s="132"/>
    </row>
    <row r="1263" spans="1:26" s="68" customFormat="1" hidden="1" outlineLevel="1" x14ac:dyDescent="0.25">
      <c r="A1263" s="63" t="s">
        <v>1441</v>
      </c>
      <c r="B1263" s="64" t="s">
        <v>1900</v>
      </c>
      <c r="C1263" s="65" t="s">
        <v>2349</v>
      </c>
      <c r="D1263" s="66"/>
      <c r="E1263" s="67"/>
      <c r="F1263" s="307">
        <v>-49.58</v>
      </c>
      <c r="G1263" s="307">
        <v>0</v>
      </c>
      <c r="H1263" s="142">
        <f t="shared" si="208"/>
        <v>-49.58</v>
      </c>
      <c r="I1263" s="91" t="str">
        <f t="shared" si="215"/>
        <v>N.M.</v>
      </c>
      <c r="J1263" s="157"/>
      <c r="K1263" s="307">
        <v>-49.58</v>
      </c>
      <c r="L1263" s="307">
        <v>0</v>
      </c>
      <c r="M1263" s="142">
        <f t="shared" si="209"/>
        <v>-49.58</v>
      </c>
      <c r="N1263" s="91" t="str">
        <f t="shared" si="210"/>
        <v>N.M.</v>
      </c>
      <c r="O1263" s="258"/>
      <c r="P1263" s="157"/>
      <c r="Q1263" s="307">
        <v>-49.58</v>
      </c>
      <c r="R1263" s="307">
        <v>0</v>
      </c>
      <c r="S1263" s="142">
        <f t="shared" si="211"/>
        <v>-49.58</v>
      </c>
      <c r="T1263" s="91" t="str">
        <f t="shared" si="212"/>
        <v>N.M.</v>
      </c>
      <c r="U1263" s="157"/>
      <c r="V1263" s="307">
        <v>-49.58</v>
      </c>
      <c r="W1263" s="307">
        <v>-327576.41000000003</v>
      </c>
      <c r="X1263" s="142">
        <f t="shared" si="213"/>
        <v>327526.83</v>
      </c>
      <c r="Y1263" s="91">
        <f t="shared" si="214"/>
        <v>0.99984864599987522</v>
      </c>
      <c r="Z1263" s="132"/>
    </row>
    <row r="1264" spans="1:26" s="68" customFormat="1" hidden="1" outlineLevel="1" x14ac:dyDescent="0.25">
      <c r="A1264" s="63" t="s">
        <v>1442</v>
      </c>
      <c r="B1264" s="64" t="s">
        <v>1901</v>
      </c>
      <c r="C1264" s="65" t="s">
        <v>2350</v>
      </c>
      <c r="D1264" s="66"/>
      <c r="E1264" s="67"/>
      <c r="F1264" s="307">
        <v>878.48</v>
      </c>
      <c r="G1264" s="307">
        <v>1179.67</v>
      </c>
      <c r="H1264" s="142">
        <f t="shared" si="208"/>
        <v>-301.19000000000005</v>
      </c>
      <c r="I1264" s="91">
        <f t="shared" si="215"/>
        <v>-0.25531716496986451</v>
      </c>
      <c r="J1264" s="157"/>
      <c r="K1264" s="307">
        <v>-3403.6800000000003</v>
      </c>
      <c r="L1264" s="307">
        <v>8749.2199999999993</v>
      </c>
      <c r="M1264" s="142">
        <f t="shared" si="209"/>
        <v>-12152.9</v>
      </c>
      <c r="N1264" s="91">
        <f t="shared" si="210"/>
        <v>-1.3890266789496664</v>
      </c>
      <c r="O1264" s="258"/>
      <c r="P1264" s="157"/>
      <c r="Q1264" s="307">
        <v>-1469.99</v>
      </c>
      <c r="R1264" s="307">
        <v>2731.63</v>
      </c>
      <c r="S1264" s="142">
        <f t="shared" si="211"/>
        <v>-4201.62</v>
      </c>
      <c r="T1264" s="91">
        <f t="shared" si="212"/>
        <v>-1.5381365704725749</v>
      </c>
      <c r="U1264" s="157"/>
      <c r="V1264" s="307">
        <v>8110.35</v>
      </c>
      <c r="W1264" s="307">
        <v>3202.3799999999992</v>
      </c>
      <c r="X1264" s="142">
        <f t="shared" si="213"/>
        <v>4907.9700000000012</v>
      </c>
      <c r="Y1264" s="91">
        <f t="shared" si="214"/>
        <v>1.5326007531898158</v>
      </c>
      <c r="Z1264" s="132"/>
    </row>
    <row r="1265" spans="1:26" s="68" customFormat="1" hidden="1" outlineLevel="1" x14ac:dyDescent="0.25">
      <c r="A1265" s="63" t="s">
        <v>1443</v>
      </c>
      <c r="B1265" s="64" t="s">
        <v>1902</v>
      </c>
      <c r="C1265" s="65" t="s">
        <v>2351</v>
      </c>
      <c r="D1265" s="66"/>
      <c r="E1265" s="67"/>
      <c r="F1265" s="307">
        <v>1459.59</v>
      </c>
      <c r="G1265" s="307">
        <v>1401.56</v>
      </c>
      <c r="H1265" s="142">
        <f t="shared" ref="H1265:H1328" si="216">+F1265-G1265</f>
        <v>58.029999999999973</v>
      </c>
      <c r="I1265" s="91">
        <f t="shared" si="215"/>
        <v>4.1403864265532678E-2</v>
      </c>
      <c r="J1265" s="157"/>
      <c r="K1265" s="307">
        <v>16469.560000000001</v>
      </c>
      <c r="L1265" s="307">
        <v>12418.720000000001</v>
      </c>
      <c r="M1265" s="142">
        <f t="shared" si="209"/>
        <v>4050.84</v>
      </c>
      <c r="N1265" s="91">
        <f t="shared" si="210"/>
        <v>0.32618820619194244</v>
      </c>
      <c r="O1265" s="258"/>
      <c r="P1265" s="157"/>
      <c r="Q1265" s="307">
        <v>5443.38</v>
      </c>
      <c r="R1265" s="307">
        <v>4125.96</v>
      </c>
      <c r="S1265" s="142">
        <f t="shared" si="211"/>
        <v>1317.42</v>
      </c>
      <c r="T1265" s="91">
        <f t="shared" si="212"/>
        <v>0.31930023558153742</v>
      </c>
      <c r="U1265" s="157"/>
      <c r="V1265" s="307">
        <v>23966.690000000002</v>
      </c>
      <c r="W1265" s="307">
        <v>35564.550000000003</v>
      </c>
      <c r="X1265" s="142">
        <f t="shared" si="213"/>
        <v>-11597.86</v>
      </c>
      <c r="Y1265" s="91">
        <f t="shared" si="214"/>
        <v>-0.32610731753951616</v>
      </c>
      <c r="Z1265" s="132"/>
    </row>
    <row r="1266" spans="1:26" s="68" customFormat="1" hidden="1" outlineLevel="1" x14ac:dyDescent="0.25">
      <c r="A1266" s="63" t="s">
        <v>1444</v>
      </c>
      <c r="B1266" s="64" t="s">
        <v>1903</v>
      </c>
      <c r="C1266" s="65" t="s">
        <v>2352</v>
      </c>
      <c r="D1266" s="66"/>
      <c r="E1266" s="67"/>
      <c r="F1266" s="307">
        <v>1039.92</v>
      </c>
      <c r="G1266" s="307">
        <v>3626</v>
      </c>
      <c r="H1266" s="142">
        <f t="shared" si="216"/>
        <v>-2586.08</v>
      </c>
      <c r="I1266" s="91">
        <f t="shared" si="215"/>
        <v>-0.71320463320463323</v>
      </c>
      <c r="J1266" s="157"/>
      <c r="K1266" s="307">
        <v>10045.98</v>
      </c>
      <c r="L1266" s="307">
        <v>34052.85</v>
      </c>
      <c r="M1266" s="142">
        <f t="shared" si="209"/>
        <v>-24006.87</v>
      </c>
      <c r="N1266" s="91">
        <f t="shared" si="210"/>
        <v>-0.70498856923869813</v>
      </c>
      <c r="O1266" s="258"/>
      <c r="P1266" s="157"/>
      <c r="Q1266" s="307">
        <v>3703.58</v>
      </c>
      <c r="R1266" s="307">
        <v>14150.66</v>
      </c>
      <c r="S1266" s="142">
        <f t="shared" si="211"/>
        <v>-10447.08</v>
      </c>
      <c r="T1266" s="91">
        <f t="shared" si="212"/>
        <v>-0.73827510518943995</v>
      </c>
      <c r="U1266" s="157"/>
      <c r="V1266" s="307">
        <v>27146.47</v>
      </c>
      <c r="W1266" s="307">
        <v>46026.42</v>
      </c>
      <c r="X1266" s="142">
        <f t="shared" si="213"/>
        <v>-18879.949999999997</v>
      </c>
      <c r="Y1266" s="91">
        <f t="shared" si="214"/>
        <v>-0.41019809926559569</v>
      </c>
      <c r="Z1266" s="132"/>
    </row>
    <row r="1267" spans="1:26" s="68" customFormat="1" hidden="1" outlineLevel="1" x14ac:dyDescent="0.25">
      <c r="A1267" s="63" t="s">
        <v>1445</v>
      </c>
      <c r="B1267" s="64" t="s">
        <v>1904</v>
      </c>
      <c r="C1267" s="65" t="s">
        <v>2353</v>
      </c>
      <c r="D1267" s="66"/>
      <c r="E1267" s="67"/>
      <c r="F1267" s="307">
        <v>0</v>
      </c>
      <c r="G1267" s="307">
        <v>0</v>
      </c>
      <c r="H1267" s="142">
        <f t="shared" si="216"/>
        <v>0</v>
      </c>
      <c r="I1267" s="91">
        <f t="shared" si="215"/>
        <v>0</v>
      </c>
      <c r="J1267" s="157"/>
      <c r="K1267" s="307">
        <v>4.45</v>
      </c>
      <c r="L1267" s="307">
        <v>0</v>
      </c>
      <c r="M1267" s="142">
        <f t="shared" si="209"/>
        <v>4.45</v>
      </c>
      <c r="N1267" s="91" t="str">
        <f t="shared" si="210"/>
        <v>N.M.</v>
      </c>
      <c r="O1267" s="258"/>
      <c r="P1267" s="157"/>
      <c r="Q1267" s="307">
        <v>-14.41</v>
      </c>
      <c r="R1267" s="307">
        <v>0</v>
      </c>
      <c r="S1267" s="142">
        <f t="shared" si="211"/>
        <v>-14.41</v>
      </c>
      <c r="T1267" s="91" t="str">
        <f t="shared" si="212"/>
        <v>N.M.</v>
      </c>
      <c r="U1267" s="157"/>
      <c r="V1267" s="307">
        <v>4.45</v>
      </c>
      <c r="W1267" s="307">
        <v>17.05</v>
      </c>
      <c r="X1267" s="142">
        <f t="shared" si="213"/>
        <v>-12.600000000000001</v>
      </c>
      <c r="Y1267" s="91">
        <f t="shared" si="214"/>
        <v>-0.73900293255131966</v>
      </c>
      <c r="Z1267" s="132"/>
    </row>
    <row r="1268" spans="1:26" s="68" customFormat="1" hidden="1" outlineLevel="1" x14ac:dyDescent="0.25">
      <c r="A1268" s="63" t="s">
        <v>1446</v>
      </c>
      <c r="B1268" s="64" t="s">
        <v>1905</v>
      </c>
      <c r="C1268" s="65" t="s">
        <v>2354</v>
      </c>
      <c r="D1268" s="66"/>
      <c r="E1268" s="67"/>
      <c r="F1268" s="307">
        <v>111514.52</v>
      </c>
      <c r="G1268" s="307">
        <v>100249.19</v>
      </c>
      <c r="H1268" s="142">
        <f t="shared" si="216"/>
        <v>11265.330000000002</v>
      </c>
      <c r="I1268" s="91">
        <f t="shared" si="215"/>
        <v>0.11237327703096654</v>
      </c>
      <c r="J1268" s="157"/>
      <c r="K1268" s="307">
        <v>712863.57000000007</v>
      </c>
      <c r="L1268" s="307">
        <v>763084.66</v>
      </c>
      <c r="M1268" s="142">
        <f t="shared" si="209"/>
        <v>-50221.089999999967</v>
      </c>
      <c r="N1268" s="91">
        <f t="shared" si="210"/>
        <v>-6.5813261139334084E-2</v>
      </c>
      <c r="O1268" s="258"/>
      <c r="P1268" s="157"/>
      <c r="Q1268" s="307">
        <v>313926.10000000003</v>
      </c>
      <c r="R1268" s="307">
        <v>325983.13</v>
      </c>
      <c r="S1268" s="142">
        <f t="shared" si="211"/>
        <v>-12057.02999999997</v>
      </c>
      <c r="T1268" s="91">
        <f t="shared" si="212"/>
        <v>-3.698666860459917E-2</v>
      </c>
      <c r="U1268" s="157"/>
      <c r="V1268" s="307">
        <v>1199343.1300000001</v>
      </c>
      <c r="W1268" s="307">
        <v>1249150.22</v>
      </c>
      <c r="X1268" s="142">
        <f t="shared" si="213"/>
        <v>-49807.089999999851</v>
      </c>
      <c r="Y1268" s="91">
        <f t="shared" si="214"/>
        <v>-3.9872778471751663E-2</v>
      </c>
      <c r="Z1268" s="132"/>
    </row>
    <row r="1269" spans="1:26" s="68" customFormat="1" hidden="1" outlineLevel="1" x14ac:dyDescent="0.25">
      <c r="A1269" s="63" t="s">
        <v>1447</v>
      </c>
      <c r="B1269" s="64" t="s">
        <v>1906</v>
      </c>
      <c r="C1269" s="65" t="s">
        <v>2355</v>
      </c>
      <c r="D1269" s="66"/>
      <c r="E1269" s="67"/>
      <c r="F1269" s="307">
        <v>-7.25</v>
      </c>
      <c r="G1269" s="307">
        <v>0</v>
      </c>
      <c r="H1269" s="142">
        <f t="shared" si="216"/>
        <v>-7.25</v>
      </c>
      <c r="I1269" s="91" t="str">
        <f t="shared" si="215"/>
        <v>N.M.</v>
      </c>
      <c r="J1269" s="157"/>
      <c r="K1269" s="307">
        <v>7.96</v>
      </c>
      <c r="L1269" s="307">
        <v>0</v>
      </c>
      <c r="M1269" s="142">
        <f t="shared" si="209"/>
        <v>7.96</v>
      </c>
      <c r="N1269" s="91" t="str">
        <f t="shared" si="210"/>
        <v>N.M.</v>
      </c>
      <c r="O1269" s="258"/>
      <c r="P1269" s="157"/>
      <c r="Q1269" s="307">
        <v>7.96</v>
      </c>
      <c r="R1269" s="307">
        <v>0</v>
      </c>
      <c r="S1269" s="142">
        <f t="shared" si="211"/>
        <v>7.96</v>
      </c>
      <c r="T1269" s="91" t="str">
        <f t="shared" si="212"/>
        <v>N.M.</v>
      </c>
      <c r="U1269" s="157"/>
      <c r="V1269" s="307">
        <v>7.96</v>
      </c>
      <c r="W1269" s="307">
        <v>0</v>
      </c>
      <c r="X1269" s="142">
        <f t="shared" si="213"/>
        <v>7.96</v>
      </c>
      <c r="Y1269" s="91" t="str">
        <f t="shared" si="214"/>
        <v>N.M.</v>
      </c>
      <c r="Z1269" s="132"/>
    </row>
    <row r="1270" spans="1:26" s="68" customFormat="1" hidden="1" outlineLevel="1" x14ac:dyDescent="0.25">
      <c r="A1270" s="63" t="s">
        <v>1448</v>
      </c>
      <c r="B1270" s="64" t="s">
        <v>1907</v>
      </c>
      <c r="C1270" s="65" t="s">
        <v>2356</v>
      </c>
      <c r="D1270" s="66"/>
      <c r="E1270" s="67"/>
      <c r="F1270" s="307">
        <v>149702.91</v>
      </c>
      <c r="G1270" s="307">
        <v>23246.04</v>
      </c>
      <c r="H1270" s="142">
        <f t="shared" si="216"/>
        <v>126456.87</v>
      </c>
      <c r="I1270" s="91">
        <f t="shared" si="215"/>
        <v>5.4399317044967654</v>
      </c>
      <c r="J1270" s="157"/>
      <c r="K1270" s="307">
        <v>627434.37</v>
      </c>
      <c r="L1270" s="307">
        <v>337741.15</v>
      </c>
      <c r="M1270" s="142">
        <f t="shared" si="209"/>
        <v>289693.21999999997</v>
      </c>
      <c r="N1270" s="91">
        <f t="shared" si="210"/>
        <v>0.85773741221642652</v>
      </c>
      <c r="O1270" s="258"/>
      <c r="P1270" s="157"/>
      <c r="Q1270" s="307">
        <v>360574.23</v>
      </c>
      <c r="R1270" s="307">
        <v>68194.87</v>
      </c>
      <c r="S1270" s="142">
        <f t="shared" si="211"/>
        <v>292379.36</v>
      </c>
      <c r="T1270" s="91">
        <f t="shared" si="212"/>
        <v>4.2874098887496963</v>
      </c>
      <c r="U1270" s="157"/>
      <c r="V1270" s="307">
        <v>727535.63</v>
      </c>
      <c r="W1270" s="307">
        <v>501214.36</v>
      </c>
      <c r="X1270" s="142">
        <f t="shared" si="213"/>
        <v>226321.27000000002</v>
      </c>
      <c r="Y1270" s="91">
        <f t="shared" si="214"/>
        <v>0.45154586153517234</v>
      </c>
      <c r="Z1270" s="132"/>
    </row>
    <row r="1271" spans="1:26" s="68" customFormat="1" hidden="1" outlineLevel="1" x14ac:dyDescent="0.25">
      <c r="A1271" s="63" t="s">
        <v>1449</v>
      </c>
      <c r="B1271" s="64" t="s">
        <v>1908</v>
      </c>
      <c r="C1271" s="65" t="s">
        <v>2357</v>
      </c>
      <c r="D1271" s="66"/>
      <c r="E1271" s="67"/>
      <c r="F1271" s="307">
        <v>3687.56</v>
      </c>
      <c r="G1271" s="307">
        <v>664.45</v>
      </c>
      <c r="H1271" s="142">
        <f t="shared" si="216"/>
        <v>3023.1099999999997</v>
      </c>
      <c r="I1271" s="91">
        <f t="shared" si="215"/>
        <v>4.5497930619309193</v>
      </c>
      <c r="J1271" s="157"/>
      <c r="K1271" s="307">
        <v>17713.7</v>
      </c>
      <c r="L1271" s="307">
        <v>3779.38</v>
      </c>
      <c r="M1271" s="142">
        <f t="shared" si="209"/>
        <v>13934.32</v>
      </c>
      <c r="N1271" s="91">
        <f t="shared" si="210"/>
        <v>3.6869327773338481</v>
      </c>
      <c r="O1271" s="258"/>
      <c r="P1271" s="157"/>
      <c r="Q1271" s="307">
        <v>5782.74</v>
      </c>
      <c r="R1271" s="307">
        <v>1647.88</v>
      </c>
      <c r="S1271" s="142">
        <f t="shared" si="211"/>
        <v>4134.8599999999997</v>
      </c>
      <c r="T1271" s="91">
        <f t="shared" si="212"/>
        <v>2.5091996990072087</v>
      </c>
      <c r="U1271" s="157"/>
      <c r="V1271" s="307">
        <v>28217.75</v>
      </c>
      <c r="W1271" s="307">
        <v>5500.56</v>
      </c>
      <c r="X1271" s="142">
        <f t="shared" si="213"/>
        <v>22717.19</v>
      </c>
      <c r="Y1271" s="91">
        <f t="shared" si="214"/>
        <v>4.1299776750003634</v>
      </c>
      <c r="Z1271" s="132"/>
    </row>
    <row r="1272" spans="1:26" s="68" customFormat="1" hidden="1" outlineLevel="1" x14ac:dyDescent="0.25">
      <c r="A1272" s="63" t="s">
        <v>1450</v>
      </c>
      <c r="B1272" s="64" t="s">
        <v>1909</v>
      </c>
      <c r="C1272" s="65" t="s">
        <v>2358</v>
      </c>
      <c r="D1272" s="66"/>
      <c r="E1272" s="67"/>
      <c r="F1272" s="307">
        <v>0</v>
      </c>
      <c r="G1272" s="307">
        <v>0</v>
      </c>
      <c r="H1272" s="142">
        <f t="shared" si="216"/>
        <v>0</v>
      </c>
      <c r="I1272" s="91">
        <f t="shared" si="215"/>
        <v>0</v>
      </c>
      <c r="J1272" s="157"/>
      <c r="K1272" s="307">
        <v>-98.31</v>
      </c>
      <c r="L1272" s="307">
        <v>0</v>
      </c>
      <c r="M1272" s="142">
        <f t="shared" si="209"/>
        <v>-98.31</v>
      </c>
      <c r="N1272" s="91" t="str">
        <f t="shared" si="210"/>
        <v>N.M.</v>
      </c>
      <c r="O1272" s="258"/>
      <c r="P1272" s="157"/>
      <c r="Q1272" s="307">
        <v>0</v>
      </c>
      <c r="R1272" s="307">
        <v>0</v>
      </c>
      <c r="S1272" s="142">
        <f t="shared" si="211"/>
        <v>0</v>
      </c>
      <c r="T1272" s="91">
        <f t="shared" si="212"/>
        <v>0</v>
      </c>
      <c r="U1272" s="157"/>
      <c r="V1272" s="307">
        <v>0</v>
      </c>
      <c r="W1272" s="307">
        <v>0</v>
      </c>
      <c r="X1272" s="142">
        <f t="shared" si="213"/>
        <v>0</v>
      </c>
      <c r="Y1272" s="91">
        <f t="shared" si="214"/>
        <v>0</v>
      </c>
      <c r="Z1272" s="132"/>
    </row>
    <row r="1273" spans="1:26" s="68" customFormat="1" hidden="1" outlineLevel="1" x14ac:dyDescent="0.25">
      <c r="A1273" s="63" t="s">
        <v>1451</v>
      </c>
      <c r="B1273" s="64" t="s">
        <v>1910</v>
      </c>
      <c r="C1273" s="65" t="s">
        <v>2359</v>
      </c>
      <c r="D1273" s="66"/>
      <c r="E1273" s="67"/>
      <c r="F1273" s="307">
        <v>852.47</v>
      </c>
      <c r="G1273" s="307">
        <v>478.11</v>
      </c>
      <c r="H1273" s="142">
        <f t="shared" si="216"/>
        <v>374.36</v>
      </c>
      <c r="I1273" s="91">
        <f t="shared" si="215"/>
        <v>0.7829997280960449</v>
      </c>
      <c r="J1273" s="157"/>
      <c r="K1273" s="307">
        <v>4541.33</v>
      </c>
      <c r="L1273" s="307">
        <v>5933.1900000000005</v>
      </c>
      <c r="M1273" s="142">
        <f t="shared" si="209"/>
        <v>-1391.8600000000006</v>
      </c>
      <c r="N1273" s="91">
        <f t="shared" si="210"/>
        <v>-0.23458881310054128</v>
      </c>
      <c r="O1273" s="258"/>
      <c r="P1273" s="157"/>
      <c r="Q1273" s="307">
        <v>2134.39</v>
      </c>
      <c r="R1273" s="307">
        <v>3538.85</v>
      </c>
      <c r="S1273" s="142">
        <f t="shared" si="211"/>
        <v>-1404.46</v>
      </c>
      <c r="T1273" s="91">
        <f t="shared" si="212"/>
        <v>-0.39686903937719881</v>
      </c>
      <c r="U1273" s="157"/>
      <c r="V1273" s="307">
        <v>9575.17</v>
      </c>
      <c r="W1273" s="307">
        <v>11438.12</v>
      </c>
      <c r="X1273" s="142">
        <f t="shared" si="213"/>
        <v>-1862.9500000000007</v>
      </c>
      <c r="Y1273" s="91">
        <f t="shared" si="214"/>
        <v>-0.16287204540606329</v>
      </c>
      <c r="Z1273" s="132"/>
    </row>
    <row r="1274" spans="1:26" s="68" customFormat="1" hidden="1" outlineLevel="1" x14ac:dyDescent="0.25">
      <c r="A1274" s="63" t="s">
        <v>1452</v>
      </c>
      <c r="B1274" s="64" t="s">
        <v>1911</v>
      </c>
      <c r="C1274" s="65" t="s">
        <v>2360</v>
      </c>
      <c r="D1274" s="66"/>
      <c r="E1274" s="67"/>
      <c r="F1274" s="307">
        <v>1.41</v>
      </c>
      <c r="G1274" s="307">
        <v>7.32</v>
      </c>
      <c r="H1274" s="142">
        <f t="shared" si="216"/>
        <v>-5.91</v>
      </c>
      <c r="I1274" s="91">
        <f t="shared" si="215"/>
        <v>-0.80737704918032782</v>
      </c>
      <c r="J1274" s="157"/>
      <c r="K1274" s="307">
        <v>92.4</v>
      </c>
      <c r="L1274" s="307">
        <v>27.79</v>
      </c>
      <c r="M1274" s="142">
        <f t="shared" si="209"/>
        <v>64.610000000000014</v>
      </c>
      <c r="N1274" s="91">
        <f t="shared" si="210"/>
        <v>2.3249370277078092</v>
      </c>
      <c r="O1274" s="258"/>
      <c r="P1274" s="157"/>
      <c r="Q1274" s="307">
        <v>60.64</v>
      </c>
      <c r="R1274" s="307">
        <v>24.12</v>
      </c>
      <c r="S1274" s="142">
        <f t="shared" si="211"/>
        <v>36.519999999999996</v>
      </c>
      <c r="T1274" s="91">
        <f t="shared" si="212"/>
        <v>1.5140961857379767</v>
      </c>
      <c r="U1274" s="157"/>
      <c r="V1274" s="307">
        <v>128.56</v>
      </c>
      <c r="W1274" s="307">
        <v>99.78</v>
      </c>
      <c r="X1274" s="142">
        <f t="shared" si="213"/>
        <v>28.78</v>
      </c>
      <c r="Y1274" s="91">
        <f t="shared" si="214"/>
        <v>0.28843455602325119</v>
      </c>
      <c r="Z1274" s="132"/>
    </row>
    <row r="1275" spans="1:26" s="68" customFormat="1" hidden="1" outlineLevel="1" x14ac:dyDescent="0.25">
      <c r="A1275" s="63" t="s">
        <v>1453</v>
      </c>
      <c r="B1275" s="64" t="s">
        <v>1912</v>
      </c>
      <c r="C1275" s="65" t="s">
        <v>2361</v>
      </c>
      <c r="D1275" s="66"/>
      <c r="E1275" s="67"/>
      <c r="F1275" s="307">
        <v>0</v>
      </c>
      <c r="G1275" s="307">
        <v>0</v>
      </c>
      <c r="H1275" s="142">
        <f t="shared" si="216"/>
        <v>0</v>
      </c>
      <c r="I1275" s="91">
        <f t="shared" si="215"/>
        <v>0</v>
      </c>
      <c r="J1275" s="157"/>
      <c r="K1275" s="307">
        <v>0</v>
      </c>
      <c r="L1275" s="307">
        <v>79.86</v>
      </c>
      <c r="M1275" s="142">
        <f t="shared" si="209"/>
        <v>-79.86</v>
      </c>
      <c r="N1275" s="91" t="str">
        <f t="shared" si="210"/>
        <v>N.M.</v>
      </c>
      <c r="O1275" s="258"/>
      <c r="P1275" s="157"/>
      <c r="Q1275" s="307">
        <v>0</v>
      </c>
      <c r="R1275" s="307">
        <v>0</v>
      </c>
      <c r="S1275" s="142">
        <f t="shared" si="211"/>
        <v>0</v>
      </c>
      <c r="T1275" s="91">
        <f t="shared" si="212"/>
        <v>0</v>
      </c>
      <c r="U1275" s="157"/>
      <c r="V1275" s="307">
        <v>0</v>
      </c>
      <c r="W1275" s="307">
        <v>79.86</v>
      </c>
      <c r="X1275" s="142">
        <f t="shared" si="213"/>
        <v>-79.86</v>
      </c>
      <c r="Y1275" s="91" t="str">
        <f t="shared" si="214"/>
        <v>N.M.</v>
      </c>
      <c r="Z1275" s="132"/>
    </row>
    <row r="1276" spans="1:26" s="68" customFormat="1" hidden="1" outlineLevel="1" x14ac:dyDescent="0.25">
      <c r="A1276" s="63" t="s">
        <v>1454</v>
      </c>
      <c r="B1276" s="64" t="s">
        <v>1913</v>
      </c>
      <c r="C1276" s="65" t="s">
        <v>2362</v>
      </c>
      <c r="D1276" s="66"/>
      <c r="E1276" s="67"/>
      <c r="F1276" s="307">
        <v>1138055.57</v>
      </c>
      <c r="G1276" s="307">
        <v>907448.07000000007</v>
      </c>
      <c r="H1276" s="142">
        <f t="shared" si="216"/>
        <v>230607.5</v>
      </c>
      <c r="I1276" s="91">
        <f t="shared" si="215"/>
        <v>0.25412748963144521</v>
      </c>
      <c r="J1276" s="157"/>
      <c r="K1276" s="307">
        <v>6800814.04</v>
      </c>
      <c r="L1276" s="307">
        <v>7514305.3899999997</v>
      </c>
      <c r="M1276" s="142">
        <f t="shared" si="209"/>
        <v>-713491.34999999963</v>
      </c>
      <c r="N1276" s="91">
        <f t="shared" si="210"/>
        <v>-9.495107171841996E-2</v>
      </c>
      <c r="O1276" s="258"/>
      <c r="P1276" s="157"/>
      <c r="Q1276" s="307">
        <v>2760785.5700000003</v>
      </c>
      <c r="R1276" s="307">
        <v>3514979.13</v>
      </c>
      <c r="S1276" s="142">
        <f t="shared" si="211"/>
        <v>-754193.55999999959</v>
      </c>
      <c r="T1276" s="91">
        <f t="shared" si="212"/>
        <v>-0.21456558690861974</v>
      </c>
      <c r="U1276" s="157"/>
      <c r="V1276" s="307">
        <v>11531778.550000001</v>
      </c>
      <c r="W1276" s="307">
        <v>12263044.67</v>
      </c>
      <c r="X1276" s="142">
        <f t="shared" si="213"/>
        <v>-731266.11999999918</v>
      </c>
      <c r="Y1276" s="91">
        <f t="shared" si="214"/>
        <v>-5.9631693407180518E-2</v>
      </c>
      <c r="Z1276" s="132"/>
    </row>
    <row r="1277" spans="1:26" s="68" customFormat="1" hidden="1" outlineLevel="1" x14ac:dyDescent="0.25">
      <c r="A1277" s="63" t="s">
        <v>1455</v>
      </c>
      <c r="B1277" s="64" t="s">
        <v>1914</v>
      </c>
      <c r="C1277" s="65" t="s">
        <v>2363</v>
      </c>
      <c r="D1277" s="66"/>
      <c r="E1277" s="67"/>
      <c r="F1277" s="307">
        <v>29.86</v>
      </c>
      <c r="G1277" s="307">
        <v>0</v>
      </c>
      <c r="H1277" s="142">
        <f t="shared" si="216"/>
        <v>29.86</v>
      </c>
      <c r="I1277" s="91" t="str">
        <f t="shared" si="215"/>
        <v>N.M.</v>
      </c>
      <c r="J1277" s="157"/>
      <c r="K1277" s="307">
        <v>29.86</v>
      </c>
      <c r="L1277" s="307">
        <v>0</v>
      </c>
      <c r="M1277" s="142">
        <f t="shared" si="209"/>
        <v>29.86</v>
      </c>
      <c r="N1277" s="91" t="str">
        <f t="shared" si="210"/>
        <v>N.M.</v>
      </c>
      <c r="O1277" s="258"/>
      <c r="P1277" s="157"/>
      <c r="Q1277" s="307">
        <v>29.86</v>
      </c>
      <c r="R1277" s="307">
        <v>0</v>
      </c>
      <c r="S1277" s="142">
        <f t="shared" si="211"/>
        <v>29.86</v>
      </c>
      <c r="T1277" s="91" t="str">
        <f t="shared" si="212"/>
        <v>N.M.</v>
      </c>
      <c r="U1277" s="157"/>
      <c r="V1277" s="307">
        <v>29.86</v>
      </c>
      <c r="W1277" s="307">
        <v>0</v>
      </c>
      <c r="X1277" s="142">
        <f t="shared" si="213"/>
        <v>29.86</v>
      </c>
      <c r="Y1277" s="91" t="str">
        <f t="shared" si="214"/>
        <v>N.M.</v>
      </c>
      <c r="Z1277" s="132"/>
    </row>
    <row r="1278" spans="1:26" s="68" customFormat="1" hidden="1" outlineLevel="1" x14ac:dyDescent="0.25">
      <c r="A1278" s="63" t="s">
        <v>1456</v>
      </c>
      <c r="B1278" s="64" t="s">
        <v>1915</v>
      </c>
      <c r="C1278" s="65" t="s">
        <v>2364</v>
      </c>
      <c r="D1278" s="66"/>
      <c r="E1278" s="67"/>
      <c r="F1278" s="307">
        <v>175012.95</v>
      </c>
      <c r="G1278" s="307">
        <v>-41909.4</v>
      </c>
      <c r="H1278" s="142">
        <f t="shared" si="216"/>
        <v>216922.35</v>
      </c>
      <c r="I1278" s="91">
        <f t="shared" si="215"/>
        <v>5.1759831923148507</v>
      </c>
      <c r="J1278" s="157"/>
      <c r="K1278" s="307">
        <v>892546.53</v>
      </c>
      <c r="L1278" s="307">
        <v>382909.62</v>
      </c>
      <c r="M1278" s="142">
        <f t="shared" si="209"/>
        <v>509636.91000000003</v>
      </c>
      <c r="N1278" s="91">
        <f t="shared" si="210"/>
        <v>1.330958752094032</v>
      </c>
      <c r="O1278" s="258"/>
      <c r="P1278" s="157"/>
      <c r="Q1278" s="307">
        <v>400754.28</v>
      </c>
      <c r="R1278" s="307">
        <v>77317.45</v>
      </c>
      <c r="S1278" s="142">
        <f t="shared" si="211"/>
        <v>323436.83</v>
      </c>
      <c r="T1278" s="91">
        <f t="shared" si="212"/>
        <v>4.1832319870870034</v>
      </c>
      <c r="U1278" s="157"/>
      <c r="V1278" s="307">
        <v>1023179.04</v>
      </c>
      <c r="W1278" s="307">
        <v>512165.53</v>
      </c>
      <c r="X1278" s="142">
        <f t="shared" si="213"/>
        <v>511013.51</v>
      </c>
      <c r="Y1278" s="91">
        <f t="shared" si="214"/>
        <v>0.99775068814178103</v>
      </c>
      <c r="Z1278" s="132"/>
    </row>
    <row r="1279" spans="1:26" s="68" customFormat="1" hidden="1" outlineLevel="1" x14ac:dyDescent="0.25">
      <c r="A1279" s="63" t="s">
        <v>1457</v>
      </c>
      <c r="B1279" s="64" t="s">
        <v>1916</v>
      </c>
      <c r="C1279" s="65" t="s">
        <v>2365</v>
      </c>
      <c r="D1279" s="66"/>
      <c r="E1279" s="67"/>
      <c r="F1279" s="307">
        <v>0</v>
      </c>
      <c r="G1279" s="307">
        <v>20.14</v>
      </c>
      <c r="H1279" s="142">
        <f t="shared" si="216"/>
        <v>-20.14</v>
      </c>
      <c r="I1279" s="91" t="str">
        <f t="shared" si="215"/>
        <v>N.M.</v>
      </c>
      <c r="J1279" s="157"/>
      <c r="K1279" s="307">
        <v>64.13</v>
      </c>
      <c r="L1279" s="307">
        <v>160.94</v>
      </c>
      <c r="M1279" s="142">
        <f t="shared" si="209"/>
        <v>-96.81</v>
      </c>
      <c r="N1279" s="91">
        <f t="shared" si="210"/>
        <v>-0.6015285199453213</v>
      </c>
      <c r="O1279" s="258"/>
      <c r="P1279" s="157"/>
      <c r="Q1279" s="307">
        <v>0.28000000000000003</v>
      </c>
      <c r="R1279" s="307">
        <v>95.64</v>
      </c>
      <c r="S1279" s="142">
        <f t="shared" si="211"/>
        <v>-95.36</v>
      </c>
      <c r="T1279" s="91">
        <f t="shared" si="212"/>
        <v>-0.99707235466332078</v>
      </c>
      <c r="U1279" s="157"/>
      <c r="V1279" s="307">
        <v>97.1</v>
      </c>
      <c r="W1279" s="307">
        <v>295.33000000000004</v>
      </c>
      <c r="X1279" s="142">
        <f t="shared" si="213"/>
        <v>-198.23000000000005</v>
      </c>
      <c r="Y1279" s="91">
        <f t="shared" si="214"/>
        <v>-0.67121525073646437</v>
      </c>
      <c r="Z1279" s="132"/>
    </row>
    <row r="1280" spans="1:26" s="68" customFormat="1" hidden="1" outlineLevel="1" x14ac:dyDescent="0.25">
      <c r="A1280" s="63" t="s">
        <v>1458</v>
      </c>
      <c r="B1280" s="64" t="s">
        <v>1917</v>
      </c>
      <c r="C1280" s="65" t="s">
        <v>2366</v>
      </c>
      <c r="D1280" s="66"/>
      <c r="E1280" s="67"/>
      <c r="F1280" s="307">
        <v>0</v>
      </c>
      <c r="G1280" s="307">
        <v>0</v>
      </c>
      <c r="H1280" s="142">
        <f t="shared" si="216"/>
        <v>0</v>
      </c>
      <c r="I1280" s="91">
        <f t="shared" si="215"/>
        <v>0</v>
      </c>
      <c r="J1280" s="157"/>
      <c r="K1280" s="307">
        <v>0</v>
      </c>
      <c r="L1280" s="307">
        <v>0</v>
      </c>
      <c r="M1280" s="142">
        <f t="shared" si="209"/>
        <v>0</v>
      </c>
      <c r="N1280" s="91">
        <f t="shared" si="210"/>
        <v>0</v>
      </c>
      <c r="O1280" s="258"/>
      <c r="P1280" s="157"/>
      <c r="Q1280" s="307">
        <v>0</v>
      </c>
      <c r="R1280" s="307">
        <v>0</v>
      </c>
      <c r="S1280" s="142">
        <f t="shared" si="211"/>
        <v>0</v>
      </c>
      <c r="T1280" s="91">
        <f t="shared" si="212"/>
        <v>0</v>
      </c>
      <c r="U1280" s="157"/>
      <c r="V1280" s="307">
        <v>0</v>
      </c>
      <c r="W1280" s="307">
        <v>105.95</v>
      </c>
      <c r="X1280" s="142">
        <f t="shared" si="213"/>
        <v>-105.95</v>
      </c>
      <c r="Y1280" s="91" t="str">
        <f t="shared" si="214"/>
        <v>N.M.</v>
      </c>
      <c r="Z1280" s="132"/>
    </row>
    <row r="1281" spans="1:26" s="68" customFormat="1" hidden="1" outlineLevel="1" x14ac:dyDescent="0.25">
      <c r="A1281" s="63" t="s">
        <v>1459</v>
      </c>
      <c r="B1281" s="64" t="s">
        <v>1918</v>
      </c>
      <c r="C1281" s="65" t="s">
        <v>2367</v>
      </c>
      <c r="D1281" s="66"/>
      <c r="E1281" s="67"/>
      <c r="F1281" s="307">
        <v>0</v>
      </c>
      <c r="G1281" s="307">
        <v>0</v>
      </c>
      <c r="H1281" s="142">
        <f t="shared" si="216"/>
        <v>0</v>
      </c>
      <c r="I1281" s="91">
        <f t="shared" si="215"/>
        <v>0</v>
      </c>
      <c r="J1281" s="157"/>
      <c r="K1281" s="307">
        <v>0</v>
      </c>
      <c r="L1281" s="307">
        <v>0</v>
      </c>
      <c r="M1281" s="142">
        <f t="shared" si="209"/>
        <v>0</v>
      </c>
      <c r="N1281" s="91">
        <f t="shared" si="210"/>
        <v>0</v>
      </c>
      <c r="O1281" s="258"/>
      <c r="P1281" s="157"/>
      <c r="Q1281" s="307">
        <v>0</v>
      </c>
      <c r="R1281" s="307">
        <v>0</v>
      </c>
      <c r="S1281" s="142">
        <f t="shared" si="211"/>
        <v>0</v>
      </c>
      <c r="T1281" s="91">
        <f t="shared" si="212"/>
        <v>0</v>
      </c>
      <c r="U1281" s="157"/>
      <c r="V1281" s="307">
        <v>13.620000000000001</v>
      </c>
      <c r="W1281" s="307">
        <v>5.9</v>
      </c>
      <c r="X1281" s="142">
        <f t="shared" si="213"/>
        <v>7.7200000000000006</v>
      </c>
      <c r="Y1281" s="91">
        <f t="shared" si="214"/>
        <v>1.3084745762711865</v>
      </c>
      <c r="Z1281" s="132"/>
    </row>
    <row r="1282" spans="1:26" s="68" customFormat="1" hidden="1" outlineLevel="1" x14ac:dyDescent="0.25">
      <c r="A1282" s="63" t="s">
        <v>1460</v>
      </c>
      <c r="B1282" s="64" t="s">
        <v>1919</v>
      </c>
      <c r="C1282" s="65" t="s">
        <v>2368</v>
      </c>
      <c r="D1282" s="66"/>
      <c r="E1282" s="67"/>
      <c r="F1282" s="307">
        <v>0</v>
      </c>
      <c r="G1282" s="307">
        <v>0</v>
      </c>
      <c r="H1282" s="142">
        <f t="shared" si="216"/>
        <v>0</v>
      </c>
      <c r="I1282" s="91">
        <f t="shared" si="215"/>
        <v>0</v>
      </c>
      <c r="J1282" s="157"/>
      <c r="K1282" s="307">
        <v>0</v>
      </c>
      <c r="L1282" s="307">
        <v>0</v>
      </c>
      <c r="M1282" s="142">
        <f t="shared" si="209"/>
        <v>0</v>
      </c>
      <c r="N1282" s="91">
        <f t="shared" si="210"/>
        <v>0</v>
      </c>
      <c r="O1282" s="258"/>
      <c r="P1282" s="157"/>
      <c r="Q1282" s="307">
        <v>0</v>
      </c>
      <c r="R1282" s="307">
        <v>0</v>
      </c>
      <c r="S1282" s="142">
        <f t="shared" si="211"/>
        <v>0</v>
      </c>
      <c r="T1282" s="91">
        <f t="shared" si="212"/>
        <v>0</v>
      </c>
      <c r="U1282" s="157"/>
      <c r="V1282" s="307">
        <v>0</v>
      </c>
      <c r="W1282" s="307">
        <v>-0.02</v>
      </c>
      <c r="X1282" s="142">
        <f t="shared" si="213"/>
        <v>0.02</v>
      </c>
      <c r="Y1282" s="91" t="str">
        <f t="shared" si="214"/>
        <v>N.M.</v>
      </c>
      <c r="Z1282" s="132"/>
    </row>
    <row r="1283" spans="1:26" s="68" customFormat="1" hidden="1" outlineLevel="1" x14ac:dyDescent="0.25">
      <c r="A1283" s="63" t="s">
        <v>1461</v>
      </c>
      <c r="B1283" s="64" t="s">
        <v>1920</v>
      </c>
      <c r="C1283" s="65" t="s">
        <v>2369</v>
      </c>
      <c r="D1283" s="66"/>
      <c r="E1283" s="67"/>
      <c r="F1283" s="307">
        <v>0</v>
      </c>
      <c r="G1283" s="307">
        <v>2.39</v>
      </c>
      <c r="H1283" s="142">
        <f t="shared" si="216"/>
        <v>-2.39</v>
      </c>
      <c r="I1283" s="91" t="str">
        <f t="shared" si="215"/>
        <v>N.M.</v>
      </c>
      <c r="J1283" s="157"/>
      <c r="K1283" s="307">
        <v>24.36</v>
      </c>
      <c r="L1283" s="307">
        <v>2.39</v>
      </c>
      <c r="M1283" s="142">
        <f t="shared" si="209"/>
        <v>21.97</v>
      </c>
      <c r="N1283" s="91">
        <f t="shared" si="210"/>
        <v>9.1924686192468616</v>
      </c>
      <c r="O1283" s="258"/>
      <c r="P1283" s="157"/>
      <c r="Q1283" s="307">
        <v>24.36</v>
      </c>
      <c r="R1283" s="307">
        <v>2.39</v>
      </c>
      <c r="S1283" s="142">
        <f t="shared" si="211"/>
        <v>21.97</v>
      </c>
      <c r="T1283" s="91">
        <f t="shared" si="212"/>
        <v>9.1924686192468616</v>
      </c>
      <c r="U1283" s="157"/>
      <c r="V1283" s="307">
        <v>43.480000000000004</v>
      </c>
      <c r="W1283" s="307">
        <v>13.290000000000001</v>
      </c>
      <c r="X1283" s="142">
        <f t="shared" si="213"/>
        <v>30.190000000000005</v>
      </c>
      <c r="Y1283" s="91">
        <f t="shared" si="214"/>
        <v>2.2716328066215201</v>
      </c>
      <c r="Z1283" s="132"/>
    </row>
    <row r="1284" spans="1:26" s="68" customFormat="1" hidden="1" outlineLevel="1" x14ac:dyDescent="0.25">
      <c r="A1284" s="63" t="s">
        <v>1462</v>
      </c>
      <c r="B1284" s="64" t="s">
        <v>1921</v>
      </c>
      <c r="C1284" s="65" t="s">
        <v>2370</v>
      </c>
      <c r="D1284" s="66"/>
      <c r="E1284" s="67"/>
      <c r="F1284" s="307">
        <v>29.68</v>
      </c>
      <c r="G1284" s="307">
        <v>0</v>
      </c>
      <c r="H1284" s="142">
        <f t="shared" si="216"/>
        <v>29.68</v>
      </c>
      <c r="I1284" s="91" t="str">
        <f t="shared" si="215"/>
        <v>N.M.</v>
      </c>
      <c r="J1284" s="157"/>
      <c r="K1284" s="307">
        <v>444.65000000000003</v>
      </c>
      <c r="L1284" s="307">
        <v>36.74</v>
      </c>
      <c r="M1284" s="142">
        <f t="shared" si="209"/>
        <v>407.91</v>
      </c>
      <c r="N1284" s="91" t="str">
        <f t="shared" si="210"/>
        <v>N.M.</v>
      </c>
      <c r="O1284" s="258"/>
      <c r="P1284" s="157"/>
      <c r="Q1284" s="307">
        <v>228.27</v>
      </c>
      <c r="R1284" s="307">
        <v>22.34</v>
      </c>
      <c r="S1284" s="142">
        <f t="shared" si="211"/>
        <v>205.93</v>
      </c>
      <c r="T1284" s="91">
        <f t="shared" si="212"/>
        <v>9.2179946284691141</v>
      </c>
      <c r="U1284" s="157"/>
      <c r="V1284" s="307">
        <v>660.27</v>
      </c>
      <c r="W1284" s="307">
        <v>109.05000000000001</v>
      </c>
      <c r="X1284" s="142">
        <f t="shared" si="213"/>
        <v>551.22</v>
      </c>
      <c r="Y1284" s="91">
        <f t="shared" si="214"/>
        <v>5.0547455295735899</v>
      </c>
      <c r="Z1284" s="132"/>
    </row>
    <row r="1285" spans="1:26" s="68" customFormat="1" hidden="1" outlineLevel="1" x14ac:dyDescent="0.25">
      <c r="A1285" s="63" t="s">
        <v>1463</v>
      </c>
      <c r="B1285" s="64" t="s">
        <v>1922</v>
      </c>
      <c r="C1285" s="65" t="s">
        <v>2371</v>
      </c>
      <c r="D1285" s="66"/>
      <c r="E1285" s="67"/>
      <c r="F1285" s="307">
        <v>7.41</v>
      </c>
      <c r="G1285" s="307">
        <v>0</v>
      </c>
      <c r="H1285" s="142">
        <f t="shared" si="216"/>
        <v>7.41</v>
      </c>
      <c r="I1285" s="91" t="str">
        <f t="shared" si="215"/>
        <v>N.M.</v>
      </c>
      <c r="J1285" s="157"/>
      <c r="K1285" s="307">
        <v>107.94</v>
      </c>
      <c r="L1285" s="307">
        <v>71.350000000000009</v>
      </c>
      <c r="M1285" s="142">
        <f t="shared" si="209"/>
        <v>36.589999999999989</v>
      </c>
      <c r="N1285" s="91">
        <f t="shared" si="210"/>
        <v>0.5128241065171687</v>
      </c>
      <c r="O1285" s="258"/>
      <c r="P1285" s="157"/>
      <c r="Q1285" s="307">
        <v>42.29</v>
      </c>
      <c r="R1285" s="307">
        <v>6.34</v>
      </c>
      <c r="S1285" s="142">
        <f t="shared" si="211"/>
        <v>35.950000000000003</v>
      </c>
      <c r="T1285" s="91">
        <f t="shared" si="212"/>
        <v>5.6703470031545748</v>
      </c>
      <c r="U1285" s="157"/>
      <c r="V1285" s="307">
        <v>159.55000000000001</v>
      </c>
      <c r="W1285" s="307">
        <v>1256.4099999999999</v>
      </c>
      <c r="X1285" s="142">
        <f t="shared" si="213"/>
        <v>-1096.8599999999999</v>
      </c>
      <c r="Y1285" s="91">
        <f t="shared" si="214"/>
        <v>-0.87301119857371401</v>
      </c>
      <c r="Z1285" s="132"/>
    </row>
    <row r="1286" spans="1:26" s="68" customFormat="1" hidden="1" outlineLevel="1" x14ac:dyDescent="0.25">
      <c r="A1286" s="63" t="s">
        <v>1464</v>
      </c>
      <c r="B1286" s="64" t="s">
        <v>1923</v>
      </c>
      <c r="C1286" s="65" t="s">
        <v>2372</v>
      </c>
      <c r="D1286" s="66"/>
      <c r="E1286" s="67"/>
      <c r="F1286" s="307">
        <v>87.100000000000009</v>
      </c>
      <c r="G1286" s="307">
        <v>15.040000000000001</v>
      </c>
      <c r="H1286" s="142">
        <f t="shared" si="216"/>
        <v>72.06</v>
      </c>
      <c r="I1286" s="91">
        <f t="shared" si="215"/>
        <v>4.7912234042553186</v>
      </c>
      <c r="J1286" s="157"/>
      <c r="K1286" s="307">
        <v>316.32</v>
      </c>
      <c r="L1286" s="307">
        <v>483.08</v>
      </c>
      <c r="M1286" s="142">
        <f t="shared" si="209"/>
        <v>-166.76</v>
      </c>
      <c r="N1286" s="91">
        <f t="shared" si="210"/>
        <v>-0.34520162291959922</v>
      </c>
      <c r="O1286" s="258"/>
      <c r="P1286" s="157"/>
      <c r="Q1286" s="307">
        <v>182.71</v>
      </c>
      <c r="R1286" s="307">
        <v>80.650000000000006</v>
      </c>
      <c r="S1286" s="142">
        <f t="shared" si="211"/>
        <v>102.06</v>
      </c>
      <c r="T1286" s="91">
        <f t="shared" si="212"/>
        <v>1.265468071915685</v>
      </c>
      <c r="U1286" s="157"/>
      <c r="V1286" s="307">
        <v>495.6</v>
      </c>
      <c r="W1286" s="307">
        <v>575.18999999999994</v>
      </c>
      <c r="X1286" s="142">
        <f t="shared" si="213"/>
        <v>-79.589999999999918</v>
      </c>
      <c r="Y1286" s="91">
        <f t="shared" si="214"/>
        <v>-0.1383716684921503</v>
      </c>
      <c r="Z1286" s="132"/>
    </row>
    <row r="1287" spans="1:26" s="68" customFormat="1" hidden="1" outlineLevel="1" x14ac:dyDescent="0.25">
      <c r="A1287" s="63" t="s">
        <v>1465</v>
      </c>
      <c r="B1287" s="64" t="s">
        <v>1924</v>
      </c>
      <c r="C1287" s="65" t="s">
        <v>2373</v>
      </c>
      <c r="D1287" s="66"/>
      <c r="E1287" s="67"/>
      <c r="F1287" s="307">
        <v>5.5</v>
      </c>
      <c r="G1287" s="307">
        <v>0.25</v>
      </c>
      <c r="H1287" s="142">
        <f t="shared" si="216"/>
        <v>5.25</v>
      </c>
      <c r="I1287" s="91" t="str">
        <f t="shared" si="215"/>
        <v>N.M.</v>
      </c>
      <c r="J1287" s="157"/>
      <c r="K1287" s="307">
        <v>104.03</v>
      </c>
      <c r="L1287" s="307">
        <v>10.029999999999999</v>
      </c>
      <c r="M1287" s="142">
        <f t="shared" si="209"/>
        <v>94</v>
      </c>
      <c r="N1287" s="91">
        <f t="shared" si="210"/>
        <v>9.3718843469591224</v>
      </c>
      <c r="O1287" s="258"/>
      <c r="P1287" s="157"/>
      <c r="Q1287" s="307">
        <v>56.480000000000004</v>
      </c>
      <c r="R1287" s="307">
        <v>3.25</v>
      </c>
      <c r="S1287" s="142">
        <f t="shared" si="211"/>
        <v>53.230000000000004</v>
      </c>
      <c r="T1287" s="91" t="str">
        <f t="shared" si="212"/>
        <v>N.M.</v>
      </c>
      <c r="U1287" s="157"/>
      <c r="V1287" s="307">
        <v>135.22999999999999</v>
      </c>
      <c r="W1287" s="307">
        <v>26.630000000000003</v>
      </c>
      <c r="X1287" s="142">
        <f t="shared" si="213"/>
        <v>108.6</v>
      </c>
      <c r="Y1287" s="91">
        <f t="shared" si="214"/>
        <v>4.0781073976717979</v>
      </c>
      <c r="Z1287" s="132"/>
    </row>
    <row r="1288" spans="1:26" s="68" customFormat="1" hidden="1" outlineLevel="1" x14ac:dyDescent="0.25">
      <c r="A1288" s="63" t="s">
        <v>1466</v>
      </c>
      <c r="B1288" s="64" t="s">
        <v>1925</v>
      </c>
      <c r="C1288" s="65" t="s">
        <v>2374</v>
      </c>
      <c r="D1288" s="66"/>
      <c r="E1288" s="67"/>
      <c r="F1288" s="307">
        <v>6.08</v>
      </c>
      <c r="G1288" s="307">
        <v>2.58</v>
      </c>
      <c r="H1288" s="142">
        <f t="shared" si="216"/>
        <v>3.5</v>
      </c>
      <c r="I1288" s="91">
        <f t="shared" si="215"/>
        <v>1.3565891472868217</v>
      </c>
      <c r="J1288" s="157"/>
      <c r="K1288" s="307">
        <v>62.59</v>
      </c>
      <c r="L1288" s="307">
        <v>37.869999999999997</v>
      </c>
      <c r="M1288" s="142">
        <f t="shared" si="209"/>
        <v>24.720000000000006</v>
      </c>
      <c r="N1288" s="91">
        <f t="shared" si="210"/>
        <v>0.65275944019012433</v>
      </c>
      <c r="O1288" s="258"/>
      <c r="P1288" s="157"/>
      <c r="Q1288" s="307">
        <v>26.35</v>
      </c>
      <c r="R1288" s="307">
        <v>9.86</v>
      </c>
      <c r="S1288" s="142">
        <f t="shared" si="211"/>
        <v>16.490000000000002</v>
      </c>
      <c r="T1288" s="91">
        <f t="shared" si="212"/>
        <v>1.6724137931034486</v>
      </c>
      <c r="U1288" s="157"/>
      <c r="V1288" s="307">
        <v>87.990000000000009</v>
      </c>
      <c r="W1288" s="307">
        <v>82.33</v>
      </c>
      <c r="X1288" s="142">
        <f t="shared" si="213"/>
        <v>5.6600000000000108</v>
      </c>
      <c r="Y1288" s="91">
        <f t="shared" si="214"/>
        <v>6.874772257986167E-2</v>
      </c>
      <c r="Z1288" s="132"/>
    </row>
    <row r="1289" spans="1:26" s="68" customFormat="1" hidden="1" outlineLevel="1" x14ac:dyDescent="0.25">
      <c r="A1289" s="63" t="s">
        <v>1467</v>
      </c>
      <c r="B1289" s="64" t="s">
        <v>1926</v>
      </c>
      <c r="C1289" s="65" t="s">
        <v>2375</v>
      </c>
      <c r="D1289" s="66"/>
      <c r="E1289" s="67"/>
      <c r="F1289" s="307">
        <v>3.7</v>
      </c>
      <c r="G1289" s="307">
        <v>3.8000000000000003</v>
      </c>
      <c r="H1289" s="142">
        <f t="shared" si="216"/>
        <v>-0.10000000000000009</v>
      </c>
      <c r="I1289" s="91">
        <f t="shared" si="215"/>
        <v>-2.6315789473684233E-2</v>
      </c>
      <c r="J1289" s="157"/>
      <c r="K1289" s="307">
        <v>29.36</v>
      </c>
      <c r="L1289" s="307">
        <v>19.580000000000002</v>
      </c>
      <c r="M1289" s="142">
        <f t="shared" si="209"/>
        <v>9.7799999999999976</v>
      </c>
      <c r="N1289" s="91">
        <f t="shared" si="210"/>
        <v>0.49948927477017346</v>
      </c>
      <c r="O1289" s="258"/>
      <c r="P1289" s="157"/>
      <c r="Q1289" s="307">
        <v>12.31</v>
      </c>
      <c r="R1289" s="307">
        <v>15.65</v>
      </c>
      <c r="S1289" s="142">
        <f t="shared" si="211"/>
        <v>-3.34</v>
      </c>
      <c r="T1289" s="91">
        <f t="shared" si="212"/>
        <v>-0.21341853035143768</v>
      </c>
      <c r="U1289" s="157"/>
      <c r="V1289" s="307">
        <v>86.65</v>
      </c>
      <c r="W1289" s="307">
        <v>20.48</v>
      </c>
      <c r="X1289" s="142">
        <f t="shared" si="213"/>
        <v>66.17</v>
      </c>
      <c r="Y1289" s="91">
        <f t="shared" si="214"/>
        <v>3.23095703125</v>
      </c>
      <c r="Z1289" s="132"/>
    </row>
    <row r="1290" spans="1:26" s="68" customFormat="1" hidden="1" outlineLevel="1" x14ac:dyDescent="0.25">
      <c r="A1290" s="63" t="s">
        <v>1468</v>
      </c>
      <c r="B1290" s="64" t="s">
        <v>1927</v>
      </c>
      <c r="C1290" s="65" t="s">
        <v>2376</v>
      </c>
      <c r="D1290" s="66"/>
      <c r="E1290" s="67"/>
      <c r="F1290" s="307">
        <v>1.43</v>
      </c>
      <c r="G1290" s="307">
        <v>0</v>
      </c>
      <c r="H1290" s="142">
        <f t="shared" si="216"/>
        <v>1.43</v>
      </c>
      <c r="I1290" s="91" t="str">
        <f t="shared" si="215"/>
        <v>N.M.</v>
      </c>
      <c r="J1290" s="157"/>
      <c r="K1290" s="307">
        <v>54.86</v>
      </c>
      <c r="L1290" s="307">
        <v>2.67</v>
      </c>
      <c r="M1290" s="142">
        <f t="shared" si="209"/>
        <v>52.19</v>
      </c>
      <c r="N1290" s="91" t="str">
        <f t="shared" si="210"/>
        <v>N.M.</v>
      </c>
      <c r="O1290" s="258"/>
      <c r="P1290" s="157"/>
      <c r="Q1290" s="307">
        <v>30.150000000000002</v>
      </c>
      <c r="R1290" s="307">
        <v>0.49</v>
      </c>
      <c r="S1290" s="142">
        <f t="shared" si="211"/>
        <v>29.660000000000004</v>
      </c>
      <c r="T1290" s="91" t="str">
        <f t="shared" si="212"/>
        <v>N.M.</v>
      </c>
      <c r="U1290" s="157"/>
      <c r="V1290" s="307">
        <v>78.63</v>
      </c>
      <c r="W1290" s="307">
        <v>4.12</v>
      </c>
      <c r="X1290" s="142">
        <f t="shared" si="213"/>
        <v>74.509999999999991</v>
      </c>
      <c r="Y1290" s="91" t="str">
        <f t="shared" si="214"/>
        <v>N.M.</v>
      </c>
      <c r="Z1290" s="132"/>
    </row>
    <row r="1291" spans="1:26" s="68" customFormat="1" hidden="1" outlineLevel="1" x14ac:dyDescent="0.25">
      <c r="A1291" s="63" t="s">
        <v>1469</v>
      </c>
      <c r="B1291" s="64" t="s">
        <v>1928</v>
      </c>
      <c r="C1291" s="65" t="s">
        <v>2377</v>
      </c>
      <c r="D1291" s="66"/>
      <c r="E1291" s="67"/>
      <c r="F1291" s="307">
        <v>44.9</v>
      </c>
      <c r="G1291" s="307">
        <v>19.79</v>
      </c>
      <c r="H1291" s="142">
        <f t="shared" si="216"/>
        <v>25.11</v>
      </c>
      <c r="I1291" s="91">
        <f t="shared" si="215"/>
        <v>1.2688226376958061</v>
      </c>
      <c r="J1291" s="157"/>
      <c r="K1291" s="307">
        <v>544.71</v>
      </c>
      <c r="L1291" s="307">
        <v>488.87</v>
      </c>
      <c r="M1291" s="142">
        <f t="shared" si="209"/>
        <v>55.840000000000032</v>
      </c>
      <c r="N1291" s="91">
        <f t="shared" si="210"/>
        <v>0.11422259496389639</v>
      </c>
      <c r="O1291" s="258"/>
      <c r="P1291" s="157"/>
      <c r="Q1291" s="307">
        <v>221.45000000000002</v>
      </c>
      <c r="R1291" s="307">
        <v>75.39</v>
      </c>
      <c r="S1291" s="142">
        <f t="shared" si="211"/>
        <v>146.06</v>
      </c>
      <c r="T1291" s="91">
        <f t="shared" si="212"/>
        <v>1.9373922270858204</v>
      </c>
      <c r="U1291" s="157"/>
      <c r="V1291" s="307">
        <v>919.58</v>
      </c>
      <c r="W1291" s="307">
        <v>699.97</v>
      </c>
      <c r="X1291" s="142">
        <f t="shared" si="213"/>
        <v>219.61</v>
      </c>
      <c r="Y1291" s="91">
        <f t="shared" si="214"/>
        <v>0.31374201751503639</v>
      </c>
      <c r="Z1291" s="132"/>
    </row>
    <row r="1292" spans="1:26" s="68" customFormat="1" hidden="1" outlineLevel="1" x14ac:dyDescent="0.25">
      <c r="A1292" s="63" t="s">
        <v>1470</v>
      </c>
      <c r="B1292" s="64" t="s">
        <v>1929</v>
      </c>
      <c r="C1292" s="65" t="s">
        <v>2378</v>
      </c>
      <c r="D1292" s="66"/>
      <c r="E1292" s="67"/>
      <c r="F1292" s="307">
        <v>0</v>
      </c>
      <c r="G1292" s="307">
        <v>38.89</v>
      </c>
      <c r="H1292" s="142">
        <f t="shared" si="216"/>
        <v>-38.89</v>
      </c>
      <c r="I1292" s="91" t="str">
        <f t="shared" si="215"/>
        <v>N.M.</v>
      </c>
      <c r="J1292" s="157"/>
      <c r="K1292" s="307">
        <v>60.49</v>
      </c>
      <c r="L1292" s="307">
        <v>81.86</v>
      </c>
      <c r="M1292" s="142">
        <f t="shared" si="209"/>
        <v>-21.369999999999997</v>
      </c>
      <c r="N1292" s="91">
        <f t="shared" si="210"/>
        <v>-0.26105546054238943</v>
      </c>
      <c r="O1292" s="258"/>
      <c r="P1292" s="157"/>
      <c r="Q1292" s="307">
        <v>1.51</v>
      </c>
      <c r="R1292" s="307">
        <v>72.27</v>
      </c>
      <c r="S1292" s="142">
        <f t="shared" si="211"/>
        <v>-70.759999999999991</v>
      </c>
      <c r="T1292" s="91">
        <f t="shared" si="212"/>
        <v>-0.97910612979106126</v>
      </c>
      <c r="U1292" s="157"/>
      <c r="V1292" s="307">
        <v>143.35</v>
      </c>
      <c r="W1292" s="307">
        <v>133.87</v>
      </c>
      <c r="X1292" s="142">
        <f t="shared" si="213"/>
        <v>9.4799999999999898</v>
      </c>
      <c r="Y1292" s="91">
        <f t="shared" si="214"/>
        <v>7.081496974676918E-2</v>
      </c>
      <c r="Z1292" s="132"/>
    </row>
    <row r="1293" spans="1:26" s="68" customFormat="1" hidden="1" outlineLevel="1" x14ac:dyDescent="0.25">
      <c r="A1293" s="63" t="s">
        <v>1471</v>
      </c>
      <c r="B1293" s="64" t="s">
        <v>1930</v>
      </c>
      <c r="C1293" s="65" t="s">
        <v>2379</v>
      </c>
      <c r="D1293" s="66"/>
      <c r="E1293" s="67"/>
      <c r="F1293" s="307">
        <v>4.05</v>
      </c>
      <c r="G1293" s="307">
        <v>0</v>
      </c>
      <c r="H1293" s="142">
        <f t="shared" si="216"/>
        <v>4.05</v>
      </c>
      <c r="I1293" s="91" t="str">
        <f t="shared" si="215"/>
        <v>N.M.</v>
      </c>
      <c r="J1293" s="157"/>
      <c r="K1293" s="307">
        <v>20.170000000000002</v>
      </c>
      <c r="L1293" s="307">
        <v>7.13</v>
      </c>
      <c r="M1293" s="142">
        <f t="shared" si="209"/>
        <v>13.040000000000003</v>
      </c>
      <c r="N1293" s="91">
        <f t="shared" si="210"/>
        <v>1.8288920056100986</v>
      </c>
      <c r="O1293" s="258"/>
      <c r="P1293" s="157"/>
      <c r="Q1293" s="307">
        <v>20.170000000000002</v>
      </c>
      <c r="R1293" s="307">
        <v>0</v>
      </c>
      <c r="S1293" s="142">
        <f t="shared" si="211"/>
        <v>20.170000000000002</v>
      </c>
      <c r="T1293" s="91" t="str">
        <f t="shared" si="212"/>
        <v>N.M.</v>
      </c>
      <c r="U1293" s="157"/>
      <c r="V1293" s="307">
        <v>20.170000000000002</v>
      </c>
      <c r="W1293" s="307">
        <v>7.13</v>
      </c>
      <c r="X1293" s="142">
        <f t="shared" si="213"/>
        <v>13.040000000000003</v>
      </c>
      <c r="Y1293" s="91">
        <f t="shared" si="214"/>
        <v>1.8288920056100986</v>
      </c>
      <c r="Z1293" s="132"/>
    </row>
    <row r="1294" spans="1:26" s="68" customFormat="1" hidden="1" outlineLevel="1" x14ac:dyDescent="0.25">
      <c r="A1294" s="63" t="s">
        <v>1472</v>
      </c>
      <c r="B1294" s="64" t="s">
        <v>1931</v>
      </c>
      <c r="C1294" s="65" t="s">
        <v>2380</v>
      </c>
      <c r="D1294" s="66"/>
      <c r="E1294" s="67"/>
      <c r="F1294" s="307">
        <v>0</v>
      </c>
      <c r="G1294" s="307">
        <v>2</v>
      </c>
      <c r="H1294" s="142">
        <f t="shared" si="216"/>
        <v>-2</v>
      </c>
      <c r="I1294" s="91" t="str">
        <f t="shared" si="215"/>
        <v>N.M.</v>
      </c>
      <c r="J1294" s="157"/>
      <c r="K1294" s="307">
        <v>7.32</v>
      </c>
      <c r="L1294" s="307">
        <v>4.75</v>
      </c>
      <c r="M1294" s="142">
        <f t="shared" si="209"/>
        <v>2.5700000000000003</v>
      </c>
      <c r="N1294" s="91">
        <f t="shared" si="210"/>
        <v>0.54105263157894745</v>
      </c>
      <c r="O1294" s="258"/>
      <c r="P1294" s="157"/>
      <c r="Q1294" s="307">
        <v>4.3</v>
      </c>
      <c r="R1294" s="307">
        <v>2</v>
      </c>
      <c r="S1294" s="142">
        <f t="shared" si="211"/>
        <v>2.2999999999999998</v>
      </c>
      <c r="T1294" s="91">
        <f t="shared" si="212"/>
        <v>1.1499999999999999</v>
      </c>
      <c r="U1294" s="157"/>
      <c r="V1294" s="307">
        <v>17.29</v>
      </c>
      <c r="W1294" s="307">
        <v>5.69</v>
      </c>
      <c r="X1294" s="142">
        <f t="shared" si="213"/>
        <v>11.599999999999998</v>
      </c>
      <c r="Y1294" s="91">
        <f t="shared" si="214"/>
        <v>2.0386643233743404</v>
      </c>
      <c r="Z1294" s="132"/>
    </row>
    <row r="1295" spans="1:26" s="68" customFormat="1" hidden="1" outlineLevel="1" x14ac:dyDescent="0.25">
      <c r="A1295" s="63" t="s">
        <v>1473</v>
      </c>
      <c r="B1295" s="64" t="s">
        <v>1932</v>
      </c>
      <c r="C1295" s="65" t="s">
        <v>2381</v>
      </c>
      <c r="D1295" s="66"/>
      <c r="E1295" s="67"/>
      <c r="F1295" s="307">
        <v>0</v>
      </c>
      <c r="G1295" s="307">
        <v>0</v>
      </c>
      <c r="H1295" s="142">
        <f t="shared" si="216"/>
        <v>0</v>
      </c>
      <c r="I1295" s="91">
        <f t="shared" si="215"/>
        <v>0</v>
      </c>
      <c r="J1295" s="157"/>
      <c r="K1295" s="307">
        <v>46.730000000000004</v>
      </c>
      <c r="L1295" s="307">
        <v>4.6900000000000004</v>
      </c>
      <c r="M1295" s="142">
        <f t="shared" si="209"/>
        <v>42.040000000000006</v>
      </c>
      <c r="N1295" s="91">
        <f t="shared" si="210"/>
        <v>8.9637526652452024</v>
      </c>
      <c r="O1295" s="258"/>
      <c r="P1295" s="157"/>
      <c r="Q1295" s="307">
        <v>7.12</v>
      </c>
      <c r="R1295" s="307">
        <v>0</v>
      </c>
      <c r="S1295" s="142">
        <f t="shared" si="211"/>
        <v>7.12</v>
      </c>
      <c r="T1295" s="91" t="str">
        <f t="shared" si="212"/>
        <v>N.M.</v>
      </c>
      <c r="U1295" s="157"/>
      <c r="V1295" s="307">
        <v>50.570000000000007</v>
      </c>
      <c r="W1295" s="307">
        <v>16.52</v>
      </c>
      <c r="X1295" s="142">
        <f t="shared" si="213"/>
        <v>34.050000000000011</v>
      </c>
      <c r="Y1295" s="91">
        <f t="shared" si="214"/>
        <v>2.0611380145278457</v>
      </c>
      <c r="Z1295" s="132"/>
    </row>
    <row r="1296" spans="1:26" s="68" customFormat="1" hidden="1" outlineLevel="1" x14ac:dyDescent="0.25">
      <c r="A1296" s="63" t="s">
        <v>1474</v>
      </c>
      <c r="B1296" s="64" t="s">
        <v>1933</v>
      </c>
      <c r="C1296" s="65" t="s">
        <v>2382</v>
      </c>
      <c r="D1296" s="66"/>
      <c r="E1296" s="67"/>
      <c r="F1296" s="307">
        <v>17.3</v>
      </c>
      <c r="G1296" s="307">
        <v>0</v>
      </c>
      <c r="H1296" s="142">
        <f t="shared" si="216"/>
        <v>17.3</v>
      </c>
      <c r="I1296" s="91" t="str">
        <f t="shared" si="215"/>
        <v>N.M.</v>
      </c>
      <c r="J1296" s="157"/>
      <c r="K1296" s="307">
        <v>2484.25</v>
      </c>
      <c r="L1296" s="307">
        <v>51.800000000000004</v>
      </c>
      <c r="M1296" s="142">
        <f t="shared" si="209"/>
        <v>2432.4499999999998</v>
      </c>
      <c r="N1296" s="91" t="str">
        <f t="shared" si="210"/>
        <v>N.M.</v>
      </c>
      <c r="O1296" s="258"/>
      <c r="P1296" s="157"/>
      <c r="Q1296" s="307">
        <v>2219.4299999999998</v>
      </c>
      <c r="R1296" s="307">
        <v>35.300000000000004</v>
      </c>
      <c r="S1296" s="142">
        <f t="shared" si="211"/>
        <v>2184.1299999999997</v>
      </c>
      <c r="T1296" s="91" t="str">
        <f t="shared" si="212"/>
        <v>N.M.</v>
      </c>
      <c r="U1296" s="157"/>
      <c r="V1296" s="307">
        <v>2538.34</v>
      </c>
      <c r="W1296" s="307">
        <v>56.540000000000006</v>
      </c>
      <c r="X1296" s="142">
        <f t="shared" si="213"/>
        <v>2481.8000000000002</v>
      </c>
      <c r="Y1296" s="91" t="str">
        <f t="shared" si="214"/>
        <v>N.M.</v>
      </c>
      <c r="Z1296" s="132"/>
    </row>
    <row r="1297" spans="1:26" s="68" customFormat="1" hidden="1" outlineLevel="1" x14ac:dyDescent="0.25">
      <c r="A1297" s="63" t="s">
        <v>1475</v>
      </c>
      <c r="B1297" s="64" t="s">
        <v>1934</v>
      </c>
      <c r="C1297" s="65" t="s">
        <v>2383</v>
      </c>
      <c r="D1297" s="66"/>
      <c r="E1297" s="67"/>
      <c r="F1297" s="307">
        <v>0</v>
      </c>
      <c r="G1297" s="307">
        <v>0</v>
      </c>
      <c r="H1297" s="142">
        <f t="shared" si="216"/>
        <v>0</v>
      </c>
      <c r="I1297" s="91">
        <f t="shared" si="215"/>
        <v>0</v>
      </c>
      <c r="J1297" s="157"/>
      <c r="K1297" s="307">
        <v>317.09000000000003</v>
      </c>
      <c r="L1297" s="307">
        <v>23.22</v>
      </c>
      <c r="M1297" s="142">
        <f t="shared" si="209"/>
        <v>293.87</v>
      </c>
      <c r="N1297" s="91" t="str">
        <f t="shared" si="210"/>
        <v>N.M.</v>
      </c>
      <c r="O1297" s="258"/>
      <c r="P1297" s="157"/>
      <c r="Q1297" s="307">
        <v>0</v>
      </c>
      <c r="R1297" s="307">
        <v>23.22</v>
      </c>
      <c r="S1297" s="142">
        <f t="shared" si="211"/>
        <v>-23.22</v>
      </c>
      <c r="T1297" s="91" t="str">
        <f t="shared" si="212"/>
        <v>N.M.</v>
      </c>
      <c r="U1297" s="157"/>
      <c r="V1297" s="307">
        <v>556.91000000000008</v>
      </c>
      <c r="W1297" s="307">
        <v>23.22</v>
      </c>
      <c r="X1297" s="142">
        <f t="shared" si="213"/>
        <v>533.69000000000005</v>
      </c>
      <c r="Y1297" s="91" t="str">
        <f t="shared" si="214"/>
        <v>N.M.</v>
      </c>
      <c r="Z1297" s="132"/>
    </row>
    <row r="1298" spans="1:26" s="68" customFormat="1" hidden="1" outlineLevel="1" x14ac:dyDescent="0.25">
      <c r="A1298" s="63" t="s">
        <v>1476</v>
      </c>
      <c r="B1298" s="64" t="s">
        <v>1935</v>
      </c>
      <c r="C1298" s="65" t="s">
        <v>2384</v>
      </c>
      <c r="D1298" s="66"/>
      <c r="E1298" s="67"/>
      <c r="F1298" s="307">
        <v>8.19</v>
      </c>
      <c r="G1298" s="307">
        <v>0</v>
      </c>
      <c r="H1298" s="142">
        <f t="shared" si="216"/>
        <v>8.19</v>
      </c>
      <c r="I1298" s="91" t="str">
        <f t="shared" si="215"/>
        <v>N.M.</v>
      </c>
      <c r="J1298" s="157"/>
      <c r="K1298" s="307">
        <v>146.92000000000002</v>
      </c>
      <c r="L1298" s="307">
        <v>3.1</v>
      </c>
      <c r="M1298" s="142">
        <f t="shared" si="209"/>
        <v>143.82000000000002</v>
      </c>
      <c r="N1298" s="91" t="str">
        <f t="shared" si="210"/>
        <v>N.M.</v>
      </c>
      <c r="O1298" s="258"/>
      <c r="P1298" s="157"/>
      <c r="Q1298" s="307">
        <v>65.45</v>
      </c>
      <c r="R1298" s="307">
        <v>3.1</v>
      </c>
      <c r="S1298" s="142">
        <f t="shared" si="211"/>
        <v>62.35</v>
      </c>
      <c r="T1298" s="91" t="str">
        <f t="shared" si="212"/>
        <v>N.M.</v>
      </c>
      <c r="U1298" s="157"/>
      <c r="V1298" s="307">
        <v>228.18</v>
      </c>
      <c r="W1298" s="307">
        <v>31.150000000000002</v>
      </c>
      <c r="X1298" s="142">
        <f t="shared" si="213"/>
        <v>197.03</v>
      </c>
      <c r="Y1298" s="91">
        <f t="shared" si="214"/>
        <v>6.3252006420545746</v>
      </c>
      <c r="Z1298" s="132"/>
    </row>
    <row r="1299" spans="1:26" s="68" customFormat="1" hidden="1" outlineLevel="1" x14ac:dyDescent="0.25">
      <c r="A1299" s="63" t="s">
        <v>1477</v>
      </c>
      <c r="B1299" s="64" t="s">
        <v>1936</v>
      </c>
      <c r="C1299" s="65" t="s">
        <v>2385</v>
      </c>
      <c r="D1299" s="66"/>
      <c r="E1299" s="67"/>
      <c r="F1299" s="307">
        <v>8.6300000000000008</v>
      </c>
      <c r="G1299" s="307">
        <v>3.1</v>
      </c>
      <c r="H1299" s="142">
        <f t="shared" si="216"/>
        <v>5.5300000000000011</v>
      </c>
      <c r="I1299" s="91">
        <f t="shared" si="215"/>
        <v>1.7838709677419358</v>
      </c>
      <c r="J1299" s="157"/>
      <c r="K1299" s="307">
        <v>30.34</v>
      </c>
      <c r="L1299" s="307">
        <v>3.1</v>
      </c>
      <c r="M1299" s="142">
        <f t="shared" ref="M1299:M1362" si="217">+K1299-L1299</f>
        <v>27.24</v>
      </c>
      <c r="N1299" s="91">
        <f t="shared" ref="N1299:N1362" si="218">IF(L1299&lt;0,IF(M1299=0,0,IF(OR(L1299=0,K1299=0),"N.M.",IF(ABS(M1299/L1299)&gt;=10,"N.M.",M1299/(-L1299)))),IF(M1299=0,0,IF(OR(L1299=0,K1299=0),"N.M.",IF(ABS(M1299/L1299)&gt;=10,"N.M.",M1299/L1299))))</f>
        <v>8.7870967741935484</v>
      </c>
      <c r="O1299" s="258"/>
      <c r="P1299" s="157"/>
      <c r="Q1299" s="307">
        <v>20.75</v>
      </c>
      <c r="R1299" s="307">
        <v>3.1</v>
      </c>
      <c r="S1299" s="142">
        <f t="shared" ref="S1299:S1362" si="219">+Q1299-R1299</f>
        <v>17.649999999999999</v>
      </c>
      <c r="T1299" s="91">
        <f t="shared" ref="T1299:T1362" si="220">IF(R1299&lt;0,IF(S1299=0,0,IF(OR(R1299=0,Q1299=0),"N.M.",IF(ABS(S1299/R1299)&gt;=10,"N.M.",S1299/(-R1299)))),IF(S1299=0,0,IF(OR(R1299=0,Q1299=0),"N.M.",IF(ABS(S1299/R1299)&gt;=10,"N.M.",S1299/R1299))))</f>
        <v>5.6935483870967731</v>
      </c>
      <c r="U1299" s="157"/>
      <c r="V1299" s="307">
        <v>46.97</v>
      </c>
      <c r="W1299" s="307">
        <v>10.48</v>
      </c>
      <c r="X1299" s="142">
        <f t="shared" ref="X1299:X1362" si="221">+V1299-W1299</f>
        <v>36.489999999999995</v>
      </c>
      <c r="Y1299" s="91">
        <f t="shared" ref="Y1299:Y1362" si="222">IF(W1299&lt;0,IF(X1299=0,0,IF(OR(W1299=0,V1299=0),"N.M.",IF(ABS(X1299/W1299)&gt;=10,"N.M.",X1299/(-W1299)))),IF(X1299=0,0,IF(OR(W1299=0,V1299=0),"N.M.",IF(ABS(X1299/W1299)&gt;=10,"N.M.",X1299/W1299))))</f>
        <v>3.4818702290076331</v>
      </c>
      <c r="Z1299" s="132"/>
    </row>
    <row r="1300" spans="1:26" s="68" customFormat="1" hidden="1" outlineLevel="1" x14ac:dyDescent="0.25">
      <c r="A1300" s="63" t="s">
        <v>1478</v>
      </c>
      <c r="B1300" s="64" t="s">
        <v>1937</v>
      </c>
      <c r="C1300" s="65" t="s">
        <v>2386</v>
      </c>
      <c r="D1300" s="66"/>
      <c r="E1300" s="67"/>
      <c r="F1300" s="307">
        <v>-26951.07</v>
      </c>
      <c r="G1300" s="307">
        <v>-27427.65</v>
      </c>
      <c r="H1300" s="142">
        <f t="shared" si="216"/>
        <v>476.58000000000175</v>
      </c>
      <c r="I1300" s="91">
        <f t="shared" si="215"/>
        <v>1.7375896221513754E-2</v>
      </c>
      <c r="J1300" s="157"/>
      <c r="K1300" s="307">
        <v>-104571.22</v>
      </c>
      <c r="L1300" s="307">
        <v>-120501.91</v>
      </c>
      <c r="M1300" s="142">
        <f t="shared" si="217"/>
        <v>15930.690000000002</v>
      </c>
      <c r="N1300" s="91">
        <f t="shared" si="218"/>
        <v>0.1322028007688841</v>
      </c>
      <c r="O1300" s="258"/>
      <c r="P1300" s="157"/>
      <c r="Q1300" s="307">
        <v>-30460.04</v>
      </c>
      <c r="R1300" s="307">
        <v>-92433.72</v>
      </c>
      <c r="S1300" s="142">
        <f t="shared" si="219"/>
        <v>61973.68</v>
      </c>
      <c r="T1300" s="91">
        <f t="shared" si="220"/>
        <v>0.67046614590433018</v>
      </c>
      <c r="U1300" s="157"/>
      <c r="V1300" s="307">
        <v>-682380.37</v>
      </c>
      <c r="W1300" s="307">
        <v>-242118.69</v>
      </c>
      <c r="X1300" s="142">
        <f t="shared" si="221"/>
        <v>-440261.68</v>
      </c>
      <c r="Y1300" s="91">
        <f t="shared" si="222"/>
        <v>-1.8183713120205631</v>
      </c>
      <c r="Z1300" s="132"/>
    </row>
    <row r="1301" spans="1:26" s="68" customFormat="1" hidden="1" outlineLevel="1" x14ac:dyDescent="0.25">
      <c r="A1301" s="63" t="s">
        <v>1479</v>
      </c>
      <c r="B1301" s="64" t="s">
        <v>1938</v>
      </c>
      <c r="C1301" s="65" t="s">
        <v>2387</v>
      </c>
      <c r="D1301" s="66"/>
      <c r="E1301" s="67"/>
      <c r="F1301" s="307">
        <v>-40110</v>
      </c>
      <c r="G1301" s="307">
        <v>-35242</v>
      </c>
      <c r="H1301" s="142">
        <f t="shared" si="216"/>
        <v>-4868</v>
      </c>
      <c r="I1301" s="91">
        <f t="shared" si="215"/>
        <v>-0.13813063957777652</v>
      </c>
      <c r="J1301" s="157"/>
      <c r="K1301" s="307">
        <v>-275766</v>
      </c>
      <c r="L1301" s="307">
        <v>-286161</v>
      </c>
      <c r="M1301" s="142">
        <f t="shared" si="217"/>
        <v>10395</v>
      </c>
      <c r="N1301" s="91">
        <f t="shared" si="218"/>
        <v>3.6325704760606793E-2</v>
      </c>
      <c r="O1301" s="258"/>
      <c r="P1301" s="157"/>
      <c r="Q1301" s="307">
        <v>-127990</v>
      </c>
      <c r="R1301" s="307">
        <v>-115036</v>
      </c>
      <c r="S1301" s="142">
        <f t="shared" si="219"/>
        <v>-12954</v>
      </c>
      <c r="T1301" s="91">
        <f t="shared" si="220"/>
        <v>-0.11260822698981189</v>
      </c>
      <c r="U1301" s="157"/>
      <c r="V1301" s="307">
        <v>-446702</v>
      </c>
      <c r="W1301" s="307">
        <v>-450343</v>
      </c>
      <c r="X1301" s="142">
        <f t="shared" si="221"/>
        <v>3641</v>
      </c>
      <c r="Y1301" s="91">
        <f t="shared" si="222"/>
        <v>8.08494858363514E-3</v>
      </c>
      <c r="Z1301" s="132"/>
    </row>
    <row r="1302" spans="1:26" s="68" customFormat="1" hidden="1" outlineLevel="1" x14ac:dyDescent="0.25">
      <c r="A1302" s="63" t="s">
        <v>1480</v>
      </c>
      <c r="B1302" s="64" t="s">
        <v>1939</v>
      </c>
      <c r="C1302" s="65" t="s">
        <v>2388</v>
      </c>
      <c r="D1302" s="66"/>
      <c r="E1302" s="67"/>
      <c r="F1302" s="307">
        <v>-0.01</v>
      </c>
      <c r="G1302" s="307">
        <v>0</v>
      </c>
      <c r="H1302" s="142">
        <f t="shared" si="216"/>
        <v>-0.01</v>
      </c>
      <c r="I1302" s="91" t="str">
        <f t="shared" si="215"/>
        <v>N.M.</v>
      </c>
      <c r="J1302" s="157"/>
      <c r="K1302" s="307">
        <v>0.04</v>
      </c>
      <c r="L1302" s="307">
        <v>0</v>
      </c>
      <c r="M1302" s="142">
        <f t="shared" si="217"/>
        <v>0.04</v>
      </c>
      <c r="N1302" s="91" t="str">
        <f t="shared" si="218"/>
        <v>N.M.</v>
      </c>
      <c r="O1302" s="258"/>
      <c r="P1302" s="157"/>
      <c r="Q1302" s="307">
        <v>0.02</v>
      </c>
      <c r="R1302" s="307">
        <v>0</v>
      </c>
      <c r="S1302" s="142">
        <f t="shared" si="219"/>
        <v>0.02</v>
      </c>
      <c r="T1302" s="91" t="str">
        <f t="shared" si="220"/>
        <v>N.M.</v>
      </c>
      <c r="U1302" s="157"/>
      <c r="V1302" s="307">
        <v>0.05</v>
      </c>
      <c r="W1302" s="307">
        <v>0</v>
      </c>
      <c r="X1302" s="142">
        <f t="shared" si="221"/>
        <v>0.05</v>
      </c>
      <c r="Y1302" s="91" t="str">
        <f t="shared" si="222"/>
        <v>N.M.</v>
      </c>
      <c r="Z1302" s="132"/>
    </row>
    <row r="1303" spans="1:26" s="68" customFormat="1" hidden="1" outlineLevel="1" x14ac:dyDescent="0.25">
      <c r="A1303" s="63" t="s">
        <v>1481</v>
      </c>
      <c r="B1303" s="64" t="s">
        <v>1940</v>
      </c>
      <c r="C1303" s="65" t="s">
        <v>2389</v>
      </c>
      <c r="D1303" s="66"/>
      <c r="E1303" s="67"/>
      <c r="F1303" s="307">
        <v>0</v>
      </c>
      <c r="G1303" s="307">
        <v>-84.42</v>
      </c>
      <c r="H1303" s="142">
        <f t="shared" si="216"/>
        <v>84.42</v>
      </c>
      <c r="I1303" s="91" t="str">
        <f t="shared" si="215"/>
        <v>N.M.</v>
      </c>
      <c r="J1303" s="157"/>
      <c r="K1303" s="307">
        <v>-1702.51</v>
      </c>
      <c r="L1303" s="307">
        <v>7.65</v>
      </c>
      <c r="M1303" s="142">
        <f t="shared" si="217"/>
        <v>-1710.16</v>
      </c>
      <c r="N1303" s="91" t="str">
        <f t="shared" si="218"/>
        <v>N.M.</v>
      </c>
      <c r="O1303" s="258"/>
      <c r="P1303" s="157"/>
      <c r="Q1303" s="307">
        <v>-1472.91</v>
      </c>
      <c r="R1303" s="307">
        <v>-120.02</v>
      </c>
      <c r="S1303" s="142">
        <f t="shared" si="219"/>
        <v>-1352.89</v>
      </c>
      <c r="T1303" s="91" t="str">
        <f t="shared" si="220"/>
        <v>N.M.</v>
      </c>
      <c r="U1303" s="157"/>
      <c r="V1303" s="307">
        <v>-2151.02</v>
      </c>
      <c r="W1303" s="307">
        <v>-5330.3300000000008</v>
      </c>
      <c r="X1303" s="142">
        <f t="shared" si="221"/>
        <v>3179.3100000000009</v>
      </c>
      <c r="Y1303" s="91">
        <f t="shared" si="222"/>
        <v>0.59645650456913557</v>
      </c>
      <c r="Z1303" s="132"/>
    </row>
    <row r="1304" spans="1:26" s="68" customFormat="1" hidden="1" outlineLevel="1" x14ac:dyDescent="0.25">
      <c r="A1304" s="63" t="s">
        <v>1482</v>
      </c>
      <c r="B1304" s="64" t="s">
        <v>1941</v>
      </c>
      <c r="C1304" s="65" t="s">
        <v>2390</v>
      </c>
      <c r="D1304" s="66"/>
      <c r="E1304" s="67"/>
      <c r="F1304" s="307">
        <v>-54376.11</v>
      </c>
      <c r="G1304" s="307">
        <v>-51793.16</v>
      </c>
      <c r="H1304" s="142">
        <f t="shared" si="216"/>
        <v>-2582.9499999999971</v>
      </c>
      <c r="I1304" s="91">
        <f t="shared" si="215"/>
        <v>-4.9870484828498526E-2</v>
      </c>
      <c r="J1304" s="157"/>
      <c r="K1304" s="307">
        <v>-352237.99</v>
      </c>
      <c r="L1304" s="307">
        <v>-399255.3</v>
      </c>
      <c r="M1304" s="142">
        <f t="shared" si="217"/>
        <v>47017.31</v>
      </c>
      <c r="N1304" s="91">
        <f t="shared" si="218"/>
        <v>0.11776251937043791</v>
      </c>
      <c r="O1304" s="258"/>
      <c r="P1304" s="157"/>
      <c r="Q1304" s="307">
        <v>-138850.13</v>
      </c>
      <c r="R1304" s="307">
        <v>-156143.81</v>
      </c>
      <c r="S1304" s="142">
        <f t="shared" si="219"/>
        <v>17293.679999999993</v>
      </c>
      <c r="T1304" s="91">
        <f t="shared" si="220"/>
        <v>0.11075482274961776</v>
      </c>
      <c r="U1304" s="157"/>
      <c r="V1304" s="307">
        <v>-622008.51</v>
      </c>
      <c r="W1304" s="307">
        <v>-923194.52</v>
      </c>
      <c r="X1304" s="142">
        <f t="shared" si="221"/>
        <v>301186.01</v>
      </c>
      <c r="Y1304" s="91">
        <f t="shared" si="222"/>
        <v>0.32624328186003532</v>
      </c>
      <c r="Z1304" s="132"/>
    </row>
    <row r="1305" spans="1:26" s="68" customFormat="1" hidden="1" outlineLevel="1" x14ac:dyDescent="0.25">
      <c r="A1305" s="63" t="s">
        <v>1483</v>
      </c>
      <c r="B1305" s="64" t="s">
        <v>1942</v>
      </c>
      <c r="C1305" s="65" t="s">
        <v>2391</v>
      </c>
      <c r="D1305" s="66"/>
      <c r="E1305" s="67"/>
      <c r="F1305" s="307">
        <v>208228.98699999999</v>
      </c>
      <c r="G1305" s="307">
        <v>258177.25</v>
      </c>
      <c r="H1305" s="142">
        <f t="shared" si="216"/>
        <v>-49948.263000000006</v>
      </c>
      <c r="I1305" s="91">
        <f t="shared" si="215"/>
        <v>-0.19346500514665799</v>
      </c>
      <c r="J1305" s="157"/>
      <c r="K1305" s="307">
        <v>1302429.757</v>
      </c>
      <c r="L1305" s="307">
        <v>1811221.4100000001</v>
      </c>
      <c r="M1305" s="142">
        <f t="shared" si="217"/>
        <v>-508791.65300000017</v>
      </c>
      <c r="N1305" s="91">
        <f t="shared" si="218"/>
        <v>-0.2809107987520974</v>
      </c>
      <c r="O1305" s="258"/>
      <c r="P1305" s="157"/>
      <c r="Q1305" s="307">
        <v>559975.82700000005</v>
      </c>
      <c r="R1305" s="307">
        <v>672867.33</v>
      </c>
      <c r="S1305" s="142">
        <f t="shared" si="219"/>
        <v>-112891.50299999991</v>
      </c>
      <c r="T1305" s="91">
        <f t="shared" si="220"/>
        <v>-0.16777676366008129</v>
      </c>
      <c r="U1305" s="157"/>
      <c r="V1305" s="307">
        <v>4685057.8169999998</v>
      </c>
      <c r="W1305" s="307">
        <v>3047967.0660000001</v>
      </c>
      <c r="X1305" s="142">
        <f t="shared" si="221"/>
        <v>1637090.7509999997</v>
      </c>
      <c r="Y1305" s="91">
        <f t="shared" si="222"/>
        <v>0.53710906829070038</v>
      </c>
      <c r="Z1305" s="132"/>
    </row>
    <row r="1306" spans="1:26" s="68" customFormat="1" hidden="1" outlineLevel="1" x14ac:dyDescent="0.25">
      <c r="A1306" s="63" t="s">
        <v>1484</v>
      </c>
      <c r="B1306" s="64" t="s">
        <v>1943</v>
      </c>
      <c r="C1306" s="65" t="s">
        <v>2392</v>
      </c>
      <c r="D1306" s="66"/>
      <c r="E1306" s="67"/>
      <c r="F1306" s="307">
        <v>88753.02</v>
      </c>
      <c r="G1306" s="307">
        <v>-173656.48</v>
      </c>
      <c r="H1306" s="142">
        <f t="shared" si="216"/>
        <v>262409.5</v>
      </c>
      <c r="I1306" s="91">
        <f t="shared" si="215"/>
        <v>1.5110838363186907</v>
      </c>
      <c r="J1306" s="157"/>
      <c r="K1306" s="307">
        <v>-428054.14</v>
      </c>
      <c r="L1306" s="307">
        <v>-24471.41</v>
      </c>
      <c r="M1306" s="142">
        <f t="shared" si="217"/>
        <v>-403582.73000000004</v>
      </c>
      <c r="N1306" s="91" t="str">
        <f t="shared" si="218"/>
        <v>N.M.</v>
      </c>
      <c r="O1306" s="258"/>
      <c r="P1306" s="157"/>
      <c r="Q1306" s="307">
        <v>-252488.4</v>
      </c>
      <c r="R1306" s="307">
        <v>-178084.16</v>
      </c>
      <c r="S1306" s="142">
        <f t="shared" si="219"/>
        <v>-74404.239999999991</v>
      </c>
      <c r="T1306" s="91">
        <f t="shared" si="220"/>
        <v>-0.41780380691915547</v>
      </c>
      <c r="U1306" s="157"/>
      <c r="V1306" s="307">
        <v>48359.31</v>
      </c>
      <c r="W1306" s="307">
        <v>-821755.9800000001</v>
      </c>
      <c r="X1306" s="142">
        <f t="shared" si="221"/>
        <v>870115.29</v>
      </c>
      <c r="Y1306" s="91">
        <f t="shared" si="222"/>
        <v>1.0588487472887023</v>
      </c>
      <c r="Z1306" s="132"/>
    </row>
    <row r="1307" spans="1:26" s="68" customFormat="1" hidden="1" outlineLevel="1" x14ac:dyDescent="0.25">
      <c r="A1307" s="63" t="s">
        <v>1485</v>
      </c>
      <c r="B1307" s="64" t="s">
        <v>1944</v>
      </c>
      <c r="C1307" s="65" t="s">
        <v>2393</v>
      </c>
      <c r="D1307" s="66"/>
      <c r="E1307" s="67"/>
      <c r="F1307" s="307">
        <v>0</v>
      </c>
      <c r="G1307" s="307">
        <v>0</v>
      </c>
      <c r="H1307" s="142">
        <f t="shared" si="216"/>
        <v>0</v>
      </c>
      <c r="I1307" s="91">
        <f t="shared" si="215"/>
        <v>0</v>
      </c>
      <c r="J1307" s="157"/>
      <c r="K1307" s="307">
        <v>0</v>
      </c>
      <c r="L1307" s="307">
        <v>0</v>
      </c>
      <c r="M1307" s="142">
        <f t="shared" si="217"/>
        <v>0</v>
      </c>
      <c r="N1307" s="91">
        <f t="shared" si="218"/>
        <v>0</v>
      </c>
      <c r="O1307" s="258"/>
      <c r="P1307" s="157"/>
      <c r="Q1307" s="307">
        <v>0</v>
      </c>
      <c r="R1307" s="307">
        <v>0</v>
      </c>
      <c r="S1307" s="142">
        <f t="shared" si="219"/>
        <v>0</v>
      </c>
      <c r="T1307" s="91">
        <f t="shared" si="220"/>
        <v>0</v>
      </c>
      <c r="U1307" s="157"/>
      <c r="V1307" s="307">
        <v>0.03</v>
      </c>
      <c r="W1307" s="307">
        <v>0</v>
      </c>
      <c r="X1307" s="142">
        <f t="shared" si="221"/>
        <v>0.03</v>
      </c>
      <c r="Y1307" s="91" t="str">
        <f t="shared" si="222"/>
        <v>N.M.</v>
      </c>
      <c r="Z1307" s="132"/>
    </row>
    <row r="1308" spans="1:26" s="68" customFormat="1" hidden="1" outlineLevel="1" x14ac:dyDescent="0.25">
      <c r="A1308" s="63" t="s">
        <v>1486</v>
      </c>
      <c r="B1308" s="64" t="s">
        <v>1945</v>
      </c>
      <c r="C1308" s="65" t="s">
        <v>2394</v>
      </c>
      <c r="D1308" s="66"/>
      <c r="E1308" s="67"/>
      <c r="F1308" s="307">
        <v>6.8100000000000005</v>
      </c>
      <c r="G1308" s="307">
        <v>0</v>
      </c>
      <c r="H1308" s="142">
        <f t="shared" si="216"/>
        <v>6.8100000000000005</v>
      </c>
      <c r="I1308" s="91" t="str">
        <f t="shared" si="215"/>
        <v>N.M.</v>
      </c>
      <c r="J1308" s="157"/>
      <c r="K1308" s="307">
        <v>6.8100000000000005</v>
      </c>
      <c r="L1308" s="307">
        <v>0</v>
      </c>
      <c r="M1308" s="142">
        <f t="shared" si="217"/>
        <v>6.8100000000000005</v>
      </c>
      <c r="N1308" s="91" t="str">
        <f t="shared" si="218"/>
        <v>N.M.</v>
      </c>
      <c r="O1308" s="258"/>
      <c r="P1308" s="157"/>
      <c r="Q1308" s="307">
        <v>6.8100000000000005</v>
      </c>
      <c r="R1308" s="307">
        <v>0</v>
      </c>
      <c r="S1308" s="142">
        <f t="shared" si="219"/>
        <v>6.8100000000000005</v>
      </c>
      <c r="T1308" s="91" t="str">
        <f t="shared" si="220"/>
        <v>N.M.</v>
      </c>
      <c r="U1308" s="157"/>
      <c r="V1308" s="307">
        <v>7.4600000000000009</v>
      </c>
      <c r="W1308" s="307">
        <v>0.19</v>
      </c>
      <c r="X1308" s="142">
        <f t="shared" si="221"/>
        <v>7.2700000000000005</v>
      </c>
      <c r="Y1308" s="91" t="str">
        <f t="shared" si="222"/>
        <v>N.M.</v>
      </c>
      <c r="Z1308" s="132"/>
    </row>
    <row r="1309" spans="1:26" s="68" customFormat="1" hidden="1" outlineLevel="1" x14ac:dyDescent="0.25">
      <c r="A1309" s="63" t="s">
        <v>1487</v>
      </c>
      <c r="B1309" s="64" t="s">
        <v>1946</v>
      </c>
      <c r="C1309" s="65" t="s">
        <v>2395</v>
      </c>
      <c r="D1309" s="66"/>
      <c r="E1309" s="67"/>
      <c r="F1309" s="307">
        <v>0</v>
      </c>
      <c r="G1309" s="307">
        <v>55.82</v>
      </c>
      <c r="H1309" s="142">
        <f t="shared" si="216"/>
        <v>-55.82</v>
      </c>
      <c r="I1309" s="91" t="str">
        <f t="shared" si="215"/>
        <v>N.M.</v>
      </c>
      <c r="J1309" s="157"/>
      <c r="K1309" s="307">
        <v>168.63</v>
      </c>
      <c r="L1309" s="307">
        <v>55.82</v>
      </c>
      <c r="M1309" s="142">
        <f t="shared" si="217"/>
        <v>112.81</v>
      </c>
      <c r="N1309" s="91">
        <f t="shared" si="218"/>
        <v>2.0209602293084914</v>
      </c>
      <c r="O1309" s="258"/>
      <c r="P1309" s="157"/>
      <c r="Q1309" s="307">
        <v>56.230000000000004</v>
      </c>
      <c r="R1309" s="307">
        <v>55.82</v>
      </c>
      <c r="S1309" s="142">
        <f t="shared" si="219"/>
        <v>0.41000000000000369</v>
      </c>
      <c r="T1309" s="91">
        <f t="shared" si="220"/>
        <v>7.3450376209244659E-3</v>
      </c>
      <c r="U1309" s="157"/>
      <c r="V1309" s="307">
        <v>281.33</v>
      </c>
      <c r="W1309" s="307">
        <v>55.82</v>
      </c>
      <c r="X1309" s="142">
        <f t="shared" si="221"/>
        <v>225.51</v>
      </c>
      <c r="Y1309" s="91">
        <f t="shared" si="222"/>
        <v>4.039949838767467</v>
      </c>
      <c r="Z1309" s="132"/>
    </row>
    <row r="1310" spans="1:26" s="68" customFormat="1" hidden="1" outlineLevel="1" x14ac:dyDescent="0.25">
      <c r="A1310" s="63" t="s">
        <v>1488</v>
      </c>
      <c r="B1310" s="64" t="s">
        <v>1947</v>
      </c>
      <c r="C1310" s="65" t="s">
        <v>2396</v>
      </c>
      <c r="D1310" s="66"/>
      <c r="E1310" s="67"/>
      <c r="F1310" s="307">
        <v>164.26</v>
      </c>
      <c r="G1310" s="307">
        <v>142.29</v>
      </c>
      <c r="H1310" s="142">
        <f t="shared" si="216"/>
        <v>21.97</v>
      </c>
      <c r="I1310" s="91">
        <f t="shared" si="215"/>
        <v>0.15440297982992479</v>
      </c>
      <c r="J1310" s="157"/>
      <c r="K1310" s="307">
        <v>7043.71</v>
      </c>
      <c r="L1310" s="307">
        <v>14128.91</v>
      </c>
      <c r="M1310" s="142">
        <f t="shared" si="217"/>
        <v>-7085.2</v>
      </c>
      <c r="N1310" s="91">
        <f t="shared" si="218"/>
        <v>-0.50146826612951745</v>
      </c>
      <c r="O1310" s="258"/>
      <c r="P1310" s="157"/>
      <c r="Q1310" s="307">
        <v>1457.93</v>
      </c>
      <c r="R1310" s="307">
        <v>7024.12</v>
      </c>
      <c r="S1310" s="142">
        <f t="shared" si="219"/>
        <v>-5566.19</v>
      </c>
      <c r="T1310" s="91">
        <f t="shared" si="220"/>
        <v>-0.79243947996332631</v>
      </c>
      <c r="U1310" s="157"/>
      <c r="V1310" s="307">
        <v>9688.2000000000007</v>
      </c>
      <c r="W1310" s="307">
        <v>15340.1</v>
      </c>
      <c r="X1310" s="142">
        <f t="shared" si="221"/>
        <v>-5651.9</v>
      </c>
      <c r="Y1310" s="91">
        <f t="shared" si="222"/>
        <v>-0.36843957992451154</v>
      </c>
      <c r="Z1310" s="132"/>
    </row>
    <row r="1311" spans="1:26" s="68" customFormat="1" hidden="1" outlineLevel="1" x14ac:dyDescent="0.25">
      <c r="A1311" s="63" t="s">
        <v>1489</v>
      </c>
      <c r="B1311" s="64" t="s">
        <v>1948</v>
      </c>
      <c r="C1311" s="65" t="s">
        <v>2397</v>
      </c>
      <c r="D1311" s="66"/>
      <c r="E1311" s="67"/>
      <c r="F1311" s="307">
        <v>0</v>
      </c>
      <c r="G1311" s="307">
        <v>0</v>
      </c>
      <c r="H1311" s="142">
        <f t="shared" si="216"/>
        <v>0</v>
      </c>
      <c r="I1311" s="91">
        <f t="shared" si="215"/>
        <v>0</v>
      </c>
      <c r="J1311" s="157"/>
      <c r="K1311" s="307">
        <v>0</v>
      </c>
      <c r="L1311" s="307">
        <v>116.38</v>
      </c>
      <c r="M1311" s="142">
        <f t="shared" si="217"/>
        <v>-116.38</v>
      </c>
      <c r="N1311" s="91" t="str">
        <f t="shared" si="218"/>
        <v>N.M.</v>
      </c>
      <c r="O1311" s="258"/>
      <c r="P1311" s="157"/>
      <c r="Q1311" s="307">
        <v>0</v>
      </c>
      <c r="R1311" s="307">
        <v>66.62</v>
      </c>
      <c r="S1311" s="142">
        <f t="shared" si="219"/>
        <v>-66.62</v>
      </c>
      <c r="T1311" s="91" t="str">
        <f t="shared" si="220"/>
        <v>N.M.</v>
      </c>
      <c r="U1311" s="157"/>
      <c r="V1311" s="307">
        <v>0</v>
      </c>
      <c r="W1311" s="307">
        <v>116.38</v>
      </c>
      <c r="X1311" s="142">
        <f t="shared" si="221"/>
        <v>-116.38</v>
      </c>
      <c r="Y1311" s="91" t="str">
        <f t="shared" si="222"/>
        <v>N.M.</v>
      </c>
      <c r="Z1311" s="132"/>
    </row>
    <row r="1312" spans="1:26" s="68" customFormat="1" hidden="1" outlineLevel="1" x14ac:dyDescent="0.25">
      <c r="A1312" s="63" t="s">
        <v>1490</v>
      </c>
      <c r="B1312" s="64" t="s">
        <v>1949</v>
      </c>
      <c r="C1312" s="65" t="s">
        <v>2398</v>
      </c>
      <c r="D1312" s="66"/>
      <c r="E1312" s="67"/>
      <c r="F1312" s="307">
        <v>0</v>
      </c>
      <c r="G1312" s="307">
        <v>0</v>
      </c>
      <c r="H1312" s="142">
        <f t="shared" si="216"/>
        <v>0</v>
      </c>
      <c r="I1312" s="91">
        <f t="shared" si="215"/>
        <v>0</v>
      </c>
      <c r="J1312" s="157"/>
      <c r="K1312" s="307">
        <v>3464.17</v>
      </c>
      <c r="L1312" s="307">
        <v>0</v>
      </c>
      <c r="M1312" s="142">
        <f t="shared" si="217"/>
        <v>3464.17</v>
      </c>
      <c r="N1312" s="91" t="str">
        <f t="shared" si="218"/>
        <v>N.M.</v>
      </c>
      <c r="O1312" s="258"/>
      <c r="P1312" s="157"/>
      <c r="Q1312" s="307">
        <v>0</v>
      </c>
      <c r="R1312" s="307">
        <v>0</v>
      </c>
      <c r="S1312" s="142">
        <f t="shared" si="219"/>
        <v>0</v>
      </c>
      <c r="T1312" s="91">
        <f t="shared" si="220"/>
        <v>0</v>
      </c>
      <c r="U1312" s="157"/>
      <c r="V1312" s="307">
        <v>1069746.8299999998</v>
      </c>
      <c r="W1312" s="307">
        <v>0</v>
      </c>
      <c r="X1312" s="142">
        <f t="shared" si="221"/>
        <v>1069746.8299999998</v>
      </c>
      <c r="Y1312" s="91" t="str">
        <f t="shared" si="222"/>
        <v>N.M.</v>
      </c>
      <c r="Z1312" s="132"/>
    </row>
    <row r="1313" spans="1:26" s="68" customFormat="1" hidden="1" outlineLevel="1" x14ac:dyDescent="0.25">
      <c r="A1313" s="63" t="s">
        <v>1491</v>
      </c>
      <c r="B1313" s="64" t="s">
        <v>1950</v>
      </c>
      <c r="C1313" s="65" t="s">
        <v>2399</v>
      </c>
      <c r="D1313" s="66"/>
      <c r="E1313" s="67"/>
      <c r="F1313" s="307">
        <v>83542.5</v>
      </c>
      <c r="G1313" s="307">
        <v>99744.16</v>
      </c>
      <c r="H1313" s="142">
        <f t="shared" si="216"/>
        <v>-16201.660000000003</v>
      </c>
      <c r="I1313" s="91">
        <f t="shared" si="215"/>
        <v>-0.16243216645465763</v>
      </c>
      <c r="J1313" s="157"/>
      <c r="K1313" s="307">
        <v>691874.71</v>
      </c>
      <c r="L1313" s="307">
        <v>691084.61</v>
      </c>
      <c r="M1313" s="142">
        <f t="shared" si="217"/>
        <v>790.09999999997672</v>
      </c>
      <c r="N1313" s="91">
        <f t="shared" si="218"/>
        <v>1.1432753509009218E-3</v>
      </c>
      <c r="O1313" s="258"/>
      <c r="P1313" s="157"/>
      <c r="Q1313" s="307">
        <v>335202.58</v>
      </c>
      <c r="R1313" s="307">
        <v>351094.5</v>
      </c>
      <c r="S1313" s="142">
        <f t="shared" si="219"/>
        <v>-15891.919999999984</v>
      </c>
      <c r="T1313" s="91">
        <f t="shared" si="220"/>
        <v>-4.5263938911033877E-2</v>
      </c>
      <c r="U1313" s="157"/>
      <c r="V1313" s="307">
        <v>1093262.0699999998</v>
      </c>
      <c r="W1313" s="307">
        <v>1170300.6599999999</v>
      </c>
      <c r="X1313" s="142">
        <f t="shared" si="221"/>
        <v>-77038.590000000084</v>
      </c>
      <c r="Y1313" s="91">
        <f t="shared" si="222"/>
        <v>-6.5828032601468495E-2</v>
      </c>
      <c r="Z1313" s="132"/>
    </row>
    <row r="1314" spans="1:26" s="68" customFormat="1" hidden="1" outlineLevel="1" x14ac:dyDescent="0.25">
      <c r="A1314" s="63" t="s">
        <v>1492</v>
      </c>
      <c r="B1314" s="64" t="s">
        <v>1951</v>
      </c>
      <c r="C1314" s="65" t="s">
        <v>2400</v>
      </c>
      <c r="D1314" s="66"/>
      <c r="E1314" s="67"/>
      <c r="F1314" s="307">
        <v>201752.78</v>
      </c>
      <c r="G1314" s="307">
        <v>161297.55000000002</v>
      </c>
      <c r="H1314" s="142">
        <f t="shared" si="216"/>
        <v>40455.229999999981</v>
      </c>
      <c r="I1314" s="91">
        <f t="shared" si="215"/>
        <v>0.25081118715070361</v>
      </c>
      <c r="J1314" s="157"/>
      <c r="K1314" s="307">
        <v>1186332.24</v>
      </c>
      <c r="L1314" s="307">
        <v>1044570.84</v>
      </c>
      <c r="M1314" s="142">
        <f t="shared" si="217"/>
        <v>141761.40000000002</v>
      </c>
      <c r="N1314" s="91">
        <f t="shared" si="218"/>
        <v>0.13571257646824605</v>
      </c>
      <c r="O1314" s="258"/>
      <c r="P1314" s="157"/>
      <c r="Q1314" s="307">
        <v>544437.26</v>
      </c>
      <c r="R1314" s="307">
        <v>453774.84</v>
      </c>
      <c r="S1314" s="142">
        <f t="shared" si="219"/>
        <v>90662.419999999984</v>
      </c>
      <c r="T1314" s="91">
        <f t="shared" si="220"/>
        <v>0.19979604863063799</v>
      </c>
      <c r="U1314" s="157"/>
      <c r="V1314" s="307">
        <v>1986654.0899999999</v>
      </c>
      <c r="W1314" s="307">
        <v>-738567.55999999994</v>
      </c>
      <c r="X1314" s="142">
        <f t="shared" si="221"/>
        <v>2725221.65</v>
      </c>
      <c r="Y1314" s="91">
        <f t="shared" si="222"/>
        <v>3.6898745593429534</v>
      </c>
      <c r="Z1314" s="132"/>
    </row>
    <row r="1315" spans="1:26" s="68" customFormat="1" hidden="1" outlineLevel="1" x14ac:dyDescent="0.25">
      <c r="A1315" s="63" t="s">
        <v>1493</v>
      </c>
      <c r="B1315" s="64" t="s">
        <v>1952</v>
      </c>
      <c r="C1315" s="65" t="s">
        <v>2401</v>
      </c>
      <c r="D1315" s="66"/>
      <c r="E1315" s="67"/>
      <c r="F1315" s="307">
        <v>0</v>
      </c>
      <c r="G1315" s="307">
        <v>0</v>
      </c>
      <c r="H1315" s="142">
        <f t="shared" si="216"/>
        <v>0</v>
      </c>
      <c r="I1315" s="91">
        <f t="shared" si="215"/>
        <v>0</v>
      </c>
      <c r="J1315" s="157"/>
      <c r="K1315" s="307">
        <v>0</v>
      </c>
      <c r="L1315" s="307">
        <v>0</v>
      </c>
      <c r="M1315" s="142">
        <f t="shared" si="217"/>
        <v>0</v>
      </c>
      <c r="N1315" s="91">
        <f t="shared" si="218"/>
        <v>0</v>
      </c>
      <c r="O1315" s="258"/>
      <c r="P1315" s="157"/>
      <c r="Q1315" s="307">
        <v>0</v>
      </c>
      <c r="R1315" s="307">
        <v>0</v>
      </c>
      <c r="S1315" s="142">
        <f t="shared" si="219"/>
        <v>0</v>
      </c>
      <c r="T1315" s="91">
        <f t="shared" si="220"/>
        <v>0</v>
      </c>
      <c r="U1315" s="157"/>
      <c r="V1315" s="307">
        <v>0</v>
      </c>
      <c r="W1315" s="307">
        <v>905.15</v>
      </c>
      <c r="X1315" s="142">
        <f t="shared" si="221"/>
        <v>-905.15</v>
      </c>
      <c r="Y1315" s="91" t="str">
        <f t="shared" si="222"/>
        <v>N.M.</v>
      </c>
      <c r="Z1315" s="132"/>
    </row>
    <row r="1316" spans="1:26" s="68" customFormat="1" hidden="1" outlineLevel="1" x14ac:dyDescent="0.25">
      <c r="A1316" s="63" t="s">
        <v>1494</v>
      </c>
      <c r="B1316" s="64" t="s">
        <v>1953</v>
      </c>
      <c r="C1316" s="65" t="s">
        <v>2402</v>
      </c>
      <c r="D1316" s="66"/>
      <c r="E1316" s="67"/>
      <c r="F1316" s="307">
        <v>0</v>
      </c>
      <c r="G1316" s="307">
        <v>-53.26</v>
      </c>
      <c r="H1316" s="142">
        <f t="shared" si="216"/>
        <v>53.26</v>
      </c>
      <c r="I1316" s="91" t="str">
        <f t="shared" si="215"/>
        <v>N.M.</v>
      </c>
      <c r="J1316" s="157"/>
      <c r="K1316" s="307">
        <v>-94.77</v>
      </c>
      <c r="L1316" s="307">
        <v>-10.85</v>
      </c>
      <c r="M1316" s="142">
        <f t="shared" si="217"/>
        <v>-83.92</v>
      </c>
      <c r="N1316" s="91">
        <f t="shared" si="218"/>
        <v>-7.7345622119815669</v>
      </c>
      <c r="O1316" s="258"/>
      <c r="P1316" s="157"/>
      <c r="Q1316" s="307">
        <v>0</v>
      </c>
      <c r="R1316" s="307">
        <v>-162.27000000000001</v>
      </c>
      <c r="S1316" s="142">
        <f t="shared" si="219"/>
        <v>162.27000000000001</v>
      </c>
      <c r="T1316" s="91" t="str">
        <f t="shared" si="220"/>
        <v>N.M.</v>
      </c>
      <c r="U1316" s="157"/>
      <c r="V1316" s="307">
        <v>-41.109999999999992</v>
      </c>
      <c r="W1316" s="307">
        <v>-11.36</v>
      </c>
      <c r="X1316" s="142">
        <f t="shared" si="221"/>
        <v>-29.749999999999993</v>
      </c>
      <c r="Y1316" s="91">
        <f t="shared" si="222"/>
        <v>-2.6188380281690136</v>
      </c>
      <c r="Z1316" s="132"/>
    </row>
    <row r="1317" spans="1:26" s="68" customFormat="1" hidden="1" outlineLevel="1" x14ac:dyDescent="0.25">
      <c r="A1317" s="63" t="s">
        <v>1495</v>
      </c>
      <c r="B1317" s="64" t="s">
        <v>1954</v>
      </c>
      <c r="C1317" s="65" t="s">
        <v>2403</v>
      </c>
      <c r="D1317" s="66"/>
      <c r="E1317" s="67"/>
      <c r="F1317" s="307">
        <v>22988.560000000001</v>
      </c>
      <c r="G1317" s="307">
        <v>32593.100000000002</v>
      </c>
      <c r="H1317" s="142">
        <f t="shared" si="216"/>
        <v>-9604.5400000000009</v>
      </c>
      <c r="I1317" s="91">
        <f t="shared" si="215"/>
        <v>-0.29468016236565409</v>
      </c>
      <c r="J1317" s="157"/>
      <c r="K1317" s="307">
        <v>-105744.67</v>
      </c>
      <c r="L1317" s="307">
        <v>245845.17</v>
      </c>
      <c r="M1317" s="142">
        <f t="shared" si="217"/>
        <v>-351589.84</v>
      </c>
      <c r="N1317" s="91">
        <f t="shared" si="218"/>
        <v>-1.4301270999141451</v>
      </c>
      <c r="O1317" s="258"/>
      <c r="P1317" s="157"/>
      <c r="Q1317" s="307">
        <v>-36712.76</v>
      </c>
      <c r="R1317" s="307">
        <v>-8552.84</v>
      </c>
      <c r="S1317" s="142">
        <f t="shared" si="219"/>
        <v>-28159.920000000002</v>
      </c>
      <c r="T1317" s="91">
        <f t="shared" si="220"/>
        <v>-3.2924642574864023</v>
      </c>
      <c r="U1317" s="157"/>
      <c r="V1317" s="307">
        <v>243882.17000000004</v>
      </c>
      <c r="W1317" s="307">
        <v>401443.72600000002</v>
      </c>
      <c r="X1317" s="142">
        <f t="shared" si="221"/>
        <v>-157561.55599999998</v>
      </c>
      <c r="Y1317" s="91">
        <f t="shared" si="222"/>
        <v>-0.39248727977380315</v>
      </c>
      <c r="Z1317" s="132"/>
    </row>
    <row r="1318" spans="1:26" s="68" customFormat="1" hidden="1" outlineLevel="1" x14ac:dyDescent="0.25">
      <c r="A1318" s="63" t="s">
        <v>1496</v>
      </c>
      <c r="B1318" s="64" t="s">
        <v>1955</v>
      </c>
      <c r="C1318" s="65" t="s">
        <v>2404</v>
      </c>
      <c r="D1318" s="66"/>
      <c r="E1318" s="67"/>
      <c r="F1318" s="307">
        <v>1526.14</v>
      </c>
      <c r="G1318" s="307">
        <v>6571.81</v>
      </c>
      <c r="H1318" s="142">
        <f t="shared" si="216"/>
        <v>-5045.67</v>
      </c>
      <c r="I1318" s="91">
        <f t="shared" si="215"/>
        <v>-0.76777478350713113</v>
      </c>
      <c r="J1318" s="157"/>
      <c r="K1318" s="307">
        <v>4154.63</v>
      </c>
      <c r="L1318" s="307">
        <v>14683.4</v>
      </c>
      <c r="M1318" s="142">
        <f t="shared" si="217"/>
        <v>-10528.77</v>
      </c>
      <c r="N1318" s="91">
        <f t="shared" si="218"/>
        <v>-0.71705258999959143</v>
      </c>
      <c r="O1318" s="258"/>
      <c r="P1318" s="157"/>
      <c r="Q1318" s="307">
        <v>2608.71</v>
      </c>
      <c r="R1318" s="307">
        <v>10251.48</v>
      </c>
      <c r="S1318" s="142">
        <f t="shared" si="219"/>
        <v>-7642.7699999999995</v>
      </c>
      <c r="T1318" s="91">
        <f t="shared" si="220"/>
        <v>-0.7455284505261679</v>
      </c>
      <c r="U1318" s="157"/>
      <c r="V1318" s="307">
        <v>16442.46</v>
      </c>
      <c r="W1318" s="307">
        <v>16980.78</v>
      </c>
      <c r="X1318" s="142">
        <f t="shared" si="221"/>
        <v>-538.31999999999971</v>
      </c>
      <c r="Y1318" s="91">
        <f t="shared" si="222"/>
        <v>-3.1701723949076527E-2</v>
      </c>
      <c r="Z1318" s="132"/>
    </row>
    <row r="1319" spans="1:26" s="68" customFormat="1" hidden="1" outlineLevel="1" x14ac:dyDescent="0.25">
      <c r="A1319" s="63" t="s">
        <v>1497</v>
      </c>
      <c r="B1319" s="64" t="s">
        <v>1956</v>
      </c>
      <c r="C1319" s="65" t="s">
        <v>2405</v>
      </c>
      <c r="D1319" s="66"/>
      <c r="E1319" s="67"/>
      <c r="F1319" s="307">
        <v>-2108.71</v>
      </c>
      <c r="G1319" s="307">
        <v>-20411.400000000001</v>
      </c>
      <c r="H1319" s="142">
        <f t="shared" si="216"/>
        <v>18302.690000000002</v>
      </c>
      <c r="I1319" s="91">
        <f t="shared" si="215"/>
        <v>0.89668959503022827</v>
      </c>
      <c r="J1319" s="157"/>
      <c r="K1319" s="307">
        <v>-78534.41</v>
      </c>
      <c r="L1319" s="307">
        <v>-111750.08</v>
      </c>
      <c r="M1319" s="142">
        <f t="shared" si="217"/>
        <v>33215.67</v>
      </c>
      <c r="N1319" s="91">
        <f t="shared" si="218"/>
        <v>0.2972317335253809</v>
      </c>
      <c r="O1319" s="258"/>
      <c r="P1319" s="157"/>
      <c r="Q1319" s="307">
        <v>-14266.220000000001</v>
      </c>
      <c r="R1319" s="307">
        <v>-47329.270000000004</v>
      </c>
      <c r="S1319" s="142">
        <f t="shared" si="219"/>
        <v>33063.050000000003</v>
      </c>
      <c r="T1319" s="91">
        <f t="shared" si="220"/>
        <v>0.69857511007459017</v>
      </c>
      <c r="U1319" s="157"/>
      <c r="V1319" s="307">
        <v>-169393.91999999998</v>
      </c>
      <c r="W1319" s="307">
        <v>-192764.41</v>
      </c>
      <c r="X1319" s="142">
        <f t="shared" si="221"/>
        <v>23370.49000000002</v>
      </c>
      <c r="Y1319" s="91">
        <f t="shared" si="222"/>
        <v>0.12123861453470597</v>
      </c>
      <c r="Z1319" s="132"/>
    </row>
    <row r="1320" spans="1:26" s="68" customFormat="1" hidden="1" outlineLevel="1" x14ac:dyDescent="0.25">
      <c r="A1320" s="63" t="s">
        <v>1498</v>
      </c>
      <c r="B1320" s="64" t="s">
        <v>1957</v>
      </c>
      <c r="C1320" s="65" t="s">
        <v>2406</v>
      </c>
      <c r="D1320" s="66"/>
      <c r="E1320" s="67"/>
      <c r="F1320" s="307">
        <v>206.11</v>
      </c>
      <c r="G1320" s="307">
        <v>207.83</v>
      </c>
      <c r="H1320" s="142">
        <f t="shared" si="216"/>
        <v>-1.7199999999999989</v>
      </c>
      <c r="I1320" s="91">
        <f t="shared" si="215"/>
        <v>-8.2759948034451178E-3</v>
      </c>
      <c r="J1320" s="157"/>
      <c r="K1320" s="307">
        <v>1358.9</v>
      </c>
      <c r="L1320" s="307">
        <v>1479.57</v>
      </c>
      <c r="M1320" s="142">
        <f t="shared" si="217"/>
        <v>-120.66999999999985</v>
      </c>
      <c r="N1320" s="91">
        <f t="shared" si="218"/>
        <v>-8.1557479537973765E-2</v>
      </c>
      <c r="O1320" s="258"/>
      <c r="P1320" s="157"/>
      <c r="Q1320" s="307">
        <v>584.51</v>
      </c>
      <c r="R1320" s="307">
        <v>588.52</v>
      </c>
      <c r="S1320" s="142">
        <f t="shared" si="219"/>
        <v>-4.0099999999999909</v>
      </c>
      <c r="T1320" s="91">
        <f t="shared" si="220"/>
        <v>-6.8137021681505998E-3</v>
      </c>
      <c r="U1320" s="157"/>
      <c r="V1320" s="307">
        <v>2392.3200000000002</v>
      </c>
      <c r="W1320" s="307">
        <v>2735.33</v>
      </c>
      <c r="X1320" s="142">
        <f t="shared" si="221"/>
        <v>-343.00999999999976</v>
      </c>
      <c r="Y1320" s="91">
        <f t="shared" si="222"/>
        <v>-0.12539986034591796</v>
      </c>
      <c r="Z1320" s="132"/>
    </row>
    <row r="1321" spans="1:26" s="68" customFormat="1" hidden="1" outlineLevel="1" x14ac:dyDescent="0.25">
      <c r="A1321" s="63" t="s">
        <v>1499</v>
      </c>
      <c r="B1321" s="64" t="s">
        <v>1958</v>
      </c>
      <c r="C1321" s="65" t="s">
        <v>2407</v>
      </c>
      <c r="D1321" s="66"/>
      <c r="E1321" s="67"/>
      <c r="F1321" s="307">
        <v>0</v>
      </c>
      <c r="G1321" s="307">
        <v>0</v>
      </c>
      <c r="H1321" s="142">
        <f t="shared" si="216"/>
        <v>0</v>
      </c>
      <c r="I1321" s="91">
        <f t="shared" si="215"/>
        <v>0</v>
      </c>
      <c r="J1321" s="157"/>
      <c r="K1321" s="307">
        <v>0</v>
      </c>
      <c r="L1321" s="307">
        <v>5.8100000000000005</v>
      </c>
      <c r="M1321" s="142">
        <f t="shared" si="217"/>
        <v>-5.8100000000000005</v>
      </c>
      <c r="N1321" s="91" t="str">
        <f t="shared" si="218"/>
        <v>N.M.</v>
      </c>
      <c r="O1321" s="258"/>
      <c r="P1321" s="157"/>
      <c r="Q1321" s="307">
        <v>0</v>
      </c>
      <c r="R1321" s="307">
        <v>5.8100000000000005</v>
      </c>
      <c r="S1321" s="142">
        <f t="shared" si="219"/>
        <v>-5.8100000000000005</v>
      </c>
      <c r="T1321" s="91" t="str">
        <f t="shared" si="220"/>
        <v>N.M.</v>
      </c>
      <c r="U1321" s="157"/>
      <c r="V1321" s="307">
        <v>80.52</v>
      </c>
      <c r="W1321" s="307">
        <v>38.080000000000005</v>
      </c>
      <c r="X1321" s="142">
        <f t="shared" si="221"/>
        <v>42.439999999999991</v>
      </c>
      <c r="Y1321" s="91">
        <f t="shared" si="222"/>
        <v>1.1144957983193273</v>
      </c>
      <c r="Z1321" s="132"/>
    </row>
    <row r="1322" spans="1:26" s="68" customFormat="1" hidden="1" outlineLevel="1" x14ac:dyDescent="0.25">
      <c r="A1322" s="63" t="s">
        <v>1500</v>
      </c>
      <c r="B1322" s="64" t="s">
        <v>1959</v>
      </c>
      <c r="C1322" s="65" t="s">
        <v>2408</v>
      </c>
      <c r="D1322" s="66"/>
      <c r="E1322" s="67"/>
      <c r="F1322" s="307">
        <v>2795.84</v>
      </c>
      <c r="G1322" s="307">
        <v>6023.95</v>
      </c>
      <c r="H1322" s="142">
        <f t="shared" si="216"/>
        <v>-3228.1099999999997</v>
      </c>
      <c r="I1322" s="91">
        <f t="shared" si="215"/>
        <v>-0.53587928186654932</v>
      </c>
      <c r="J1322" s="157"/>
      <c r="K1322" s="307">
        <v>14417.01</v>
      </c>
      <c r="L1322" s="307">
        <v>20532.39</v>
      </c>
      <c r="M1322" s="142">
        <f t="shared" si="217"/>
        <v>-6115.3799999999992</v>
      </c>
      <c r="N1322" s="91">
        <f t="shared" si="218"/>
        <v>-0.29784063131471783</v>
      </c>
      <c r="O1322" s="258"/>
      <c r="P1322" s="157"/>
      <c r="Q1322" s="307">
        <v>5765.17</v>
      </c>
      <c r="R1322" s="307">
        <v>10917.29</v>
      </c>
      <c r="S1322" s="142">
        <f t="shared" si="219"/>
        <v>-5152.1200000000008</v>
      </c>
      <c r="T1322" s="91">
        <f t="shared" si="220"/>
        <v>-0.47192297722236931</v>
      </c>
      <c r="U1322" s="157"/>
      <c r="V1322" s="307">
        <v>24212.18</v>
      </c>
      <c r="W1322" s="307">
        <v>25982.22</v>
      </c>
      <c r="X1322" s="142">
        <f t="shared" si="221"/>
        <v>-1770.0400000000009</v>
      </c>
      <c r="Y1322" s="91">
        <f t="shared" si="222"/>
        <v>-6.8125048590921056E-2</v>
      </c>
      <c r="Z1322" s="132"/>
    </row>
    <row r="1323" spans="1:26" s="68" customFormat="1" hidden="1" outlineLevel="1" x14ac:dyDescent="0.25">
      <c r="A1323" s="63" t="s">
        <v>1501</v>
      </c>
      <c r="B1323" s="64" t="s">
        <v>1960</v>
      </c>
      <c r="C1323" s="65" t="s">
        <v>2409</v>
      </c>
      <c r="D1323" s="66"/>
      <c r="E1323" s="67"/>
      <c r="F1323" s="307">
        <v>172820.68</v>
      </c>
      <c r="G1323" s="307">
        <v>178243.99</v>
      </c>
      <c r="H1323" s="142">
        <f t="shared" si="216"/>
        <v>-5423.3099999999977</v>
      </c>
      <c r="I1323" s="91">
        <f t="shared" si="215"/>
        <v>-3.0426327417827654E-2</v>
      </c>
      <c r="J1323" s="157"/>
      <c r="K1323" s="307">
        <v>1209744.75</v>
      </c>
      <c r="L1323" s="307">
        <v>1247707.97</v>
      </c>
      <c r="M1323" s="142">
        <f t="shared" si="217"/>
        <v>-37963.219999999972</v>
      </c>
      <c r="N1323" s="91">
        <f t="shared" si="218"/>
        <v>-3.0426366515876286E-2</v>
      </c>
      <c r="O1323" s="258"/>
      <c r="P1323" s="157"/>
      <c r="Q1323" s="307">
        <v>518462.04000000004</v>
      </c>
      <c r="R1323" s="307">
        <v>534731.97</v>
      </c>
      <c r="S1323" s="142">
        <f t="shared" si="219"/>
        <v>-16269.929999999935</v>
      </c>
      <c r="T1323" s="91">
        <f t="shared" si="220"/>
        <v>-3.0426327417827543E-2</v>
      </c>
      <c r="U1323" s="157"/>
      <c r="V1323" s="307">
        <v>2065565.22</v>
      </c>
      <c r="W1323" s="307">
        <v>2056034.87</v>
      </c>
      <c r="X1323" s="142">
        <f t="shared" si="221"/>
        <v>9530.3499999998603</v>
      </c>
      <c r="Y1323" s="91">
        <f t="shared" si="222"/>
        <v>4.6353056259205664E-3</v>
      </c>
      <c r="Z1323" s="132"/>
    </row>
    <row r="1324" spans="1:26" s="68" customFormat="1" hidden="1" outlineLevel="1" x14ac:dyDescent="0.25">
      <c r="A1324" s="63" t="s">
        <v>1502</v>
      </c>
      <c r="B1324" s="64" t="s">
        <v>1961</v>
      </c>
      <c r="C1324" s="65" t="s">
        <v>2410</v>
      </c>
      <c r="D1324" s="66"/>
      <c r="E1324" s="67"/>
      <c r="F1324" s="307">
        <v>12345.49</v>
      </c>
      <c r="G1324" s="307">
        <v>8126.7300000000005</v>
      </c>
      <c r="H1324" s="142">
        <f t="shared" si="216"/>
        <v>4218.7599999999993</v>
      </c>
      <c r="I1324" s="91">
        <f t="shared" si="215"/>
        <v>0.51912146705993667</v>
      </c>
      <c r="J1324" s="157"/>
      <c r="K1324" s="307">
        <v>82701.990000000005</v>
      </c>
      <c r="L1324" s="307">
        <v>79148.83</v>
      </c>
      <c r="M1324" s="142">
        <f t="shared" si="217"/>
        <v>3553.1600000000035</v>
      </c>
      <c r="N1324" s="91">
        <f t="shared" si="218"/>
        <v>4.4892135487031248E-2</v>
      </c>
      <c r="O1324" s="258"/>
      <c r="P1324" s="157"/>
      <c r="Q1324" s="307">
        <v>36755.61</v>
      </c>
      <c r="R1324" s="307">
        <v>31252.31</v>
      </c>
      <c r="S1324" s="142">
        <f t="shared" si="219"/>
        <v>5503.2999999999993</v>
      </c>
      <c r="T1324" s="91">
        <f t="shared" si="220"/>
        <v>0.17609258323624716</v>
      </c>
      <c r="U1324" s="157"/>
      <c r="V1324" s="307">
        <v>134313.71000000002</v>
      </c>
      <c r="W1324" s="307">
        <v>139736.18</v>
      </c>
      <c r="X1324" s="142">
        <f t="shared" si="221"/>
        <v>-5422.4699999999721</v>
      </c>
      <c r="Y1324" s="91">
        <f t="shared" si="222"/>
        <v>-3.8805053923758132E-2</v>
      </c>
      <c r="Z1324" s="132"/>
    </row>
    <row r="1325" spans="1:26" s="68" customFormat="1" hidden="1" outlineLevel="1" x14ac:dyDescent="0.25">
      <c r="A1325" s="63" t="s">
        <v>1503</v>
      </c>
      <c r="B1325" s="64" t="s">
        <v>1962</v>
      </c>
      <c r="C1325" s="65" t="s">
        <v>2411</v>
      </c>
      <c r="D1325" s="66"/>
      <c r="E1325" s="67"/>
      <c r="F1325" s="307">
        <v>470167.33</v>
      </c>
      <c r="G1325" s="307">
        <v>406727.87</v>
      </c>
      <c r="H1325" s="142">
        <f t="shared" si="216"/>
        <v>63439.460000000021</v>
      </c>
      <c r="I1325" s="91">
        <f t="shared" si="215"/>
        <v>0.15597519786386907</v>
      </c>
      <c r="J1325" s="157"/>
      <c r="K1325" s="307">
        <v>3244239.87</v>
      </c>
      <c r="L1325" s="307">
        <v>2911302.27</v>
      </c>
      <c r="M1325" s="142">
        <f t="shared" si="217"/>
        <v>332937.60000000009</v>
      </c>
      <c r="N1325" s="91">
        <f t="shared" si="218"/>
        <v>0.1143603683584529</v>
      </c>
      <c r="O1325" s="258"/>
      <c r="P1325" s="157"/>
      <c r="Q1325" s="307">
        <v>1395221.62</v>
      </c>
      <c r="R1325" s="307">
        <v>1225795.57</v>
      </c>
      <c r="S1325" s="142">
        <f t="shared" si="219"/>
        <v>169426.05000000005</v>
      </c>
      <c r="T1325" s="91">
        <f t="shared" si="220"/>
        <v>0.13821721512666263</v>
      </c>
      <c r="U1325" s="157"/>
      <c r="V1325" s="307">
        <v>5578391.3600000003</v>
      </c>
      <c r="W1325" s="307">
        <v>4942569.0999999996</v>
      </c>
      <c r="X1325" s="142">
        <f t="shared" si="221"/>
        <v>635822.26000000071</v>
      </c>
      <c r="Y1325" s="91">
        <f t="shared" si="222"/>
        <v>0.12864205783182692</v>
      </c>
      <c r="Z1325" s="132"/>
    </row>
    <row r="1326" spans="1:26" s="68" customFormat="1" hidden="1" outlineLevel="1" x14ac:dyDescent="0.25">
      <c r="A1326" s="63" t="s">
        <v>1504</v>
      </c>
      <c r="B1326" s="64" t="s">
        <v>1963</v>
      </c>
      <c r="C1326" s="65" t="s">
        <v>2412</v>
      </c>
      <c r="D1326" s="66"/>
      <c r="E1326" s="67"/>
      <c r="F1326" s="307">
        <v>0</v>
      </c>
      <c r="G1326" s="307">
        <v>0</v>
      </c>
      <c r="H1326" s="142">
        <f t="shared" si="216"/>
        <v>0</v>
      </c>
      <c r="I1326" s="91">
        <f t="shared" ref="I1326:I1389" si="223">IF(G1326&lt;0,IF(H1326=0,0,IF(OR(G1326=0,F1326=0),"N.M.",IF(ABS(H1326/G1326)&gt;=10,"N.M.",H1326/(-G1326)))),IF(H1326=0,0,IF(OR(G1326=0,F1326=0),"N.M.",IF(ABS(H1326/G1326)&gt;=10,"N.M.",H1326/G1326))))</f>
        <v>0</v>
      </c>
      <c r="J1326" s="157"/>
      <c r="K1326" s="307">
        <v>0</v>
      </c>
      <c r="L1326" s="307">
        <v>0</v>
      </c>
      <c r="M1326" s="142">
        <f t="shared" si="217"/>
        <v>0</v>
      </c>
      <c r="N1326" s="91">
        <f t="shared" si="218"/>
        <v>0</v>
      </c>
      <c r="O1326" s="258"/>
      <c r="P1326" s="157"/>
      <c r="Q1326" s="307">
        <v>0</v>
      </c>
      <c r="R1326" s="307">
        <v>0</v>
      </c>
      <c r="S1326" s="142">
        <f t="shared" si="219"/>
        <v>0</v>
      </c>
      <c r="T1326" s="91">
        <f t="shared" si="220"/>
        <v>0</v>
      </c>
      <c r="U1326" s="157"/>
      <c r="V1326" s="307">
        <v>0</v>
      </c>
      <c r="W1326" s="307">
        <v>1.58</v>
      </c>
      <c r="X1326" s="142">
        <f t="shared" si="221"/>
        <v>-1.58</v>
      </c>
      <c r="Y1326" s="91" t="str">
        <f t="shared" si="222"/>
        <v>N.M.</v>
      </c>
      <c r="Z1326" s="132"/>
    </row>
    <row r="1327" spans="1:26" s="68" customFormat="1" hidden="1" outlineLevel="1" x14ac:dyDescent="0.25">
      <c r="A1327" s="63" t="s">
        <v>1505</v>
      </c>
      <c r="B1327" s="64" t="s">
        <v>1964</v>
      </c>
      <c r="C1327" s="65" t="s">
        <v>2413</v>
      </c>
      <c r="D1327" s="66"/>
      <c r="E1327" s="67"/>
      <c r="F1327" s="307">
        <v>35986.559999999998</v>
      </c>
      <c r="G1327" s="307">
        <v>42902.97</v>
      </c>
      <c r="H1327" s="142">
        <f t="shared" si="216"/>
        <v>-6916.4100000000035</v>
      </c>
      <c r="I1327" s="91">
        <f t="shared" si="223"/>
        <v>-0.1612105175935373</v>
      </c>
      <c r="J1327" s="157"/>
      <c r="K1327" s="307">
        <v>253938.97</v>
      </c>
      <c r="L1327" s="307">
        <v>304826.73</v>
      </c>
      <c r="M1327" s="142">
        <f t="shared" si="217"/>
        <v>-50887.75999999998</v>
      </c>
      <c r="N1327" s="91">
        <f t="shared" si="218"/>
        <v>-0.16693995306776405</v>
      </c>
      <c r="O1327" s="258"/>
      <c r="P1327" s="157"/>
      <c r="Q1327" s="307">
        <v>108462.74</v>
      </c>
      <c r="R1327" s="307">
        <v>129133.35</v>
      </c>
      <c r="S1327" s="142">
        <f t="shared" si="219"/>
        <v>-20670.61</v>
      </c>
      <c r="T1327" s="91">
        <f t="shared" si="220"/>
        <v>-0.16007181723389038</v>
      </c>
      <c r="U1327" s="157"/>
      <c r="V1327" s="307">
        <v>355307.03</v>
      </c>
      <c r="W1327" s="307">
        <v>468862.06999999995</v>
      </c>
      <c r="X1327" s="142">
        <f t="shared" si="221"/>
        <v>-113555.03999999992</v>
      </c>
      <c r="Y1327" s="91">
        <f t="shared" si="222"/>
        <v>-0.24219284788807918</v>
      </c>
      <c r="Z1327" s="132"/>
    </row>
    <row r="1328" spans="1:26" s="68" customFormat="1" hidden="1" outlineLevel="1" x14ac:dyDescent="0.25">
      <c r="A1328" s="63" t="s">
        <v>1506</v>
      </c>
      <c r="B1328" s="64" t="s">
        <v>1965</v>
      </c>
      <c r="C1328" s="65" t="s">
        <v>2414</v>
      </c>
      <c r="D1328" s="66"/>
      <c r="E1328" s="67"/>
      <c r="F1328" s="307">
        <v>15579.130000000001</v>
      </c>
      <c r="G1328" s="307">
        <v>14321.380000000001</v>
      </c>
      <c r="H1328" s="142">
        <f t="shared" si="216"/>
        <v>1257.75</v>
      </c>
      <c r="I1328" s="91">
        <f t="shared" si="223"/>
        <v>8.782324049777325E-2</v>
      </c>
      <c r="J1328" s="157"/>
      <c r="K1328" s="307">
        <v>104811.75</v>
      </c>
      <c r="L1328" s="307">
        <v>102595.1</v>
      </c>
      <c r="M1328" s="142">
        <f t="shared" si="217"/>
        <v>2216.6499999999942</v>
      </c>
      <c r="N1328" s="91">
        <f t="shared" si="218"/>
        <v>2.160580768477241E-2</v>
      </c>
      <c r="O1328" s="258"/>
      <c r="P1328" s="157"/>
      <c r="Q1328" s="307">
        <v>46203.340000000004</v>
      </c>
      <c r="R1328" s="307">
        <v>43319.200000000004</v>
      </c>
      <c r="S1328" s="142">
        <f t="shared" si="219"/>
        <v>2884.1399999999994</v>
      </c>
      <c r="T1328" s="91">
        <f t="shared" si="220"/>
        <v>6.6578791852111741E-2</v>
      </c>
      <c r="U1328" s="157"/>
      <c r="V1328" s="307">
        <v>170643.25</v>
      </c>
      <c r="W1328" s="307">
        <v>180477.21000000002</v>
      </c>
      <c r="X1328" s="142">
        <f t="shared" si="221"/>
        <v>-9833.960000000021</v>
      </c>
      <c r="Y1328" s="91">
        <f t="shared" si="222"/>
        <v>-5.4488652611595779E-2</v>
      </c>
      <c r="Z1328" s="132"/>
    </row>
    <row r="1329" spans="1:26" s="68" customFormat="1" hidden="1" outlineLevel="1" x14ac:dyDescent="0.25">
      <c r="A1329" s="63" t="s">
        <v>1507</v>
      </c>
      <c r="B1329" s="64" t="s">
        <v>1966</v>
      </c>
      <c r="C1329" s="65" t="s">
        <v>2415</v>
      </c>
      <c r="D1329" s="66"/>
      <c r="E1329" s="67"/>
      <c r="F1329" s="307">
        <v>270.18</v>
      </c>
      <c r="G1329" s="307">
        <v>162.46</v>
      </c>
      <c r="H1329" s="142">
        <f t="shared" ref="H1329:H1392" si="224">+F1329-G1329</f>
        <v>107.72</v>
      </c>
      <c r="I1329" s="91">
        <f t="shared" si="223"/>
        <v>0.66305552135910373</v>
      </c>
      <c r="J1329" s="157"/>
      <c r="K1329" s="307">
        <v>1581.67</v>
      </c>
      <c r="L1329" s="307">
        <v>6787.03</v>
      </c>
      <c r="M1329" s="142">
        <f t="shared" si="217"/>
        <v>-5205.3599999999997</v>
      </c>
      <c r="N1329" s="91">
        <f t="shared" si="218"/>
        <v>-0.76695697528963325</v>
      </c>
      <c r="O1329" s="258"/>
      <c r="P1329" s="157"/>
      <c r="Q1329" s="307">
        <v>1185.43</v>
      </c>
      <c r="R1329" s="307">
        <v>1474.02</v>
      </c>
      <c r="S1329" s="142">
        <f t="shared" si="219"/>
        <v>-288.58999999999992</v>
      </c>
      <c r="T1329" s="91">
        <f t="shared" si="220"/>
        <v>-0.19578431771617746</v>
      </c>
      <c r="U1329" s="157"/>
      <c r="V1329" s="307">
        <v>-3149.2799999999997</v>
      </c>
      <c r="W1329" s="307">
        <v>7424.0499999999993</v>
      </c>
      <c r="X1329" s="142">
        <f t="shared" si="221"/>
        <v>-10573.329999999998</v>
      </c>
      <c r="Y1329" s="91">
        <f t="shared" si="222"/>
        <v>-1.4241997292582889</v>
      </c>
      <c r="Z1329" s="132"/>
    </row>
    <row r="1330" spans="1:26" s="68" customFormat="1" hidden="1" outlineLevel="1" x14ac:dyDescent="0.25">
      <c r="A1330" s="63" t="s">
        <v>1508</v>
      </c>
      <c r="B1330" s="64" t="s">
        <v>1967</v>
      </c>
      <c r="C1330" s="65" t="s">
        <v>2416</v>
      </c>
      <c r="D1330" s="66"/>
      <c r="E1330" s="67"/>
      <c r="F1330" s="307">
        <v>619.81000000000006</v>
      </c>
      <c r="G1330" s="307">
        <v>365.12</v>
      </c>
      <c r="H1330" s="142">
        <f t="shared" si="224"/>
        <v>254.69000000000005</v>
      </c>
      <c r="I1330" s="91">
        <f t="shared" si="223"/>
        <v>0.69755148992112193</v>
      </c>
      <c r="J1330" s="157"/>
      <c r="K1330" s="307">
        <v>4709.7300000000005</v>
      </c>
      <c r="L1330" s="307">
        <v>7609.89</v>
      </c>
      <c r="M1330" s="142">
        <f t="shared" si="217"/>
        <v>-2900.16</v>
      </c>
      <c r="N1330" s="91">
        <f t="shared" si="218"/>
        <v>-0.38110406326504059</v>
      </c>
      <c r="O1330" s="258"/>
      <c r="P1330" s="157"/>
      <c r="Q1330" s="307">
        <v>1115.24</v>
      </c>
      <c r="R1330" s="307">
        <v>1992.4</v>
      </c>
      <c r="S1330" s="142">
        <f t="shared" si="219"/>
        <v>-877.16000000000008</v>
      </c>
      <c r="T1330" s="91">
        <f t="shared" si="220"/>
        <v>-0.44025296125276053</v>
      </c>
      <c r="U1330" s="157"/>
      <c r="V1330" s="307">
        <v>14531.98</v>
      </c>
      <c r="W1330" s="307">
        <v>9324.19</v>
      </c>
      <c r="X1330" s="142">
        <f t="shared" si="221"/>
        <v>5207.7899999999991</v>
      </c>
      <c r="Y1330" s="91">
        <f t="shared" si="222"/>
        <v>0.55852465468850365</v>
      </c>
      <c r="Z1330" s="132"/>
    </row>
    <row r="1331" spans="1:26" s="68" customFormat="1" hidden="1" outlineLevel="1" x14ac:dyDescent="0.25">
      <c r="A1331" s="63" t="s">
        <v>1509</v>
      </c>
      <c r="B1331" s="64" t="s">
        <v>1968</v>
      </c>
      <c r="C1331" s="65" t="s">
        <v>2417</v>
      </c>
      <c r="D1331" s="66"/>
      <c r="E1331" s="67"/>
      <c r="F1331" s="307">
        <v>6296.87</v>
      </c>
      <c r="G1331" s="307">
        <v>7700.55</v>
      </c>
      <c r="H1331" s="142">
        <f t="shared" si="224"/>
        <v>-1403.6800000000003</v>
      </c>
      <c r="I1331" s="91">
        <f t="shared" si="223"/>
        <v>-0.18228308367584137</v>
      </c>
      <c r="J1331" s="157"/>
      <c r="K1331" s="307">
        <v>44078.1</v>
      </c>
      <c r="L1331" s="307">
        <v>53903.840000000004</v>
      </c>
      <c r="M1331" s="142">
        <f t="shared" si="217"/>
        <v>-9825.7400000000052</v>
      </c>
      <c r="N1331" s="91">
        <f t="shared" si="218"/>
        <v>-0.18228274646110565</v>
      </c>
      <c r="O1331" s="258"/>
      <c r="P1331" s="157"/>
      <c r="Q1331" s="307">
        <v>18890.61</v>
      </c>
      <c r="R1331" s="307">
        <v>23101.65</v>
      </c>
      <c r="S1331" s="142">
        <f t="shared" si="219"/>
        <v>-4211.0400000000009</v>
      </c>
      <c r="T1331" s="91">
        <f t="shared" si="220"/>
        <v>-0.18228308367584137</v>
      </c>
      <c r="U1331" s="157"/>
      <c r="V1331" s="307">
        <v>82580.850000000006</v>
      </c>
      <c r="W1331" s="307">
        <v>96175.49</v>
      </c>
      <c r="X1331" s="142">
        <f t="shared" si="221"/>
        <v>-13594.64</v>
      </c>
      <c r="Y1331" s="91">
        <f t="shared" si="222"/>
        <v>-0.14135243813158632</v>
      </c>
      <c r="Z1331" s="132"/>
    </row>
    <row r="1332" spans="1:26" s="68" customFormat="1" hidden="1" outlineLevel="1" x14ac:dyDescent="0.25">
      <c r="A1332" s="63" t="s">
        <v>1510</v>
      </c>
      <c r="B1332" s="64" t="s">
        <v>1969</v>
      </c>
      <c r="C1332" s="65" t="s">
        <v>2418</v>
      </c>
      <c r="D1332" s="66"/>
      <c r="E1332" s="67"/>
      <c r="F1332" s="307">
        <v>168849.96</v>
      </c>
      <c r="G1332" s="307">
        <v>143800.1</v>
      </c>
      <c r="H1332" s="142">
        <f t="shared" si="224"/>
        <v>25049.859999999986</v>
      </c>
      <c r="I1332" s="91">
        <f t="shared" si="223"/>
        <v>0.17419918344980279</v>
      </c>
      <c r="J1332" s="157"/>
      <c r="K1332" s="307">
        <v>1168248.05</v>
      </c>
      <c r="L1332" s="307">
        <v>1068034.83</v>
      </c>
      <c r="M1332" s="142">
        <f t="shared" si="217"/>
        <v>100213.21999999997</v>
      </c>
      <c r="N1332" s="91">
        <f t="shared" si="218"/>
        <v>9.3829542993462078E-2</v>
      </c>
      <c r="O1332" s="258"/>
      <c r="P1332" s="157"/>
      <c r="Q1332" s="307">
        <v>562044.59</v>
      </c>
      <c r="R1332" s="307">
        <v>511581.14</v>
      </c>
      <c r="S1332" s="142">
        <f t="shared" si="219"/>
        <v>50463.449999999953</v>
      </c>
      <c r="T1332" s="91">
        <f t="shared" si="220"/>
        <v>9.8642123515342947E-2</v>
      </c>
      <c r="U1332" s="157"/>
      <c r="V1332" s="307">
        <v>1958024.31</v>
      </c>
      <c r="W1332" s="307">
        <v>1800911.96</v>
      </c>
      <c r="X1332" s="142">
        <f t="shared" si="221"/>
        <v>157112.35000000009</v>
      </c>
      <c r="Y1332" s="91">
        <f t="shared" si="222"/>
        <v>8.7240439005136089E-2</v>
      </c>
      <c r="Z1332" s="132"/>
    </row>
    <row r="1333" spans="1:26" s="68" customFormat="1" hidden="1" outlineLevel="1" x14ac:dyDescent="0.25">
      <c r="A1333" s="63" t="s">
        <v>1511</v>
      </c>
      <c r="B1333" s="64" t="s">
        <v>1970</v>
      </c>
      <c r="C1333" s="65" t="s">
        <v>2419</v>
      </c>
      <c r="D1333" s="66"/>
      <c r="E1333" s="67"/>
      <c r="F1333" s="307">
        <v>0</v>
      </c>
      <c r="G1333" s="307">
        <v>0</v>
      </c>
      <c r="H1333" s="142">
        <f t="shared" si="224"/>
        <v>0</v>
      </c>
      <c r="I1333" s="91">
        <f t="shared" si="223"/>
        <v>0</v>
      </c>
      <c r="J1333" s="157"/>
      <c r="K1333" s="307">
        <v>8530.64</v>
      </c>
      <c r="L1333" s="307">
        <v>4285.01</v>
      </c>
      <c r="M1333" s="142">
        <f t="shared" si="217"/>
        <v>4245.6299999999992</v>
      </c>
      <c r="N1333" s="91">
        <f t="shared" si="218"/>
        <v>0.99080982308092602</v>
      </c>
      <c r="O1333" s="258"/>
      <c r="P1333" s="157"/>
      <c r="Q1333" s="307">
        <v>-994.35</v>
      </c>
      <c r="R1333" s="307">
        <v>1241.02</v>
      </c>
      <c r="S1333" s="142">
        <f t="shared" si="219"/>
        <v>-2235.37</v>
      </c>
      <c r="T1333" s="91">
        <f t="shared" si="220"/>
        <v>-1.8012360799987106</v>
      </c>
      <c r="U1333" s="157"/>
      <c r="V1333" s="307">
        <v>7941.66</v>
      </c>
      <c r="W1333" s="307">
        <v>-33944.559999999998</v>
      </c>
      <c r="X1333" s="142">
        <f t="shared" si="221"/>
        <v>41886.22</v>
      </c>
      <c r="Y1333" s="91">
        <f t="shared" si="222"/>
        <v>1.2339597272729417</v>
      </c>
      <c r="Z1333" s="132"/>
    </row>
    <row r="1334" spans="1:26" s="68" customFormat="1" hidden="1" outlineLevel="1" x14ac:dyDescent="0.25">
      <c r="A1334" s="63" t="s">
        <v>1512</v>
      </c>
      <c r="B1334" s="64" t="s">
        <v>1971</v>
      </c>
      <c r="C1334" s="65" t="s">
        <v>2420</v>
      </c>
      <c r="D1334" s="66"/>
      <c r="E1334" s="67"/>
      <c r="F1334" s="307">
        <v>543.12</v>
      </c>
      <c r="G1334" s="307">
        <v>2071</v>
      </c>
      <c r="H1334" s="142">
        <f t="shared" si="224"/>
        <v>-1527.88</v>
      </c>
      <c r="I1334" s="91">
        <f t="shared" si="223"/>
        <v>-0.73774987928536939</v>
      </c>
      <c r="J1334" s="157"/>
      <c r="K1334" s="307">
        <v>3801.85</v>
      </c>
      <c r="L1334" s="307">
        <v>14497.01</v>
      </c>
      <c r="M1334" s="142">
        <f t="shared" si="217"/>
        <v>-10695.16</v>
      </c>
      <c r="N1334" s="91">
        <f t="shared" si="218"/>
        <v>-0.73774937038741095</v>
      </c>
      <c r="O1334" s="258"/>
      <c r="P1334" s="157"/>
      <c r="Q1334" s="307">
        <v>1629.3600000000001</v>
      </c>
      <c r="R1334" s="307">
        <v>6213</v>
      </c>
      <c r="S1334" s="142">
        <f t="shared" si="219"/>
        <v>-4583.6399999999994</v>
      </c>
      <c r="T1334" s="91">
        <f t="shared" si="220"/>
        <v>-0.73774987928536928</v>
      </c>
      <c r="U1334" s="157"/>
      <c r="V1334" s="307">
        <v>14156.85</v>
      </c>
      <c r="W1334" s="307">
        <v>15306.36</v>
      </c>
      <c r="X1334" s="142">
        <f t="shared" si="221"/>
        <v>-1149.5100000000002</v>
      </c>
      <c r="Y1334" s="91">
        <f t="shared" si="222"/>
        <v>-7.5100154445603015E-2</v>
      </c>
      <c r="Z1334" s="132"/>
    </row>
    <row r="1335" spans="1:26" s="68" customFormat="1" hidden="1" outlineLevel="1" x14ac:dyDescent="0.25">
      <c r="A1335" s="63" t="s">
        <v>1513</v>
      </c>
      <c r="B1335" s="64" t="s">
        <v>1972</v>
      </c>
      <c r="C1335" s="65" t="s">
        <v>2421</v>
      </c>
      <c r="D1335" s="66"/>
      <c r="E1335" s="67"/>
      <c r="F1335" s="307">
        <v>504.54</v>
      </c>
      <c r="G1335" s="307">
        <v>322.83</v>
      </c>
      <c r="H1335" s="142">
        <f t="shared" si="224"/>
        <v>181.71000000000004</v>
      </c>
      <c r="I1335" s="91">
        <f t="shared" si="223"/>
        <v>0.5628659046557013</v>
      </c>
      <c r="J1335" s="157"/>
      <c r="K1335" s="307">
        <v>3531.78</v>
      </c>
      <c r="L1335" s="307">
        <v>2252.33</v>
      </c>
      <c r="M1335" s="142">
        <f t="shared" si="217"/>
        <v>1279.4500000000003</v>
      </c>
      <c r="N1335" s="91">
        <f t="shared" si="218"/>
        <v>0.56805619070029711</v>
      </c>
      <c r="O1335" s="258"/>
      <c r="P1335" s="157"/>
      <c r="Q1335" s="307">
        <v>1513.6200000000001</v>
      </c>
      <c r="R1335" s="307">
        <v>968.49</v>
      </c>
      <c r="S1335" s="142">
        <f t="shared" si="219"/>
        <v>545.13000000000011</v>
      </c>
      <c r="T1335" s="91">
        <f t="shared" si="220"/>
        <v>0.5628659046557013</v>
      </c>
      <c r="U1335" s="157"/>
      <c r="V1335" s="307">
        <v>5145.93</v>
      </c>
      <c r="W1335" s="307">
        <v>2635.88</v>
      </c>
      <c r="X1335" s="142">
        <f t="shared" si="221"/>
        <v>2510.0500000000002</v>
      </c>
      <c r="Y1335" s="91">
        <f t="shared" si="222"/>
        <v>0.95226262197065115</v>
      </c>
      <c r="Z1335" s="132"/>
    </row>
    <row r="1336" spans="1:26" s="68" customFormat="1" hidden="1" outlineLevel="1" x14ac:dyDescent="0.25">
      <c r="A1336" s="63" t="s">
        <v>1514</v>
      </c>
      <c r="B1336" s="64" t="s">
        <v>1973</v>
      </c>
      <c r="C1336" s="65" t="s">
        <v>2422</v>
      </c>
      <c r="D1336" s="66"/>
      <c r="E1336" s="67"/>
      <c r="F1336" s="307">
        <v>-239901.05000000002</v>
      </c>
      <c r="G1336" s="307">
        <v>-244691.92</v>
      </c>
      <c r="H1336" s="142">
        <f t="shared" si="224"/>
        <v>4790.8699999999953</v>
      </c>
      <c r="I1336" s="91">
        <f t="shared" si="223"/>
        <v>1.9579191662724274E-2</v>
      </c>
      <c r="J1336" s="157"/>
      <c r="K1336" s="307">
        <v>-1679307.35</v>
      </c>
      <c r="L1336" s="307">
        <v>-1594110.4300000002</v>
      </c>
      <c r="M1336" s="142">
        <f t="shared" si="217"/>
        <v>-85196.919999999925</v>
      </c>
      <c r="N1336" s="91">
        <f t="shared" si="218"/>
        <v>-5.3444804322621435E-2</v>
      </c>
      <c r="O1336" s="258"/>
      <c r="P1336" s="157"/>
      <c r="Q1336" s="307">
        <v>-719703.15</v>
      </c>
      <c r="R1336" s="307">
        <v>-615342.76</v>
      </c>
      <c r="S1336" s="142">
        <f t="shared" si="219"/>
        <v>-104360.39000000001</v>
      </c>
      <c r="T1336" s="91">
        <f t="shared" si="220"/>
        <v>-0.16959716890144286</v>
      </c>
      <c r="U1336" s="157"/>
      <c r="V1336" s="307">
        <v>-2902766.95</v>
      </c>
      <c r="W1336" s="307">
        <v>-3168014.83</v>
      </c>
      <c r="X1336" s="142">
        <f t="shared" si="221"/>
        <v>265247.87999999989</v>
      </c>
      <c r="Y1336" s="91">
        <f t="shared" si="222"/>
        <v>8.3726842907487234E-2</v>
      </c>
      <c r="Z1336" s="132"/>
    </row>
    <row r="1337" spans="1:26" s="68" customFormat="1" hidden="1" outlineLevel="1" x14ac:dyDescent="0.25">
      <c r="A1337" s="63" t="s">
        <v>1515</v>
      </c>
      <c r="B1337" s="64" t="s">
        <v>1974</v>
      </c>
      <c r="C1337" s="65" t="s">
        <v>2423</v>
      </c>
      <c r="D1337" s="66"/>
      <c r="E1337" s="67"/>
      <c r="F1337" s="307">
        <v>-73445.290000000008</v>
      </c>
      <c r="G1337" s="307">
        <v>-66912.680000000008</v>
      </c>
      <c r="H1337" s="142">
        <f t="shared" si="224"/>
        <v>-6532.6100000000006</v>
      </c>
      <c r="I1337" s="91">
        <f t="shared" si="223"/>
        <v>-9.7628879907365837E-2</v>
      </c>
      <c r="J1337" s="157"/>
      <c r="K1337" s="307">
        <v>-582841.62</v>
      </c>
      <c r="L1337" s="307">
        <v>-566555.38</v>
      </c>
      <c r="M1337" s="142">
        <f t="shared" si="217"/>
        <v>-16286.239999999991</v>
      </c>
      <c r="N1337" s="91">
        <f t="shared" si="218"/>
        <v>-2.8746068919158426E-2</v>
      </c>
      <c r="O1337" s="258"/>
      <c r="P1337" s="157"/>
      <c r="Q1337" s="307">
        <v>-287497.15000000002</v>
      </c>
      <c r="R1337" s="307">
        <v>-267471.32</v>
      </c>
      <c r="S1337" s="142">
        <f t="shared" si="219"/>
        <v>-20025.830000000016</v>
      </c>
      <c r="T1337" s="91">
        <f t="shared" si="220"/>
        <v>-7.4870943172524129E-2</v>
      </c>
      <c r="U1337" s="157"/>
      <c r="V1337" s="307">
        <v>-995965.22</v>
      </c>
      <c r="W1337" s="307">
        <v>-982379.92</v>
      </c>
      <c r="X1337" s="142">
        <f t="shared" si="221"/>
        <v>-13585.29999999993</v>
      </c>
      <c r="Y1337" s="91">
        <f t="shared" si="222"/>
        <v>-1.3828967513912469E-2</v>
      </c>
      <c r="Z1337" s="132"/>
    </row>
    <row r="1338" spans="1:26" s="68" customFormat="1" hidden="1" outlineLevel="1" x14ac:dyDescent="0.25">
      <c r="A1338" s="63" t="s">
        <v>1516</v>
      </c>
      <c r="B1338" s="64" t="s">
        <v>1975</v>
      </c>
      <c r="C1338" s="65" t="s">
        <v>2424</v>
      </c>
      <c r="D1338" s="66"/>
      <c r="E1338" s="67"/>
      <c r="F1338" s="307">
        <v>-221527.37</v>
      </c>
      <c r="G1338" s="307">
        <v>-178053.77</v>
      </c>
      <c r="H1338" s="142">
        <f t="shared" si="224"/>
        <v>-43473.600000000006</v>
      </c>
      <c r="I1338" s="91">
        <f t="shared" si="223"/>
        <v>-0.24415995235596533</v>
      </c>
      <c r="J1338" s="157"/>
      <c r="K1338" s="307">
        <v>-1677393.44</v>
      </c>
      <c r="L1338" s="307">
        <v>-1546659.58</v>
      </c>
      <c r="M1338" s="142">
        <f t="shared" si="217"/>
        <v>-130733.85999999987</v>
      </c>
      <c r="N1338" s="91">
        <f t="shared" si="218"/>
        <v>-8.4526589878297503E-2</v>
      </c>
      <c r="O1338" s="258"/>
      <c r="P1338" s="157"/>
      <c r="Q1338" s="307">
        <v>-863990.63</v>
      </c>
      <c r="R1338" s="307">
        <v>-715727.19000000006</v>
      </c>
      <c r="S1338" s="142">
        <f t="shared" si="219"/>
        <v>-148263.43999999994</v>
      </c>
      <c r="T1338" s="91">
        <f t="shared" si="220"/>
        <v>-0.20715077207001167</v>
      </c>
      <c r="U1338" s="157"/>
      <c r="V1338" s="307">
        <v>-2769640.3899999997</v>
      </c>
      <c r="W1338" s="307">
        <v>-2686238.5</v>
      </c>
      <c r="X1338" s="142">
        <f t="shared" si="221"/>
        <v>-83401.889999999665</v>
      </c>
      <c r="Y1338" s="91">
        <f t="shared" si="222"/>
        <v>-3.1047835104738342E-2</v>
      </c>
      <c r="Z1338" s="132"/>
    </row>
    <row r="1339" spans="1:26" s="68" customFormat="1" hidden="1" outlineLevel="1" x14ac:dyDescent="0.25">
      <c r="A1339" s="63" t="s">
        <v>1517</v>
      </c>
      <c r="B1339" s="64" t="s">
        <v>1976</v>
      </c>
      <c r="C1339" s="65" t="s">
        <v>2425</v>
      </c>
      <c r="D1339" s="66"/>
      <c r="E1339" s="67"/>
      <c r="F1339" s="307">
        <v>-73097.240000000005</v>
      </c>
      <c r="G1339" s="307">
        <v>-56890.47</v>
      </c>
      <c r="H1339" s="142">
        <f t="shared" si="224"/>
        <v>-16206.770000000004</v>
      </c>
      <c r="I1339" s="91">
        <f t="shared" si="223"/>
        <v>-0.28487671133671427</v>
      </c>
      <c r="J1339" s="157"/>
      <c r="K1339" s="307">
        <v>-471241.17</v>
      </c>
      <c r="L1339" s="307">
        <v>-454831.48</v>
      </c>
      <c r="M1339" s="142">
        <f t="shared" si="217"/>
        <v>-16409.690000000002</v>
      </c>
      <c r="N1339" s="91">
        <f t="shared" si="218"/>
        <v>-3.6078615314841453E-2</v>
      </c>
      <c r="O1339" s="258"/>
      <c r="P1339" s="157"/>
      <c r="Q1339" s="307">
        <v>-232528.42</v>
      </c>
      <c r="R1339" s="307">
        <v>-210671.33000000002</v>
      </c>
      <c r="S1339" s="142">
        <f t="shared" si="219"/>
        <v>-21857.089999999997</v>
      </c>
      <c r="T1339" s="91">
        <f t="shared" si="220"/>
        <v>-0.10374971288214678</v>
      </c>
      <c r="U1339" s="157"/>
      <c r="V1339" s="307">
        <v>-836964.13</v>
      </c>
      <c r="W1339" s="307">
        <v>-789734.01</v>
      </c>
      <c r="X1339" s="142">
        <f t="shared" si="221"/>
        <v>-47230.119999999995</v>
      </c>
      <c r="Y1339" s="91">
        <f t="shared" si="222"/>
        <v>-5.9805098174763927E-2</v>
      </c>
      <c r="Z1339" s="132"/>
    </row>
    <row r="1340" spans="1:26" s="68" customFormat="1" hidden="1" outlineLevel="1" x14ac:dyDescent="0.25">
      <c r="A1340" s="63" t="s">
        <v>1518</v>
      </c>
      <c r="B1340" s="64" t="s">
        <v>1977</v>
      </c>
      <c r="C1340" s="65" t="s">
        <v>2426</v>
      </c>
      <c r="D1340" s="66"/>
      <c r="E1340" s="67"/>
      <c r="F1340" s="307">
        <v>-2363.67</v>
      </c>
      <c r="G1340" s="307">
        <v>-8295.68</v>
      </c>
      <c r="H1340" s="142">
        <f t="shared" si="224"/>
        <v>5932.01</v>
      </c>
      <c r="I1340" s="91">
        <f t="shared" si="223"/>
        <v>0.71507218214781665</v>
      </c>
      <c r="J1340" s="157"/>
      <c r="K1340" s="307">
        <v>-22208.57</v>
      </c>
      <c r="L1340" s="307">
        <v>-52494.020000000004</v>
      </c>
      <c r="M1340" s="142">
        <f t="shared" si="217"/>
        <v>30285.450000000004</v>
      </c>
      <c r="N1340" s="91">
        <f t="shared" si="218"/>
        <v>0.5769314295228295</v>
      </c>
      <c r="O1340" s="258"/>
      <c r="P1340" s="157"/>
      <c r="Q1340" s="307">
        <v>-9340.92</v>
      </c>
      <c r="R1340" s="307">
        <v>-32653.600000000002</v>
      </c>
      <c r="S1340" s="142">
        <f t="shared" si="219"/>
        <v>23312.68</v>
      </c>
      <c r="T1340" s="91">
        <f t="shared" si="220"/>
        <v>0.71393904500575733</v>
      </c>
      <c r="U1340" s="157"/>
      <c r="V1340" s="307">
        <v>-76278.84</v>
      </c>
      <c r="W1340" s="307">
        <v>-110681.19</v>
      </c>
      <c r="X1340" s="142">
        <f t="shared" si="221"/>
        <v>34402.350000000006</v>
      </c>
      <c r="Y1340" s="91">
        <f t="shared" si="222"/>
        <v>0.31082381748877119</v>
      </c>
      <c r="Z1340" s="132"/>
    </row>
    <row r="1341" spans="1:26" s="68" customFormat="1" hidden="1" outlineLevel="1" x14ac:dyDescent="0.25">
      <c r="A1341" s="63" t="s">
        <v>1519</v>
      </c>
      <c r="B1341" s="64" t="s">
        <v>1978</v>
      </c>
      <c r="C1341" s="65" t="s">
        <v>2427</v>
      </c>
      <c r="D1341" s="66"/>
      <c r="E1341" s="67"/>
      <c r="F1341" s="307">
        <v>-41777.26</v>
      </c>
      <c r="G1341" s="307">
        <v>-26372.600000000002</v>
      </c>
      <c r="H1341" s="142">
        <f t="shared" si="224"/>
        <v>-15404.66</v>
      </c>
      <c r="I1341" s="91">
        <f t="shared" si="223"/>
        <v>-0.58411609018450961</v>
      </c>
      <c r="J1341" s="157"/>
      <c r="K1341" s="307">
        <v>-300051.40000000002</v>
      </c>
      <c r="L1341" s="307">
        <v>-277991.38</v>
      </c>
      <c r="M1341" s="142">
        <f t="shared" si="217"/>
        <v>-22060.020000000019</v>
      </c>
      <c r="N1341" s="91">
        <f t="shared" si="218"/>
        <v>-7.9355050505522939E-2</v>
      </c>
      <c r="O1341" s="258"/>
      <c r="P1341" s="157"/>
      <c r="Q1341" s="307">
        <v>-148180.79</v>
      </c>
      <c r="R1341" s="307">
        <v>-132267.14000000001</v>
      </c>
      <c r="S1341" s="142">
        <f t="shared" si="219"/>
        <v>-15913.649999999994</v>
      </c>
      <c r="T1341" s="91">
        <f t="shared" si="220"/>
        <v>-0.12031446359239334</v>
      </c>
      <c r="U1341" s="157"/>
      <c r="V1341" s="307">
        <v>-485393.38</v>
      </c>
      <c r="W1341" s="307">
        <v>-487434.82</v>
      </c>
      <c r="X1341" s="142">
        <f t="shared" si="221"/>
        <v>2041.4400000000023</v>
      </c>
      <c r="Y1341" s="91">
        <f t="shared" si="222"/>
        <v>4.1881291943813171E-3</v>
      </c>
      <c r="Z1341" s="132"/>
    </row>
    <row r="1342" spans="1:26" s="68" customFormat="1" hidden="1" outlineLevel="1" x14ac:dyDescent="0.25">
      <c r="A1342" s="63" t="s">
        <v>1520</v>
      </c>
      <c r="B1342" s="64" t="s">
        <v>1979</v>
      </c>
      <c r="C1342" s="65" t="s">
        <v>2428</v>
      </c>
      <c r="D1342" s="66"/>
      <c r="E1342" s="67"/>
      <c r="F1342" s="307">
        <v>-53599.03</v>
      </c>
      <c r="G1342" s="307">
        <v>-19148.73</v>
      </c>
      <c r="H1342" s="142">
        <f t="shared" si="224"/>
        <v>-34450.300000000003</v>
      </c>
      <c r="I1342" s="91">
        <f t="shared" si="223"/>
        <v>-1.7990905924309342</v>
      </c>
      <c r="J1342" s="157"/>
      <c r="K1342" s="307">
        <v>-62051.58</v>
      </c>
      <c r="L1342" s="307">
        <v>-46683.01</v>
      </c>
      <c r="M1342" s="142">
        <f t="shared" si="217"/>
        <v>-15368.57</v>
      </c>
      <c r="N1342" s="91">
        <f t="shared" si="218"/>
        <v>-0.3292112055328052</v>
      </c>
      <c r="O1342" s="258"/>
      <c r="P1342" s="157"/>
      <c r="Q1342" s="307">
        <v>79842.960000000006</v>
      </c>
      <c r="R1342" s="307">
        <v>126169.79000000001</v>
      </c>
      <c r="S1342" s="142">
        <f t="shared" si="219"/>
        <v>-46326.83</v>
      </c>
      <c r="T1342" s="91">
        <f t="shared" si="220"/>
        <v>-0.36717846641418678</v>
      </c>
      <c r="U1342" s="157"/>
      <c r="V1342" s="307">
        <v>-82655.790000000008</v>
      </c>
      <c r="W1342" s="307">
        <v>7554.010000000002</v>
      </c>
      <c r="X1342" s="142">
        <f t="shared" si="221"/>
        <v>-90209.800000000017</v>
      </c>
      <c r="Y1342" s="91" t="str">
        <f t="shared" si="222"/>
        <v>N.M.</v>
      </c>
      <c r="Z1342" s="132"/>
    </row>
    <row r="1343" spans="1:26" s="68" customFormat="1" hidden="1" outlineLevel="1" x14ac:dyDescent="0.25">
      <c r="A1343" s="63" t="s">
        <v>1521</v>
      </c>
      <c r="B1343" s="64" t="s">
        <v>1980</v>
      </c>
      <c r="C1343" s="65" t="s">
        <v>2429</v>
      </c>
      <c r="D1343" s="66"/>
      <c r="E1343" s="67"/>
      <c r="F1343" s="307">
        <v>0</v>
      </c>
      <c r="G1343" s="307">
        <v>18051.68</v>
      </c>
      <c r="H1343" s="142">
        <f t="shared" si="224"/>
        <v>-18051.68</v>
      </c>
      <c r="I1343" s="91" t="str">
        <f t="shared" si="223"/>
        <v>N.M.</v>
      </c>
      <c r="J1343" s="157"/>
      <c r="K1343" s="307">
        <v>0</v>
      </c>
      <c r="L1343" s="307">
        <v>126361.76000000001</v>
      </c>
      <c r="M1343" s="142">
        <f t="shared" si="217"/>
        <v>-126361.76000000001</v>
      </c>
      <c r="N1343" s="91" t="str">
        <f t="shared" si="218"/>
        <v>N.M.</v>
      </c>
      <c r="O1343" s="258"/>
      <c r="P1343" s="157"/>
      <c r="Q1343" s="307">
        <v>0</v>
      </c>
      <c r="R1343" s="307">
        <v>54155.040000000001</v>
      </c>
      <c r="S1343" s="142">
        <f t="shared" si="219"/>
        <v>-54155.040000000001</v>
      </c>
      <c r="T1343" s="91" t="str">
        <f t="shared" si="220"/>
        <v>N.M.</v>
      </c>
      <c r="U1343" s="157"/>
      <c r="V1343" s="307">
        <v>90256.99</v>
      </c>
      <c r="W1343" s="307">
        <v>216620.16000000003</v>
      </c>
      <c r="X1343" s="142">
        <f t="shared" si="221"/>
        <v>-126363.17000000003</v>
      </c>
      <c r="Y1343" s="91">
        <f t="shared" si="222"/>
        <v>-0.58333984242279213</v>
      </c>
      <c r="Z1343" s="132"/>
    </row>
    <row r="1344" spans="1:26" s="68" customFormat="1" hidden="1" outlineLevel="1" x14ac:dyDescent="0.25">
      <c r="A1344" s="63" t="s">
        <v>1522</v>
      </c>
      <c r="B1344" s="64" t="s">
        <v>1981</v>
      </c>
      <c r="C1344" s="65" t="s">
        <v>2430</v>
      </c>
      <c r="D1344" s="66"/>
      <c r="E1344" s="67"/>
      <c r="F1344" s="307">
        <v>-209403.13</v>
      </c>
      <c r="G1344" s="307">
        <v>-341967.38</v>
      </c>
      <c r="H1344" s="142">
        <f t="shared" si="224"/>
        <v>132564.25</v>
      </c>
      <c r="I1344" s="91">
        <f t="shared" si="223"/>
        <v>0.38765174035020533</v>
      </c>
      <c r="J1344" s="157"/>
      <c r="K1344" s="307">
        <v>-1465821.9</v>
      </c>
      <c r="L1344" s="307">
        <v>-2393771.65</v>
      </c>
      <c r="M1344" s="142">
        <f t="shared" si="217"/>
        <v>927949.75</v>
      </c>
      <c r="N1344" s="91">
        <f t="shared" si="218"/>
        <v>0.38765174196962354</v>
      </c>
      <c r="O1344" s="258"/>
      <c r="P1344" s="157"/>
      <c r="Q1344" s="307">
        <v>-628209.39</v>
      </c>
      <c r="R1344" s="307">
        <v>-1025902.14</v>
      </c>
      <c r="S1344" s="142">
        <f t="shared" si="219"/>
        <v>397692.75</v>
      </c>
      <c r="T1344" s="91">
        <f t="shared" si="220"/>
        <v>0.38765174035020533</v>
      </c>
      <c r="U1344" s="157"/>
      <c r="V1344" s="307">
        <v>-3045322.54</v>
      </c>
      <c r="W1344" s="307">
        <v>-3976807.7</v>
      </c>
      <c r="X1344" s="142">
        <f t="shared" si="221"/>
        <v>931485.16000000015</v>
      </c>
      <c r="Y1344" s="91">
        <f t="shared" si="222"/>
        <v>0.23422936945128126</v>
      </c>
      <c r="Z1344" s="132"/>
    </row>
    <row r="1345" spans="1:26" s="68" customFormat="1" hidden="1" outlineLevel="1" x14ac:dyDescent="0.25">
      <c r="A1345" s="63" t="s">
        <v>1523</v>
      </c>
      <c r="B1345" s="64" t="s">
        <v>1982</v>
      </c>
      <c r="C1345" s="65" t="s">
        <v>2398</v>
      </c>
      <c r="D1345" s="66"/>
      <c r="E1345" s="67"/>
      <c r="F1345" s="307">
        <v>0</v>
      </c>
      <c r="G1345" s="307">
        <v>0</v>
      </c>
      <c r="H1345" s="142">
        <f t="shared" si="224"/>
        <v>0</v>
      </c>
      <c r="I1345" s="91">
        <f t="shared" si="223"/>
        <v>0</v>
      </c>
      <c r="J1345" s="157"/>
      <c r="K1345" s="307">
        <v>476</v>
      </c>
      <c r="L1345" s="307">
        <v>0</v>
      </c>
      <c r="M1345" s="142">
        <f t="shared" si="217"/>
        <v>476</v>
      </c>
      <c r="N1345" s="91" t="str">
        <f t="shared" si="218"/>
        <v>N.M.</v>
      </c>
      <c r="O1345" s="258"/>
      <c r="P1345" s="157"/>
      <c r="Q1345" s="307">
        <v>0</v>
      </c>
      <c r="R1345" s="307">
        <v>0</v>
      </c>
      <c r="S1345" s="142">
        <f t="shared" si="219"/>
        <v>0</v>
      </c>
      <c r="T1345" s="91">
        <f t="shared" si="220"/>
        <v>0</v>
      </c>
      <c r="U1345" s="157"/>
      <c r="V1345" s="307">
        <v>1689276</v>
      </c>
      <c r="W1345" s="307">
        <v>0</v>
      </c>
      <c r="X1345" s="142">
        <f t="shared" si="221"/>
        <v>1689276</v>
      </c>
      <c r="Y1345" s="91" t="str">
        <f t="shared" si="222"/>
        <v>N.M.</v>
      </c>
      <c r="Z1345" s="132"/>
    </row>
    <row r="1346" spans="1:26" s="68" customFormat="1" hidden="1" outlineLevel="1" x14ac:dyDescent="0.25">
      <c r="A1346" s="63" t="s">
        <v>1524</v>
      </c>
      <c r="B1346" s="64" t="s">
        <v>1983</v>
      </c>
      <c r="C1346" s="65" t="s">
        <v>2431</v>
      </c>
      <c r="D1346" s="66"/>
      <c r="E1346" s="67"/>
      <c r="F1346" s="307">
        <v>0</v>
      </c>
      <c r="G1346" s="307">
        <v>13310.92</v>
      </c>
      <c r="H1346" s="142">
        <f t="shared" si="224"/>
        <v>-13310.92</v>
      </c>
      <c r="I1346" s="91" t="str">
        <f t="shared" si="223"/>
        <v>N.M.</v>
      </c>
      <c r="J1346" s="157"/>
      <c r="K1346" s="307">
        <v>80292.73</v>
      </c>
      <c r="L1346" s="307">
        <v>93215.85</v>
      </c>
      <c r="M1346" s="142">
        <f t="shared" si="217"/>
        <v>-12923.12000000001</v>
      </c>
      <c r="N1346" s="91">
        <f t="shared" si="218"/>
        <v>-0.13863650870533292</v>
      </c>
      <c r="O1346" s="258"/>
      <c r="P1346" s="157"/>
      <c r="Q1346" s="307">
        <v>26821.82</v>
      </c>
      <c r="R1346" s="307">
        <v>39950.950000000004</v>
      </c>
      <c r="S1346" s="142">
        <f t="shared" si="219"/>
        <v>-13129.130000000005</v>
      </c>
      <c r="T1346" s="91">
        <f t="shared" si="220"/>
        <v>-0.32863123405075484</v>
      </c>
      <c r="U1346" s="157"/>
      <c r="V1346" s="307">
        <v>149406.28999999998</v>
      </c>
      <c r="W1346" s="307">
        <v>151783.87</v>
      </c>
      <c r="X1346" s="142">
        <f t="shared" si="221"/>
        <v>-2377.5800000000163</v>
      </c>
      <c r="Y1346" s="91">
        <f t="shared" si="222"/>
        <v>-1.5664246800401231E-2</v>
      </c>
      <c r="Z1346" s="132"/>
    </row>
    <row r="1347" spans="1:26" s="68" customFormat="1" hidden="1" outlineLevel="1" x14ac:dyDescent="0.25">
      <c r="A1347" s="63" t="s">
        <v>1525</v>
      </c>
      <c r="B1347" s="64" t="s">
        <v>1984</v>
      </c>
      <c r="C1347" s="65" t="s">
        <v>2432</v>
      </c>
      <c r="D1347" s="66"/>
      <c r="E1347" s="67"/>
      <c r="F1347" s="307">
        <v>24.66</v>
      </c>
      <c r="G1347" s="307">
        <v>3556.31</v>
      </c>
      <c r="H1347" s="142">
        <f t="shared" si="224"/>
        <v>-3531.65</v>
      </c>
      <c r="I1347" s="91">
        <f t="shared" si="223"/>
        <v>-0.99306584634072959</v>
      </c>
      <c r="J1347" s="157"/>
      <c r="K1347" s="307">
        <v>9006.2900000000009</v>
      </c>
      <c r="L1347" s="307">
        <v>6247.1</v>
      </c>
      <c r="M1347" s="142">
        <f t="shared" si="217"/>
        <v>2759.1900000000005</v>
      </c>
      <c r="N1347" s="91">
        <f t="shared" si="218"/>
        <v>0.44167533735653347</v>
      </c>
      <c r="O1347" s="258"/>
      <c r="P1347" s="157"/>
      <c r="Q1347" s="307">
        <v>-55.14</v>
      </c>
      <c r="R1347" s="307">
        <v>6176.18</v>
      </c>
      <c r="S1347" s="142">
        <f t="shared" si="219"/>
        <v>-6231.3200000000006</v>
      </c>
      <c r="T1347" s="91">
        <f t="shared" si="220"/>
        <v>-1.0089278486054487</v>
      </c>
      <c r="U1347" s="157"/>
      <c r="V1347" s="307">
        <v>16443.760000000002</v>
      </c>
      <c r="W1347" s="307">
        <v>12301.41</v>
      </c>
      <c r="X1347" s="142">
        <f t="shared" si="221"/>
        <v>4142.3500000000022</v>
      </c>
      <c r="Y1347" s="91">
        <f t="shared" si="222"/>
        <v>0.33673782111156381</v>
      </c>
      <c r="Z1347" s="132"/>
    </row>
    <row r="1348" spans="1:26" s="68" customFormat="1" hidden="1" outlineLevel="1" x14ac:dyDescent="0.25">
      <c r="A1348" s="63" t="s">
        <v>1526</v>
      </c>
      <c r="B1348" s="64" t="s">
        <v>1985</v>
      </c>
      <c r="C1348" s="65" t="s">
        <v>2433</v>
      </c>
      <c r="D1348" s="66"/>
      <c r="E1348" s="67"/>
      <c r="F1348" s="307">
        <v>0</v>
      </c>
      <c r="G1348" s="307">
        <v>208.78</v>
      </c>
      <c r="H1348" s="142">
        <f t="shared" si="224"/>
        <v>-208.78</v>
      </c>
      <c r="I1348" s="91" t="str">
        <f t="shared" si="223"/>
        <v>N.M.</v>
      </c>
      <c r="J1348" s="157"/>
      <c r="K1348" s="307">
        <v>0</v>
      </c>
      <c r="L1348" s="307">
        <v>212.20000000000002</v>
      </c>
      <c r="M1348" s="142">
        <f t="shared" si="217"/>
        <v>-212.20000000000002</v>
      </c>
      <c r="N1348" s="91" t="str">
        <f t="shared" si="218"/>
        <v>N.M.</v>
      </c>
      <c r="O1348" s="258"/>
      <c r="P1348" s="157"/>
      <c r="Q1348" s="307">
        <v>0</v>
      </c>
      <c r="R1348" s="307">
        <v>212.20000000000002</v>
      </c>
      <c r="S1348" s="142">
        <f t="shared" si="219"/>
        <v>-212.20000000000002</v>
      </c>
      <c r="T1348" s="91" t="str">
        <f t="shared" si="220"/>
        <v>N.M.</v>
      </c>
      <c r="U1348" s="157"/>
      <c r="V1348" s="307">
        <v>4134.32</v>
      </c>
      <c r="W1348" s="307">
        <v>212.20000000000002</v>
      </c>
      <c r="X1348" s="142">
        <f t="shared" si="221"/>
        <v>3922.12</v>
      </c>
      <c r="Y1348" s="91" t="str">
        <f t="shared" si="222"/>
        <v>N.M.</v>
      </c>
      <c r="Z1348" s="132"/>
    </row>
    <row r="1349" spans="1:26" s="68" customFormat="1" hidden="1" outlineLevel="1" x14ac:dyDescent="0.25">
      <c r="A1349" s="63" t="s">
        <v>1527</v>
      </c>
      <c r="B1349" s="64" t="s">
        <v>1986</v>
      </c>
      <c r="C1349" s="65" t="s">
        <v>2434</v>
      </c>
      <c r="D1349" s="66"/>
      <c r="E1349" s="67"/>
      <c r="F1349" s="307">
        <v>402338.92</v>
      </c>
      <c r="G1349" s="307">
        <v>-16199.87</v>
      </c>
      <c r="H1349" s="142">
        <f t="shared" si="224"/>
        <v>418538.79</v>
      </c>
      <c r="I1349" s="91" t="str">
        <f t="shared" si="223"/>
        <v>N.M.</v>
      </c>
      <c r="J1349" s="157"/>
      <c r="K1349" s="307">
        <v>1051954.05</v>
      </c>
      <c r="L1349" s="307">
        <v>1888772.1800000002</v>
      </c>
      <c r="M1349" s="142">
        <f t="shared" si="217"/>
        <v>-836818.13000000012</v>
      </c>
      <c r="N1349" s="91">
        <f t="shared" si="218"/>
        <v>-0.44304873761958946</v>
      </c>
      <c r="O1349" s="258"/>
      <c r="P1349" s="157"/>
      <c r="Q1349" s="307">
        <v>627935.54</v>
      </c>
      <c r="R1349" s="307">
        <v>668751.20000000007</v>
      </c>
      <c r="S1349" s="142">
        <f t="shared" si="219"/>
        <v>-40815.660000000033</v>
      </c>
      <c r="T1349" s="91">
        <f t="shared" si="220"/>
        <v>-6.103265310028607E-2</v>
      </c>
      <c r="U1349" s="157"/>
      <c r="V1349" s="307">
        <v>2165194.42</v>
      </c>
      <c r="W1349" s="307">
        <v>3173591.88</v>
      </c>
      <c r="X1349" s="142">
        <f t="shared" si="221"/>
        <v>-1008397.46</v>
      </c>
      <c r="Y1349" s="91">
        <f t="shared" si="222"/>
        <v>-0.31774642050067259</v>
      </c>
      <c r="Z1349" s="132"/>
    </row>
    <row r="1350" spans="1:26" s="68" customFormat="1" hidden="1" outlineLevel="1" x14ac:dyDescent="0.25">
      <c r="A1350" s="63" t="s">
        <v>1528</v>
      </c>
      <c r="B1350" s="64" t="s">
        <v>1987</v>
      </c>
      <c r="C1350" s="65" t="s">
        <v>2435</v>
      </c>
      <c r="D1350" s="66"/>
      <c r="E1350" s="67"/>
      <c r="F1350" s="307">
        <v>-5686.21</v>
      </c>
      <c r="G1350" s="307">
        <v>1440.58</v>
      </c>
      <c r="H1350" s="142">
        <f t="shared" si="224"/>
        <v>-7126.79</v>
      </c>
      <c r="I1350" s="91">
        <f t="shared" si="223"/>
        <v>-4.9471671132460537</v>
      </c>
      <c r="J1350" s="157"/>
      <c r="K1350" s="307">
        <v>57932.66</v>
      </c>
      <c r="L1350" s="307">
        <v>10080.530000000001</v>
      </c>
      <c r="M1350" s="142">
        <f t="shared" si="217"/>
        <v>47852.130000000005</v>
      </c>
      <c r="N1350" s="91">
        <f t="shared" si="218"/>
        <v>4.7469855255626445</v>
      </c>
      <c r="O1350" s="258"/>
      <c r="P1350" s="157"/>
      <c r="Q1350" s="307">
        <v>25704.59</v>
      </c>
      <c r="R1350" s="307">
        <v>1577.8400000000001</v>
      </c>
      <c r="S1350" s="142">
        <f t="shared" si="219"/>
        <v>24126.75</v>
      </c>
      <c r="T1350" s="91" t="str">
        <f t="shared" si="220"/>
        <v>N.M.</v>
      </c>
      <c r="U1350" s="157"/>
      <c r="V1350" s="307">
        <v>69434.320000000007</v>
      </c>
      <c r="W1350" s="307">
        <v>13674.980000000001</v>
      </c>
      <c r="X1350" s="142">
        <f t="shared" si="221"/>
        <v>55759.340000000004</v>
      </c>
      <c r="Y1350" s="91">
        <f t="shared" si="222"/>
        <v>4.0774714112927404</v>
      </c>
      <c r="Z1350" s="132"/>
    </row>
    <row r="1351" spans="1:26" s="68" customFormat="1" hidden="1" outlineLevel="1" x14ac:dyDescent="0.25">
      <c r="A1351" s="63" t="s">
        <v>1529</v>
      </c>
      <c r="B1351" s="64" t="s">
        <v>1988</v>
      </c>
      <c r="C1351" s="65" t="s">
        <v>2436</v>
      </c>
      <c r="D1351" s="66"/>
      <c r="E1351" s="67"/>
      <c r="F1351" s="307">
        <v>88939.51</v>
      </c>
      <c r="G1351" s="307">
        <v>79432.100000000006</v>
      </c>
      <c r="H1351" s="142">
        <f t="shared" si="224"/>
        <v>9507.4099999999889</v>
      </c>
      <c r="I1351" s="91">
        <f t="shared" si="223"/>
        <v>0.11969229064823904</v>
      </c>
      <c r="J1351" s="157"/>
      <c r="K1351" s="307">
        <v>565537.51</v>
      </c>
      <c r="L1351" s="307">
        <v>554034.96</v>
      </c>
      <c r="M1351" s="142">
        <f t="shared" si="217"/>
        <v>11502.550000000047</v>
      </c>
      <c r="N1351" s="91">
        <f t="shared" si="218"/>
        <v>2.0761415489015434E-2</v>
      </c>
      <c r="O1351" s="258"/>
      <c r="P1351" s="157"/>
      <c r="Q1351" s="307">
        <v>247805.51</v>
      </c>
      <c r="R1351" s="307">
        <v>237594.96</v>
      </c>
      <c r="S1351" s="142">
        <f t="shared" si="219"/>
        <v>10210.550000000017</v>
      </c>
      <c r="T1351" s="91">
        <f t="shared" si="220"/>
        <v>4.2974606868765301E-2</v>
      </c>
      <c r="U1351" s="157"/>
      <c r="V1351" s="307">
        <v>962698.01</v>
      </c>
      <c r="W1351" s="307">
        <v>949537.31</v>
      </c>
      <c r="X1351" s="142">
        <f t="shared" si="221"/>
        <v>13160.699999999953</v>
      </c>
      <c r="Y1351" s="91">
        <f t="shared" si="222"/>
        <v>1.3860118882532328E-2</v>
      </c>
      <c r="Z1351" s="132"/>
    </row>
    <row r="1352" spans="1:26" s="68" customFormat="1" hidden="1" outlineLevel="1" x14ac:dyDescent="0.25">
      <c r="A1352" s="63" t="s">
        <v>1530</v>
      </c>
      <c r="B1352" s="64" t="s">
        <v>1989</v>
      </c>
      <c r="C1352" s="65" t="s">
        <v>2437</v>
      </c>
      <c r="D1352" s="66"/>
      <c r="E1352" s="67"/>
      <c r="F1352" s="307">
        <v>3719.4900000000002</v>
      </c>
      <c r="G1352" s="307">
        <v>8150</v>
      </c>
      <c r="H1352" s="142">
        <f t="shared" si="224"/>
        <v>-4430.51</v>
      </c>
      <c r="I1352" s="91">
        <f t="shared" si="223"/>
        <v>-0.54362085889570555</v>
      </c>
      <c r="J1352" s="157"/>
      <c r="K1352" s="307">
        <v>11744.51</v>
      </c>
      <c r="L1352" s="307">
        <v>17213.900000000001</v>
      </c>
      <c r="M1352" s="142">
        <f t="shared" si="217"/>
        <v>-5469.3900000000012</v>
      </c>
      <c r="N1352" s="91">
        <f t="shared" si="218"/>
        <v>-0.31773101969919665</v>
      </c>
      <c r="O1352" s="258"/>
      <c r="P1352" s="157"/>
      <c r="Q1352" s="307">
        <v>4169.5</v>
      </c>
      <c r="R1352" s="307">
        <v>9413.91</v>
      </c>
      <c r="S1352" s="142">
        <f t="shared" si="219"/>
        <v>-5244.41</v>
      </c>
      <c r="T1352" s="91">
        <f t="shared" si="220"/>
        <v>-0.55709158043788398</v>
      </c>
      <c r="U1352" s="157"/>
      <c r="V1352" s="307">
        <v>26044.510000000002</v>
      </c>
      <c r="W1352" s="307">
        <v>84969.989999999991</v>
      </c>
      <c r="X1352" s="142">
        <f t="shared" si="221"/>
        <v>-58925.479999999989</v>
      </c>
      <c r="Y1352" s="91">
        <f t="shared" si="222"/>
        <v>-0.69348578245095704</v>
      </c>
      <c r="Z1352" s="132"/>
    </row>
    <row r="1353" spans="1:26" s="68" customFormat="1" hidden="1" outlineLevel="1" x14ac:dyDescent="0.25">
      <c r="A1353" s="63" t="s">
        <v>1531</v>
      </c>
      <c r="B1353" s="64" t="s">
        <v>1990</v>
      </c>
      <c r="C1353" s="65" t="s">
        <v>2438</v>
      </c>
      <c r="D1353" s="66"/>
      <c r="E1353" s="67"/>
      <c r="F1353" s="307">
        <v>4000</v>
      </c>
      <c r="G1353" s="307">
        <v>0</v>
      </c>
      <c r="H1353" s="142">
        <f t="shared" si="224"/>
        <v>4000</v>
      </c>
      <c r="I1353" s="91" t="str">
        <f t="shared" si="223"/>
        <v>N.M.</v>
      </c>
      <c r="J1353" s="157"/>
      <c r="K1353" s="307">
        <v>12811.5</v>
      </c>
      <c r="L1353" s="307">
        <v>20000</v>
      </c>
      <c r="M1353" s="142">
        <f t="shared" si="217"/>
        <v>-7188.5</v>
      </c>
      <c r="N1353" s="91">
        <f t="shared" si="218"/>
        <v>-0.35942499999999999</v>
      </c>
      <c r="O1353" s="258"/>
      <c r="P1353" s="157"/>
      <c r="Q1353" s="307">
        <v>11000.01</v>
      </c>
      <c r="R1353" s="307">
        <v>16100</v>
      </c>
      <c r="S1353" s="142">
        <f t="shared" si="219"/>
        <v>-5099.99</v>
      </c>
      <c r="T1353" s="91">
        <f t="shared" si="220"/>
        <v>-0.3167695652173913</v>
      </c>
      <c r="U1353" s="157"/>
      <c r="V1353" s="307">
        <v>18476.810000000001</v>
      </c>
      <c r="W1353" s="307">
        <v>28001.25</v>
      </c>
      <c r="X1353" s="142">
        <f t="shared" si="221"/>
        <v>-9524.4399999999987</v>
      </c>
      <c r="Y1353" s="91">
        <f t="shared" si="222"/>
        <v>-0.34014338645596176</v>
      </c>
      <c r="Z1353" s="132"/>
    </row>
    <row r="1354" spans="1:26" s="68" customFormat="1" hidden="1" outlineLevel="1" x14ac:dyDescent="0.25">
      <c r="A1354" s="63" t="s">
        <v>1532</v>
      </c>
      <c r="B1354" s="64" t="s">
        <v>1991</v>
      </c>
      <c r="C1354" s="65" t="s">
        <v>2439</v>
      </c>
      <c r="D1354" s="66"/>
      <c r="E1354" s="67"/>
      <c r="F1354" s="307">
        <v>0</v>
      </c>
      <c r="G1354" s="307">
        <v>1304.79</v>
      </c>
      <c r="H1354" s="142">
        <f t="shared" si="224"/>
        <v>-1304.79</v>
      </c>
      <c r="I1354" s="91" t="str">
        <f t="shared" si="223"/>
        <v>N.M.</v>
      </c>
      <c r="J1354" s="157"/>
      <c r="K1354" s="307">
        <v>1080.3</v>
      </c>
      <c r="L1354" s="307">
        <v>19720.13</v>
      </c>
      <c r="M1354" s="142">
        <f t="shared" si="217"/>
        <v>-18639.830000000002</v>
      </c>
      <c r="N1354" s="91">
        <f t="shared" si="218"/>
        <v>-0.94521841387455363</v>
      </c>
      <c r="O1354" s="258"/>
      <c r="P1354" s="157"/>
      <c r="Q1354" s="307">
        <v>190</v>
      </c>
      <c r="R1354" s="307">
        <v>1541.6000000000001</v>
      </c>
      <c r="S1354" s="142">
        <f t="shared" si="219"/>
        <v>-1351.6000000000001</v>
      </c>
      <c r="T1354" s="91">
        <f t="shared" si="220"/>
        <v>-0.87675142708873899</v>
      </c>
      <c r="U1354" s="157"/>
      <c r="V1354" s="307">
        <v>20857.77</v>
      </c>
      <c r="W1354" s="307">
        <v>23658.14</v>
      </c>
      <c r="X1354" s="142">
        <f t="shared" si="221"/>
        <v>-2800.369999999999</v>
      </c>
      <c r="Y1354" s="91">
        <f t="shared" si="222"/>
        <v>-0.11836813883086325</v>
      </c>
      <c r="Z1354" s="132"/>
    </row>
    <row r="1355" spans="1:26" s="68" customFormat="1" hidden="1" outlineLevel="1" x14ac:dyDescent="0.25">
      <c r="A1355" s="63" t="s">
        <v>1533</v>
      </c>
      <c r="B1355" s="64" t="s">
        <v>1992</v>
      </c>
      <c r="C1355" s="65" t="s">
        <v>2440</v>
      </c>
      <c r="D1355" s="66"/>
      <c r="E1355" s="67"/>
      <c r="F1355" s="307">
        <v>0</v>
      </c>
      <c r="G1355" s="307">
        <v>0</v>
      </c>
      <c r="H1355" s="142">
        <f t="shared" si="224"/>
        <v>0</v>
      </c>
      <c r="I1355" s="91">
        <f t="shared" si="223"/>
        <v>0</v>
      </c>
      <c r="J1355" s="157"/>
      <c r="K1355" s="307">
        <v>-1682.5900000000001</v>
      </c>
      <c r="L1355" s="307">
        <v>0</v>
      </c>
      <c r="M1355" s="142">
        <f t="shared" si="217"/>
        <v>-1682.5900000000001</v>
      </c>
      <c r="N1355" s="91" t="str">
        <f t="shared" si="218"/>
        <v>N.M.</v>
      </c>
      <c r="O1355" s="258"/>
      <c r="P1355" s="157"/>
      <c r="Q1355" s="307">
        <v>-2819.71</v>
      </c>
      <c r="R1355" s="307">
        <v>0</v>
      </c>
      <c r="S1355" s="142">
        <f t="shared" si="219"/>
        <v>-2819.71</v>
      </c>
      <c r="T1355" s="91" t="str">
        <f t="shared" si="220"/>
        <v>N.M.</v>
      </c>
      <c r="U1355" s="157"/>
      <c r="V1355" s="307">
        <v>-1682.5900000000001</v>
      </c>
      <c r="W1355" s="307">
        <v>0</v>
      </c>
      <c r="X1355" s="142">
        <f t="shared" si="221"/>
        <v>-1682.5900000000001</v>
      </c>
      <c r="Y1355" s="91" t="str">
        <f t="shared" si="222"/>
        <v>N.M.</v>
      </c>
      <c r="Z1355" s="132"/>
    </row>
    <row r="1356" spans="1:26" s="68" customFormat="1" hidden="1" outlineLevel="1" x14ac:dyDescent="0.25">
      <c r="A1356" s="63" t="s">
        <v>1534</v>
      </c>
      <c r="B1356" s="64" t="s">
        <v>1993</v>
      </c>
      <c r="C1356" s="65" t="s">
        <v>2441</v>
      </c>
      <c r="D1356" s="66"/>
      <c r="E1356" s="67"/>
      <c r="F1356" s="307">
        <v>0</v>
      </c>
      <c r="G1356" s="307">
        <v>0</v>
      </c>
      <c r="H1356" s="142">
        <f t="shared" si="224"/>
        <v>0</v>
      </c>
      <c r="I1356" s="91">
        <f t="shared" si="223"/>
        <v>0</v>
      </c>
      <c r="J1356" s="157"/>
      <c r="K1356" s="307">
        <v>625</v>
      </c>
      <c r="L1356" s="307">
        <v>0</v>
      </c>
      <c r="M1356" s="142">
        <f t="shared" si="217"/>
        <v>625</v>
      </c>
      <c r="N1356" s="91" t="str">
        <f t="shared" si="218"/>
        <v>N.M.</v>
      </c>
      <c r="O1356" s="258"/>
      <c r="P1356" s="157"/>
      <c r="Q1356" s="307">
        <v>-125</v>
      </c>
      <c r="R1356" s="307">
        <v>0</v>
      </c>
      <c r="S1356" s="142">
        <f t="shared" si="219"/>
        <v>-125</v>
      </c>
      <c r="T1356" s="91" t="str">
        <f t="shared" si="220"/>
        <v>N.M.</v>
      </c>
      <c r="U1356" s="157"/>
      <c r="V1356" s="307">
        <v>625</v>
      </c>
      <c r="W1356" s="307">
        <v>0</v>
      </c>
      <c r="X1356" s="142">
        <f t="shared" si="221"/>
        <v>625</v>
      </c>
      <c r="Y1356" s="91" t="str">
        <f t="shared" si="222"/>
        <v>N.M.</v>
      </c>
      <c r="Z1356" s="132"/>
    </row>
    <row r="1357" spans="1:26" s="68" customFormat="1" hidden="1" outlineLevel="1" x14ac:dyDescent="0.25">
      <c r="A1357" s="63" t="s">
        <v>1535</v>
      </c>
      <c r="B1357" s="64" t="s">
        <v>1994</v>
      </c>
      <c r="C1357" s="65" t="s">
        <v>2442</v>
      </c>
      <c r="D1357" s="66"/>
      <c r="E1357" s="67"/>
      <c r="F1357" s="307">
        <v>0</v>
      </c>
      <c r="G1357" s="307">
        <v>0</v>
      </c>
      <c r="H1357" s="142">
        <f t="shared" si="224"/>
        <v>0</v>
      </c>
      <c r="I1357" s="91">
        <f t="shared" si="223"/>
        <v>0</v>
      </c>
      <c r="J1357" s="157"/>
      <c r="K1357" s="307">
        <v>0</v>
      </c>
      <c r="L1357" s="307">
        <v>0</v>
      </c>
      <c r="M1357" s="142">
        <f t="shared" si="217"/>
        <v>0</v>
      </c>
      <c r="N1357" s="91">
        <f t="shared" si="218"/>
        <v>0</v>
      </c>
      <c r="O1357" s="258"/>
      <c r="P1357" s="157"/>
      <c r="Q1357" s="307">
        <v>0</v>
      </c>
      <c r="R1357" s="307">
        <v>0</v>
      </c>
      <c r="S1357" s="142">
        <f t="shared" si="219"/>
        <v>0</v>
      </c>
      <c r="T1357" s="91">
        <f t="shared" si="220"/>
        <v>0</v>
      </c>
      <c r="U1357" s="157"/>
      <c r="V1357" s="307">
        <v>0</v>
      </c>
      <c r="W1357" s="307">
        <v>13.48</v>
      </c>
      <c r="X1357" s="142">
        <f t="shared" si="221"/>
        <v>-13.48</v>
      </c>
      <c r="Y1357" s="91" t="str">
        <f t="shared" si="222"/>
        <v>N.M.</v>
      </c>
      <c r="Z1357" s="132"/>
    </row>
    <row r="1358" spans="1:26" s="68" customFormat="1" hidden="1" outlineLevel="1" x14ac:dyDescent="0.25">
      <c r="A1358" s="63" t="s">
        <v>1536</v>
      </c>
      <c r="B1358" s="64" t="s">
        <v>1995</v>
      </c>
      <c r="C1358" s="65" t="s">
        <v>2443</v>
      </c>
      <c r="D1358" s="66"/>
      <c r="E1358" s="67"/>
      <c r="F1358" s="307">
        <v>4928.9800000000005</v>
      </c>
      <c r="G1358" s="307">
        <v>0</v>
      </c>
      <c r="H1358" s="142">
        <f t="shared" si="224"/>
        <v>4928.9800000000005</v>
      </c>
      <c r="I1358" s="91" t="str">
        <f t="shared" si="223"/>
        <v>N.M.</v>
      </c>
      <c r="J1358" s="157"/>
      <c r="K1358" s="307">
        <v>15845.19</v>
      </c>
      <c r="L1358" s="307">
        <v>12539.43</v>
      </c>
      <c r="M1358" s="142">
        <f t="shared" si="217"/>
        <v>3305.76</v>
      </c>
      <c r="N1358" s="91">
        <f t="shared" si="218"/>
        <v>0.26362920802620216</v>
      </c>
      <c r="O1358" s="258"/>
      <c r="P1358" s="157"/>
      <c r="Q1358" s="307">
        <v>6703.02</v>
      </c>
      <c r="R1358" s="307">
        <v>12539.43</v>
      </c>
      <c r="S1358" s="142">
        <f t="shared" si="219"/>
        <v>-5836.41</v>
      </c>
      <c r="T1358" s="91">
        <f t="shared" si="220"/>
        <v>-0.46544460154887418</v>
      </c>
      <c r="U1358" s="157"/>
      <c r="V1358" s="307">
        <v>20171.690000000002</v>
      </c>
      <c r="W1358" s="307">
        <v>23065</v>
      </c>
      <c r="X1358" s="142">
        <f t="shared" si="221"/>
        <v>-2893.3099999999977</v>
      </c>
      <c r="Y1358" s="91">
        <f t="shared" si="222"/>
        <v>-0.12544157814871007</v>
      </c>
      <c r="Z1358" s="132"/>
    </row>
    <row r="1359" spans="1:26" s="68" customFormat="1" hidden="1" outlineLevel="1" x14ac:dyDescent="0.25">
      <c r="A1359" s="63" t="s">
        <v>1537</v>
      </c>
      <c r="B1359" s="64" t="s">
        <v>1996</v>
      </c>
      <c r="C1359" s="65" t="s">
        <v>2444</v>
      </c>
      <c r="D1359" s="66"/>
      <c r="E1359" s="67"/>
      <c r="F1359" s="307">
        <v>32.26</v>
      </c>
      <c r="G1359" s="307">
        <v>32.22</v>
      </c>
      <c r="H1359" s="142">
        <f t="shared" si="224"/>
        <v>3.9999999999999147E-2</v>
      </c>
      <c r="I1359" s="91">
        <f t="shared" si="223"/>
        <v>1.2414649286157401E-3</v>
      </c>
      <c r="J1359" s="157"/>
      <c r="K1359" s="307">
        <v>4509.34</v>
      </c>
      <c r="L1359" s="307">
        <v>5163.79</v>
      </c>
      <c r="M1359" s="142">
        <f t="shared" si="217"/>
        <v>-654.44999999999982</v>
      </c>
      <c r="N1359" s="91">
        <f t="shared" si="218"/>
        <v>-0.12673830655390708</v>
      </c>
      <c r="O1359" s="258"/>
      <c r="P1359" s="157"/>
      <c r="Q1359" s="307">
        <v>3586.84</v>
      </c>
      <c r="R1359" s="307">
        <v>1973.0800000000002</v>
      </c>
      <c r="S1359" s="142">
        <f t="shared" si="219"/>
        <v>1613.76</v>
      </c>
      <c r="T1359" s="91">
        <f t="shared" si="220"/>
        <v>0.81788878301944157</v>
      </c>
      <c r="U1359" s="157"/>
      <c r="V1359" s="307">
        <v>5663.35</v>
      </c>
      <c r="W1359" s="307">
        <v>9403.9399999999987</v>
      </c>
      <c r="X1359" s="142">
        <f t="shared" si="221"/>
        <v>-3740.5899999999983</v>
      </c>
      <c r="Y1359" s="91">
        <f t="shared" si="222"/>
        <v>-0.39776838218874205</v>
      </c>
      <c r="Z1359" s="132"/>
    </row>
    <row r="1360" spans="1:26" s="68" customFormat="1" hidden="1" outlineLevel="1" x14ac:dyDescent="0.25">
      <c r="A1360" s="63" t="s">
        <v>1538</v>
      </c>
      <c r="B1360" s="64" t="s">
        <v>1997</v>
      </c>
      <c r="C1360" s="65" t="s">
        <v>2445</v>
      </c>
      <c r="D1360" s="66"/>
      <c r="E1360" s="67"/>
      <c r="F1360" s="307">
        <v>19646.247000000003</v>
      </c>
      <c r="G1360" s="307">
        <v>8863.9500000000007</v>
      </c>
      <c r="H1360" s="142">
        <f t="shared" si="224"/>
        <v>10782.297000000002</v>
      </c>
      <c r="I1360" s="91">
        <f t="shared" si="223"/>
        <v>1.2164212343255547</v>
      </c>
      <c r="J1360" s="157"/>
      <c r="K1360" s="307">
        <v>157324.647</v>
      </c>
      <c r="L1360" s="307">
        <v>191366.53</v>
      </c>
      <c r="M1360" s="142">
        <f t="shared" si="217"/>
        <v>-34041.883000000002</v>
      </c>
      <c r="N1360" s="91">
        <f t="shared" si="218"/>
        <v>-0.17788838518418035</v>
      </c>
      <c r="O1360" s="258"/>
      <c r="P1360" s="157"/>
      <c r="Q1360" s="307">
        <v>76714.627000000008</v>
      </c>
      <c r="R1360" s="307">
        <v>-19375.8</v>
      </c>
      <c r="S1360" s="142">
        <f t="shared" si="219"/>
        <v>96090.427000000011</v>
      </c>
      <c r="T1360" s="91">
        <f t="shared" si="220"/>
        <v>4.9593011385336352</v>
      </c>
      <c r="U1360" s="157"/>
      <c r="V1360" s="307">
        <v>259354.027</v>
      </c>
      <c r="W1360" s="307">
        <v>230184.1</v>
      </c>
      <c r="X1360" s="142">
        <f t="shared" si="221"/>
        <v>29169.926999999996</v>
      </c>
      <c r="Y1360" s="91">
        <f t="shared" si="222"/>
        <v>0.12672433499968067</v>
      </c>
      <c r="Z1360" s="132"/>
    </row>
    <row r="1361" spans="1:26" s="68" customFormat="1" hidden="1" outlineLevel="1" x14ac:dyDescent="0.25">
      <c r="A1361" s="63" t="s">
        <v>1539</v>
      </c>
      <c r="B1361" s="64" t="s">
        <v>1998</v>
      </c>
      <c r="C1361" s="65" t="s">
        <v>2446</v>
      </c>
      <c r="D1361" s="66"/>
      <c r="E1361" s="67"/>
      <c r="F1361" s="307">
        <v>11860.210000000001</v>
      </c>
      <c r="G1361" s="307">
        <v>3740.61</v>
      </c>
      <c r="H1361" s="142">
        <f t="shared" si="224"/>
        <v>8119.6</v>
      </c>
      <c r="I1361" s="91">
        <f t="shared" si="223"/>
        <v>2.1706620043254978</v>
      </c>
      <c r="J1361" s="157"/>
      <c r="K1361" s="307">
        <v>43368.108</v>
      </c>
      <c r="L1361" s="307">
        <v>47527.629000000001</v>
      </c>
      <c r="M1361" s="142">
        <f t="shared" si="217"/>
        <v>-4159.5210000000006</v>
      </c>
      <c r="N1361" s="91">
        <f t="shared" si="218"/>
        <v>-8.751795718654512E-2</v>
      </c>
      <c r="O1361" s="258"/>
      <c r="P1361" s="157"/>
      <c r="Q1361" s="307">
        <v>16401.843000000001</v>
      </c>
      <c r="R1361" s="307">
        <v>9984.3950000000004</v>
      </c>
      <c r="S1361" s="142">
        <f t="shared" si="219"/>
        <v>6417.4480000000003</v>
      </c>
      <c r="T1361" s="91">
        <f t="shared" si="220"/>
        <v>0.64274780795431274</v>
      </c>
      <c r="U1361" s="157"/>
      <c r="V1361" s="307">
        <v>84296.288</v>
      </c>
      <c r="W1361" s="307">
        <v>60113.279000000002</v>
      </c>
      <c r="X1361" s="142">
        <f t="shared" si="221"/>
        <v>24183.008999999998</v>
      </c>
      <c r="Y1361" s="91">
        <f t="shared" si="222"/>
        <v>0.40229063199164361</v>
      </c>
      <c r="Z1361" s="132"/>
    </row>
    <row r="1362" spans="1:26" s="68" customFormat="1" hidden="1" outlineLevel="1" x14ac:dyDescent="0.25">
      <c r="A1362" s="63" t="s">
        <v>1540</v>
      </c>
      <c r="B1362" s="64" t="s">
        <v>1999</v>
      </c>
      <c r="C1362" s="65" t="s">
        <v>2447</v>
      </c>
      <c r="D1362" s="66"/>
      <c r="E1362" s="67"/>
      <c r="F1362" s="307">
        <v>0</v>
      </c>
      <c r="G1362" s="307">
        <v>0</v>
      </c>
      <c r="H1362" s="142">
        <f t="shared" si="224"/>
        <v>0</v>
      </c>
      <c r="I1362" s="91">
        <f t="shared" si="223"/>
        <v>0</v>
      </c>
      <c r="J1362" s="157"/>
      <c r="K1362" s="307">
        <v>17.89</v>
      </c>
      <c r="L1362" s="307">
        <v>556.69000000000005</v>
      </c>
      <c r="M1362" s="142">
        <f t="shared" si="217"/>
        <v>-538.80000000000007</v>
      </c>
      <c r="N1362" s="91">
        <f t="shared" si="218"/>
        <v>-0.96786362248288993</v>
      </c>
      <c r="O1362" s="258"/>
      <c r="P1362" s="157"/>
      <c r="Q1362" s="307">
        <v>0</v>
      </c>
      <c r="R1362" s="307">
        <v>0</v>
      </c>
      <c r="S1362" s="142">
        <f t="shared" si="219"/>
        <v>0</v>
      </c>
      <c r="T1362" s="91">
        <f t="shared" si="220"/>
        <v>0</v>
      </c>
      <c r="U1362" s="157"/>
      <c r="V1362" s="307">
        <v>86.81</v>
      </c>
      <c r="W1362" s="307">
        <v>1823.25</v>
      </c>
      <c r="X1362" s="142">
        <f t="shared" si="221"/>
        <v>-1736.44</v>
      </c>
      <c r="Y1362" s="91">
        <f t="shared" si="222"/>
        <v>-0.9523872206225148</v>
      </c>
      <c r="Z1362" s="132"/>
    </row>
    <row r="1363" spans="1:26" s="68" customFormat="1" hidden="1" outlineLevel="1" x14ac:dyDescent="0.25">
      <c r="A1363" s="63" t="s">
        <v>1541</v>
      </c>
      <c r="B1363" s="64" t="s">
        <v>2000</v>
      </c>
      <c r="C1363" s="65" t="s">
        <v>2448</v>
      </c>
      <c r="D1363" s="66"/>
      <c r="E1363" s="67"/>
      <c r="F1363" s="307">
        <v>10098.4</v>
      </c>
      <c r="G1363" s="307">
        <v>-6.45</v>
      </c>
      <c r="H1363" s="142">
        <f t="shared" si="224"/>
        <v>10104.85</v>
      </c>
      <c r="I1363" s="91" t="str">
        <f t="shared" si="223"/>
        <v>N.M.</v>
      </c>
      <c r="J1363" s="157"/>
      <c r="K1363" s="307">
        <v>23397.53</v>
      </c>
      <c r="L1363" s="307">
        <v>116063.36</v>
      </c>
      <c r="M1363" s="142">
        <f t="shared" ref="M1363:M1426" si="225">+K1363-L1363</f>
        <v>-92665.83</v>
      </c>
      <c r="N1363" s="91">
        <f t="shared" ref="N1363:N1426" si="226">IF(L1363&lt;0,IF(M1363=0,0,IF(OR(L1363=0,K1363=0),"N.M.",IF(ABS(M1363/L1363)&gt;=10,"N.M.",M1363/(-L1363)))),IF(M1363=0,0,IF(OR(L1363=0,K1363=0),"N.M.",IF(ABS(M1363/L1363)&gt;=10,"N.M.",M1363/L1363))))</f>
        <v>-0.79840726651373872</v>
      </c>
      <c r="O1363" s="258"/>
      <c r="P1363" s="157"/>
      <c r="Q1363" s="307">
        <v>10085.81</v>
      </c>
      <c r="R1363" s="307">
        <v>301.66000000000003</v>
      </c>
      <c r="S1363" s="142">
        <f t="shared" ref="S1363:S1426" si="227">+Q1363-R1363</f>
        <v>9784.15</v>
      </c>
      <c r="T1363" s="91" t="str">
        <f t="shared" ref="T1363:T1426" si="228">IF(R1363&lt;0,IF(S1363=0,0,IF(OR(R1363=0,Q1363=0),"N.M.",IF(ABS(S1363/R1363)&gt;=10,"N.M.",S1363/(-R1363)))),IF(S1363=0,0,IF(OR(R1363=0,Q1363=0),"N.M.",IF(ABS(S1363/R1363)&gt;=10,"N.M.",S1363/R1363))))</f>
        <v>N.M.</v>
      </c>
      <c r="U1363" s="157"/>
      <c r="V1363" s="307">
        <v>27859.489999999998</v>
      </c>
      <c r="W1363" s="307">
        <v>125361.03</v>
      </c>
      <c r="X1363" s="142">
        <f t="shared" ref="X1363:X1426" si="229">+V1363-W1363</f>
        <v>-97501.540000000008</v>
      </c>
      <c r="Y1363" s="91">
        <f t="shared" ref="Y1363:Y1426" si="230">IF(W1363&lt;0,IF(X1363=0,0,IF(OR(W1363=0,V1363=0),"N.M.",IF(ABS(X1363/W1363)&gt;=10,"N.M.",X1363/(-W1363)))),IF(X1363=0,0,IF(OR(W1363=0,V1363=0),"N.M.",IF(ABS(X1363/W1363)&gt;=10,"N.M.",X1363/W1363))))</f>
        <v>-0.7777659452861867</v>
      </c>
      <c r="Z1363" s="132"/>
    </row>
    <row r="1364" spans="1:26" s="68" customFormat="1" hidden="1" outlineLevel="1" x14ac:dyDescent="0.25">
      <c r="A1364" s="63" t="s">
        <v>1542</v>
      </c>
      <c r="B1364" s="64" t="s">
        <v>2001</v>
      </c>
      <c r="C1364" s="65" t="s">
        <v>2449</v>
      </c>
      <c r="D1364" s="66"/>
      <c r="E1364" s="67"/>
      <c r="F1364" s="307">
        <v>18496.48</v>
      </c>
      <c r="G1364" s="307">
        <v>11107.22</v>
      </c>
      <c r="H1364" s="142">
        <f t="shared" si="224"/>
        <v>7389.26</v>
      </c>
      <c r="I1364" s="91">
        <f t="shared" si="223"/>
        <v>0.66526637628497509</v>
      </c>
      <c r="J1364" s="157"/>
      <c r="K1364" s="307">
        <v>128582.34</v>
      </c>
      <c r="L1364" s="307">
        <v>124791.46</v>
      </c>
      <c r="M1364" s="142">
        <f t="shared" si="225"/>
        <v>3790.8799999999901</v>
      </c>
      <c r="N1364" s="91">
        <f t="shared" si="226"/>
        <v>3.0377719757425627E-2</v>
      </c>
      <c r="O1364" s="258"/>
      <c r="P1364" s="157"/>
      <c r="Q1364" s="307">
        <v>54301.380000000005</v>
      </c>
      <c r="R1364" s="307">
        <v>48844.22</v>
      </c>
      <c r="S1364" s="142">
        <f t="shared" si="227"/>
        <v>5457.1600000000035</v>
      </c>
      <c r="T1364" s="91">
        <f t="shared" si="228"/>
        <v>0.11172580911313566</v>
      </c>
      <c r="U1364" s="157"/>
      <c r="V1364" s="307">
        <v>261381.27</v>
      </c>
      <c r="W1364" s="307">
        <v>246674.38</v>
      </c>
      <c r="X1364" s="142">
        <f t="shared" si="229"/>
        <v>14706.889999999985</v>
      </c>
      <c r="Y1364" s="91">
        <f t="shared" si="230"/>
        <v>5.9620662672791494E-2</v>
      </c>
      <c r="Z1364" s="132"/>
    </row>
    <row r="1365" spans="1:26" s="68" customFormat="1" hidden="1" outlineLevel="1" x14ac:dyDescent="0.25">
      <c r="A1365" s="63" t="s">
        <v>1543</v>
      </c>
      <c r="B1365" s="64" t="s">
        <v>2002</v>
      </c>
      <c r="C1365" s="65" t="s">
        <v>2450</v>
      </c>
      <c r="D1365" s="66"/>
      <c r="E1365" s="67"/>
      <c r="F1365" s="307">
        <v>800</v>
      </c>
      <c r="G1365" s="307">
        <v>800</v>
      </c>
      <c r="H1365" s="142">
        <f t="shared" si="224"/>
        <v>0</v>
      </c>
      <c r="I1365" s="91">
        <f t="shared" si="223"/>
        <v>0</v>
      </c>
      <c r="J1365" s="157"/>
      <c r="K1365" s="307">
        <v>6400</v>
      </c>
      <c r="L1365" s="307">
        <v>5600</v>
      </c>
      <c r="M1365" s="142">
        <f t="shared" si="225"/>
        <v>800</v>
      </c>
      <c r="N1365" s="91">
        <f t="shared" si="226"/>
        <v>0.14285714285714285</v>
      </c>
      <c r="O1365" s="258"/>
      <c r="P1365" s="157"/>
      <c r="Q1365" s="307">
        <v>3200</v>
      </c>
      <c r="R1365" s="307">
        <v>2400</v>
      </c>
      <c r="S1365" s="142">
        <f t="shared" si="227"/>
        <v>800</v>
      </c>
      <c r="T1365" s="91">
        <f t="shared" si="228"/>
        <v>0.33333333333333331</v>
      </c>
      <c r="U1365" s="157"/>
      <c r="V1365" s="307">
        <v>18233.71</v>
      </c>
      <c r="W1365" s="307">
        <v>16780.11</v>
      </c>
      <c r="X1365" s="142">
        <f t="shared" si="229"/>
        <v>1453.5999999999985</v>
      </c>
      <c r="Y1365" s="91">
        <f t="shared" si="230"/>
        <v>8.6626368957056804E-2</v>
      </c>
      <c r="Z1365" s="132"/>
    </row>
    <row r="1366" spans="1:26" s="68" customFormat="1" hidden="1" outlineLevel="1" x14ac:dyDescent="0.25">
      <c r="A1366" s="63" t="s">
        <v>1544</v>
      </c>
      <c r="B1366" s="64" t="s">
        <v>2003</v>
      </c>
      <c r="C1366" s="65" t="s">
        <v>2451</v>
      </c>
      <c r="D1366" s="66"/>
      <c r="E1366" s="67"/>
      <c r="F1366" s="307">
        <v>4036.11</v>
      </c>
      <c r="G1366" s="307">
        <v>4384.4000000000005</v>
      </c>
      <c r="H1366" s="142">
        <f t="shared" si="224"/>
        <v>-348.29000000000042</v>
      </c>
      <c r="I1366" s="91">
        <f t="shared" si="223"/>
        <v>-7.94384636438282E-2</v>
      </c>
      <c r="J1366" s="157"/>
      <c r="K1366" s="307">
        <v>28903.06</v>
      </c>
      <c r="L1366" s="307">
        <v>31017.13</v>
      </c>
      <c r="M1366" s="142">
        <f t="shared" si="225"/>
        <v>-2114.0699999999997</v>
      </c>
      <c r="N1366" s="91">
        <f t="shared" si="226"/>
        <v>-6.8158143580660094E-2</v>
      </c>
      <c r="O1366" s="258"/>
      <c r="P1366" s="157"/>
      <c r="Q1366" s="307">
        <v>12221.050000000001</v>
      </c>
      <c r="R1366" s="307">
        <v>13498.4</v>
      </c>
      <c r="S1366" s="142">
        <f t="shared" si="227"/>
        <v>-1277.3499999999985</v>
      </c>
      <c r="T1366" s="91">
        <f t="shared" si="228"/>
        <v>-9.4629733894387377E-2</v>
      </c>
      <c r="U1366" s="157"/>
      <c r="V1366" s="307">
        <v>50451.240000000005</v>
      </c>
      <c r="W1366" s="307">
        <v>49164.15</v>
      </c>
      <c r="X1366" s="142">
        <f t="shared" si="229"/>
        <v>1287.0900000000038</v>
      </c>
      <c r="Y1366" s="91">
        <f t="shared" si="230"/>
        <v>2.6179441727356291E-2</v>
      </c>
      <c r="Z1366" s="132"/>
    </row>
    <row r="1367" spans="1:26" hidden="1" outlineLevel="1" x14ac:dyDescent="0.25">
      <c r="A1367" s="38" t="s">
        <v>734</v>
      </c>
      <c r="B1367" s="83"/>
      <c r="C1367" s="78" t="s">
        <v>279</v>
      </c>
      <c r="D1367" s="38" t="s">
        <v>276</v>
      </c>
      <c r="E1367" s="48"/>
      <c r="F1367" s="100">
        <v>38129105.513000004</v>
      </c>
      <c r="G1367" s="100">
        <v>30572251.130000003</v>
      </c>
      <c r="H1367" s="98">
        <f t="shared" si="224"/>
        <v>7556854.3830000013</v>
      </c>
      <c r="I1367" s="117">
        <f t="shared" si="223"/>
        <v>0.24718017495233105</v>
      </c>
      <c r="J1367" s="159"/>
      <c r="K1367" s="100">
        <v>271551280.00500017</v>
      </c>
      <c r="L1367" s="100">
        <v>228004215.74899992</v>
      </c>
      <c r="M1367" s="98">
        <f t="shared" si="225"/>
        <v>43547064.256000251</v>
      </c>
      <c r="N1367" s="117">
        <f t="shared" si="226"/>
        <v>0.19099236438653988</v>
      </c>
      <c r="O1367" s="246"/>
      <c r="P1367" s="159"/>
      <c r="Q1367" s="100">
        <v>117446564.44400005</v>
      </c>
      <c r="R1367" s="100">
        <v>92426097.294999957</v>
      </c>
      <c r="S1367" s="98">
        <f t="shared" si="227"/>
        <v>25020467.149000093</v>
      </c>
      <c r="T1367" s="117">
        <f t="shared" si="228"/>
        <v>0.2707078182598287</v>
      </c>
      <c r="U1367" s="159"/>
      <c r="V1367" s="100">
        <v>434716612.0850001</v>
      </c>
      <c r="W1367" s="100">
        <v>350082502.64599991</v>
      </c>
      <c r="X1367" s="98">
        <f t="shared" si="229"/>
        <v>84634109.439000189</v>
      </c>
      <c r="Y1367" s="117">
        <f t="shared" si="230"/>
        <v>0.24175475437737429</v>
      </c>
    </row>
    <row r="1368" spans="1:26" s="68" customFormat="1" hidden="1" outlineLevel="2" x14ac:dyDescent="0.25">
      <c r="A1368" s="63" t="s">
        <v>1545</v>
      </c>
      <c r="B1368" s="64" t="s">
        <v>2004</v>
      </c>
      <c r="C1368" s="65" t="s">
        <v>2452</v>
      </c>
      <c r="D1368" s="66"/>
      <c r="E1368" s="67"/>
      <c r="F1368" s="307">
        <v>81535.05</v>
      </c>
      <c r="G1368" s="307">
        <v>134856.17000000001</v>
      </c>
      <c r="H1368" s="142">
        <f t="shared" si="224"/>
        <v>-53321.12000000001</v>
      </c>
      <c r="I1368" s="91">
        <f t="shared" si="223"/>
        <v>-0.39539251337183906</v>
      </c>
      <c r="J1368" s="157"/>
      <c r="K1368" s="307">
        <v>606142.36</v>
      </c>
      <c r="L1368" s="307">
        <v>1047166.49</v>
      </c>
      <c r="M1368" s="142">
        <f t="shared" si="225"/>
        <v>-441024.13</v>
      </c>
      <c r="N1368" s="91">
        <f t="shared" si="226"/>
        <v>-0.42115951399476126</v>
      </c>
      <c r="O1368" s="258"/>
      <c r="P1368" s="157"/>
      <c r="Q1368" s="307">
        <v>244733.07</v>
      </c>
      <c r="R1368" s="307">
        <v>431638.10000000003</v>
      </c>
      <c r="S1368" s="142">
        <f t="shared" si="227"/>
        <v>-186905.03000000003</v>
      </c>
      <c r="T1368" s="91">
        <f t="shared" si="228"/>
        <v>-0.43301328126502275</v>
      </c>
      <c r="U1368" s="157"/>
      <c r="V1368" s="307">
        <v>1236406.08</v>
      </c>
      <c r="W1368" s="307">
        <v>1676270.6800000002</v>
      </c>
      <c r="X1368" s="142">
        <f t="shared" si="229"/>
        <v>-439864.60000000009</v>
      </c>
      <c r="Y1368" s="91">
        <f t="shared" si="230"/>
        <v>-0.26240666573014332</v>
      </c>
      <c r="Z1368" s="132"/>
    </row>
    <row r="1369" spans="1:26" s="68" customFormat="1" hidden="1" outlineLevel="2" x14ac:dyDescent="0.25">
      <c r="A1369" s="63" t="s">
        <v>1546</v>
      </c>
      <c r="B1369" s="64" t="s">
        <v>2005</v>
      </c>
      <c r="C1369" s="65" t="s">
        <v>2453</v>
      </c>
      <c r="D1369" s="66"/>
      <c r="E1369" s="67"/>
      <c r="F1369" s="307">
        <v>156066</v>
      </c>
      <c r="G1369" s="307">
        <v>235893.72</v>
      </c>
      <c r="H1369" s="142">
        <f t="shared" si="224"/>
        <v>-79827.72</v>
      </c>
      <c r="I1369" s="91">
        <f t="shared" si="223"/>
        <v>-0.33840544801277456</v>
      </c>
      <c r="J1369" s="157"/>
      <c r="K1369" s="307">
        <v>1056702.81</v>
      </c>
      <c r="L1369" s="307">
        <v>865036.76</v>
      </c>
      <c r="M1369" s="142">
        <f t="shared" si="225"/>
        <v>191666.05000000005</v>
      </c>
      <c r="N1369" s="91">
        <f t="shared" si="226"/>
        <v>0.2215698324774083</v>
      </c>
      <c r="O1369" s="258"/>
      <c r="P1369" s="157"/>
      <c r="Q1369" s="307">
        <v>473478.93</v>
      </c>
      <c r="R1369" s="307">
        <v>391959.61</v>
      </c>
      <c r="S1369" s="142">
        <f t="shared" si="227"/>
        <v>81519.320000000007</v>
      </c>
      <c r="T1369" s="91">
        <f t="shared" si="228"/>
        <v>0.20797887823186684</v>
      </c>
      <c r="U1369" s="157"/>
      <c r="V1369" s="307">
        <v>1986129.84</v>
      </c>
      <c r="W1369" s="307">
        <v>1469445.44</v>
      </c>
      <c r="X1369" s="142">
        <f t="shared" si="229"/>
        <v>516684.40000000014</v>
      </c>
      <c r="Y1369" s="91">
        <f t="shared" si="230"/>
        <v>0.35161863512264885</v>
      </c>
      <c r="Z1369" s="132"/>
    </row>
    <row r="1370" spans="1:26" s="68" customFormat="1" hidden="1" outlineLevel="2" x14ac:dyDescent="0.25">
      <c r="A1370" s="63" t="s">
        <v>1547</v>
      </c>
      <c r="B1370" s="64" t="s">
        <v>2006</v>
      </c>
      <c r="C1370" s="65" t="s">
        <v>2454</v>
      </c>
      <c r="D1370" s="66"/>
      <c r="E1370" s="67"/>
      <c r="F1370" s="307">
        <v>761094.59</v>
      </c>
      <c r="G1370" s="307">
        <v>728173.8</v>
      </c>
      <c r="H1370" s="142">
        <f t="shared" si="224"/>
        <v>32920.789999999921</v>
      </c>
      <c r="I1370" s="91">
        <f t="shared" si="223"/>
        <v>4.5210072100918652E-2</v>
      </c>
      <c r="J1370" s="157"/>
      <c r="K1370" s="307">
        <v>8355633.2199999997</v>
      </c>
      <c r="L1370" s="307">
        <v>7268456.7400000002</v>
      </c>
      <c r="M1370" s="142">
        <f t="shared" si="225"/>
        <v>1087176.4799999995</v>
      </c>
      <c r="N1370" s="91">
        <f t="shared" si="226"/>
        <v>0.14957459594098094</v>
      </c>
      <c r="O1370" s="258"/>
      <c r="P1370" s="157"/>
      <c r="Q1370" s="307">
        <v>2221209.9700000002</v>
      </c>
      <c r="R1370" s="307">
        <v>3308734.82</v>
      </c>
      <c r="S1370" s="142">
        <f t="shared" si="227"/>
        <v>-1087524.8499999996</v>
      </c>
      <c r="T1370" s="91">
        <f t="shared" si="228"/>
        <v>-0.32868298886521213</v>
      </c>
      <c r="U1370" s="157"/>
      <c r="V1370" s="307">
        <v>15242097.629999999</v>
      </c>
      <c r="W1370" s="307">
        <v>13299273.703000002</v>
      </c>
      <c r="X1370" s="142">
        <f t="shared" si="229"/>
        <v>1942823.9269999973</v>
      </c>
      <c r="Y1370" s="91">
        <f t="shared" si="230"/>
        <v>0.14608496451665193</v>
      </c>
      <c r="Z1370" s="132"/>
    </row>
    <row r="1371" spans="1:26" s="68" customFormat="1" hidden="1" outlineLevel="2" x14ac:dyDescent="0.25">
      <c r="A1371" s="63" t="s">
        <v>1548</v>
      </c>
      <c r="B1371" s="64" t="s">
        <v>2007</v>
      </c>
      <c r="C1371" s="65" t="s">
        <v>2455</v>
      </c>
      <c r="D1371" s="66"/>
      <c r="E1371" s="67"/>
      <c r="F1371" s="307">
        <v>0</v>
      </c>
      <c r="G1371" s="307">
        <v>0</v>
      </c>
      <c r="H1371" s="142">
        <f t="shared" si="224"/>
        <v>0</v>
      </c>
      <c r="I1371" s="91">
        <f t="shared" si="223"/>
        <v>0</v>
      </c>
      <c r="J1371" s="157"/>
      <c r="K1371" s="307">
        <v>0</v>
      </c>
      <c r="L1371" s="307">
        <v>0</v>
      </c>
      <c r="M1371" s="142">
        <f t="shared" si="225"/>
        <v>0</v>
      </c>
      <c r="N1371" s="91">
        <f t="shared" si="226"/>
        <v>0</v>
      </c>
      <c r="O1371" s="258"/>
      <c r="P1371" s="157"/>
      <c r="Q1371" s="307">
        <v>0</v>
      </c>
      <c r="R1371" s="307">
        <v>0</v>
      </c>
      <c r="S1371" s="142">
        <f t="shared" si="227"/>
        <v>0</v>
      </c>
      <c r="T1371" s="91">
        <f t="shared" si="228"/>
        <v>0</v>
      </c>
      <c r="U1371" s="157"/>
      <c r="V1371" s="307">
        <v>0</v>
      </c>
      <c r="W1371" s="307">
        <v>-28.46</v>
      </c>
      <c r="X1371" s="142">
        <f t="shared" si="229"/>
        <v>28.46</v>
      </c>
      <c r="Y1371" s="91" t="str">
        <f t="shared" si="230"/>
        <v>N.M.</v>
      </c>
      <c r="Z1371" s="132"/>
    </row>
    <row r="1372" spans="1:26" s="68" customFormat="1" hidden="1" outlineLevel="2" x14ac:dyDescent="0.25">
      <c r="A1372" s="63" t="s">
        <v>1549</v>
      </c>
      <c r="B1372" s="64" t="s">
        <v>2008</v>
      </c>
      <c r="C1372" s="65" t="s">
        <v>2456</v>
      </c>
      <c r="D1372" s="66"/>
      <c r="E1372" s="67"/>
      <c r="F1372" s="307">
        <v>-191.79</v>
      </c>
      <c r="G1372" s="307">
        <v>-352.25</v>
      </c>
      <c r="H1372" s="142">
        <f t="shared" si="224"/>
        <v>160.46</v>
      </c>
      <c r="I1372" s="91">
        <f t="shared" si="223"/>
        <v>0.45552874378992197</v>
      </c>
      <c r="J1372" s="157"/>
      <c r="K1372" s="307">
        <v>-3413.61</v>
      </c>
      <c r="L1372" s="307">
        <v>-6349.32</v>
      </c>
      <c r="M1372" s="142">
        <f t="shared" si="225"/>
        <v>2935.7099999999996</v>
      </c>
      <c r="N1372" s="91">
        <f t="shared" si="226"/>
        <v>0.46236604864772918</v>
      </c>
      <c r="O1372" s="258"/>
      <c r="P1372" s="157"/>
      <c r="Q1372" s="307">
        <v>-1017.8000000000001</v>
      </c>
      <c r="R1372" s="307">
        <v>-2937.7000000000003</v>
      </c>
      <c r="S1372" s="142">
        <f t="shared" si="227"/>
        <v>1919.9</v>
      </c>
      <c r="T1372" s="91">
        <f t="shared" si="228"/>
        <v>0.65353848248629876</v>
      </c>
      <c r="U1372" s="157"/>
      <c r="V1372" s="307">
        <v>-7559.0400000000009</v>
      </c>
      <c r="W1372" s="307">
        <v>-11334.04</v>
      </c>
      <c r="X1372" s="142">
        <f t="shared" si="229"/>
        <v>3775</v>
      </c>
      <c r="Y1372" s="91">
        <f t="shared" si="230"/>
        <v>0.33306746755790517</v>
      </c>
      <c r="Z1372" s="132"/>
    </row>
    <row r="1373" spans="1:26" s="68" customFormat="1" hidden="1" outlineLevel="2" x14ac:dyDescent="0.25">
      <c r="A1373" s="63" t="s">
        <v>1550</v>
      </c>
      <c r="B1373" s="64" t="s">
        <v>2009</v>
      </c>
      <c r="C1373" s="65" t="s">
        <v>2457</v>
      </c>
      <c r="D1373" s="66"/>
      <c r="E1373" s="67"/>
      <c r="F1373" s="307">
        <v>-58271.11</v>
      </c>
      <c r="G1373" s="307">
        <v>-58271.11</v>
      </c>
      <c r="H1373" s="142">
        <f t="shared" si="224"/>
        <v>0</v>
      </c>
      <c r="I1373" s="91">
        <f t="shared" si="223"/>
        <v>0</v>
      </c>
      <c r="J1373" s="157"/>
      <c r="K1373" s="307">
        <v>-407897.77</v>
      </c>
      <c r="L1373" s="307">
        <v>-371592.09</v>
      </c>
      <c r="M1373" s="142">
        <f t="shared" si="225"/>
        <v>-36305.679999999993</v>
      </c>
      <c r="N1373" s="91">
        <f t="shared" si="226"/>
        <v>-9.7703048522911215E-2</v>
      </c>
      <c r="O1373" s="258"/>
      <c r="P1373" s="157"/>
      <c r="Q1373" s="307">
        <v>-174813.33000000002</v>
      </c>
      <c r="R1373" s="307">
        <v>-174813.33000000002</v>
      </c>
      <c r="S1373" s="142">
        <f t="shared" si="227"/>
        <v>0</v>
      </c>
      <c r="T1373" s="91">
        <f t="shared" si="228"/>
        <v>0</v>
      </c>
      <c r="U1373" s="157"/>
      <c r="V1373" s="307">
        <v>-699253.32000000007</v>
      </c>
      <c r="W1373" s="307">
        <v>-274898.49</v>
      </c>
      <c r="X1373" s="142">
        <f t="shared" si="229"/>
        <v>-424354.83000000007</v>
      </c>
      <c r="Y1373" s="91">
        <f t="shared" si="230"/>
        <v>-1.5436782864831309</v>
      </c>
      <c r="Z1373" s="132"/>
    </row>
    <row r="1374" spans="1:26" s="68" customFormat="1" hidden="1" outlineLevel="2" x14ac:dyDescent="0.25">
      <c r="A1374" s="63" t="s">
        <v>1551</v>
      </c>
      <c r="B1374" s="64" t="s">
        <v>2010</v>
      </c>
      <c r="C1374" s="65" t="s">
        <v>2458</v>
      </c>
      <c r="D1374" s="66"/>
      <c r="E1374" s="67"/>
      <c r="F1374" s="307">
        <v>376730.46</v>
      </c>
      <c r="G1374" s="307">
        <v>177400.46</v>
      </c>
      <c r="H1374" s="142">
        <f t="shared" si="224"/>
        <v>199330.00000000003</v>
      </c>
      <c r="I1374" s="91">
        <f t="shared" si="223"/>
        <v>1.1236160267002693</v>
      </c>
      <c r="J1374" s="157"/>
      <c r="K1374" s="307">
        <v>3005135.58</v>
      </c>
      <c r="L1374" s="307">
        <v>2265817.73</v>
      </c>
      <c r="M1374" s="142">
        <f t="shared" si="225"/>
        <v>739317.85000000009</v>
      </c>
      <c r="N1374" s="91">
        <f t="shared" si="226"/>
        <v>0.32629184607889888</v>
      </c>
      <c r="O1374" s="258"/>
      <c r="P1374" s="157"/>
      <c r="Q1374" s="307">
        <v>904687.82000000007</v>
      </c>
      <c r="R1374" s="307">
        <v>793415.06</v>
      </c>
      <c r="S1374" s="142">
        <f t="shared" si="227"/>
        <v>111272.76000000001</v>
      </c>
      <c r="T1374" s="91">
        <f t="shared" si="228"/>
        <v>0.14024533388615035</v>
      </c>
      <c r="U1374" s="157"/>
      <c r="V1374" s="307">
        <v>4688470.33</v>
      </c>
      <c r="W1374" s="307">
        <v>4523184.4800000004</v>
      </c>
      <c r="X1374" s="142">
        <f t="shared" si="229"/>
        <v>165285.84999999963</v>
      </c>
      <c r="Y1374" s="91">
        <f t="shared" si="230"/>
        <v>3.6541921014019665E-2</v>
      </c>
      <c r="Z1374" s="132"/>
    </row>
    <row r="1375" spans="1:26" s="68" customFormat="1" hidden="1" outlineLevel="2" x14ac:dyDescent="0.25">
      <c r="A1375" s="63" t="s">
        <v>1552</v>
      </c>
      <c r="B1375" s="64" t="s">
        <v>2011</v>
      </c>
      <c r="C1375" s="65" t="s">
        <v>2459</v>
      </c>
      <c r="D1375" s="66"/>
      <c r="E1375" s="67"/>
      <c r="F1375" s="307">
        <v>5750.25</v>
      </c>
      <c r="G1375" s="307">
        <v>0</v>
      </c>
      <c r="H1375" s="142">
        <f t="shared" si="224"/>
        <v>5750.25</v>
      </c>
      <c r="I1375" s="91" t="str">
        <f t="shared" si="223"/>
        <v>N.M.</v>
      </c>
      <c r="J1375" s="157"/>
      <c r="K1375" s="307">
        <v>35295.5</v>
      </c>
      <c r="L1375" s="307">
        <v>0</v>
      </c>
      <c r="M1375" s="142">
        <f t="shared" si="225"/>
        <v>35295.5</v>
      </c>
      <c r="N1375" s="91" t="str">
        <f t="shared" si="226"/>
        <v>N.M.</v>
      </c>
      <c r="O1375" s="258"/>
      <c r="P1375" s="157"/>
      <c r="Q1375" s="307">
        <v>12142.85</v>
      </c>
      <c r="R1375" s="307">
        <v>0</v>
      </c>
      <c r="S1375" s="142">
        <f t="shared" si="227"/>
        <v>12142.85</v>
      </c>
      <c r="T1375" s="91" t="str">
        <f t="shared" si="228"/>
        <v>N.M.</v>
      </c>
      <c r="U1375" s="157"/>
      <c r="V1375" s="307">
        <v>35295.5</v>
      </c>
      <c r="W1375" s="307">
        <v>0</v>
      </c>
      <c r="X1375" s="142">
        <f t="shared" si="229"/>
        <v>35295.5</v>
      </c>
      <c r="Y1375" s="91" t="str">
        <f t="shared" si="230"/>
        <v>N.M.</v>
      </c>
      <c r="Z1375" s="132"/>
    </row>
    <row r="1376" spans="1:26" s="68" customFormat="1" hidden="1" outlineLevel="2" x14ac:dyDescent="0.25">
      <c r="A1376" s="63" t="s">
        <v>1553</v>
      </c>
      <c r="B1376" s="64" t="s">
        <v>2012</v>
      </c>
      <c r="C1376" s="65" t="s">
        <v>2460</v>
      </c>
      <c r="D1376" s="66"/>
      <c r="E1376" s="67"/>
      <c r="F1376" s="307">
        <v>175.9</v>
      </c>
      <c r="G1376" s="307">
        <v>0</v>
      </c>
      <c r="H1376" s="142">
        <f t="shared" si="224"/>
        <v>175.9</v>
      </c>
      <c r="I1376" s="91" t="str">
        <f t="shared" si="223"/>
        <v>N.M.</v>
      </c>
      <c r="J1376" s="157"/>
      <c r="K1376" s="307">
        <v>1548.81</v>
      </c>
      <c r="L1376" s="307">
        <v>0</v>
      </c>
      <c r="M1376" s="142">
        <f t="shared" si="225"/>
        <v>1548.81</v>
      </c>
      <c r="N1376" s="91" t="str">
        <f t="shared" si="226"/>
        <v>N.M.</v>
      </c>
      <c r="O1376" s="258"/>
      <c r="P1376" s="157"/>
      <c r="Q1376" s="307">
        <v>908.39</v>
      </c>
      <c r="R1376" s="307">
        <v>0</v>
      </c>
      <c r="S1376" s="142">
        <f t="shared" si="227"/>
        <v>908.39</v>
      </c>
      <c r="T1376" s="91" t="str">
        <f t="shared" si="228"/>
        <v>N.M.</v>
      </c>
      <c r="U1376" s="157"/>
      <c r="V1376" s="307">
        <v>1548.81</v>
      </c>
      <c r="W1376" s="307">
        <v>0</v>
      </c>
      <c r="X1376" s="142">
        <f t="shared" si="229"/>
        <v>1548.81</v>
      </c>
      <c r="Y1376" s="91" t="str">
        <f t="shared" si="230"/>
        <v>N.M.</v>
      </c>
      <c r="Z1376" s="132"/>
    </row>
    <row r="1377" spans="1:26" s="68" customFormat="1" hidden="1" outlineLevel="2" x14ac:dyDescent="0.25">
      <c r="A1377" s="63" t="s">
        <v>1554</v>
      </c>
      <c r="B1377" s="64" t="s">
        <v>2013</v>
      </c>
      <c r="C1377" s="65" t="s">
        <v>2461</v>
      </c>
      <c r="D1377" s="66"/>
      <c r="E1377" s="67"/>
      <c r="F1377" s="307">
        <v>108847.98</v>
      </c>
      <c r="G1377" s="307">
        <v>171026.16</v>
      </c>
      <c r="H1377" s="142">
        <f t="shared" si="224"/>
        <v>-62178.180000000008</v>
      </c>
      <c r="I1377" s="91">
        <f t="shared" si="223"/>
        <v>-0.36355946949870127</v>
      </c>
      <c r="J1377" s="157"/>
      <c r="K1377" s="307">
        <v>857201.75</v>
      </c>
      <c r="L1377" s="307">
        <v>988704.46</v>
      </c>
      <c r="M1377" s="142">
        <f t="shared" si="225"/>
        <v>-131502.70999999996</v>
      </c>
      <c r="N1377" s="91">
        <f t="shared" si="226"/>
        <v>-0.13300507413509591</v>
      </c>
      <c r="O1377" s="258"/>
      <c r="P1377" s="157"/>
      <c r="Q1377" s="307">
        <v>270119.01</v>
      </c>
      <c r="R1377" s="307">
        <v>455144.64</v>
      </c>
      <c r="S1377" s="142">
        <f t="shared" si="227"/>
        <v>-185025.63</v>
      </c>
      <c r="T1377" s="91">
        <f t="shared" si="228"/>
        <v>-0.40652050741496154</v>
      </c>
      <c r="U1377" s="157"/>
      <c r="V1377" s="307">
        <v>1403981.82</v>
      </c>
      <c r="W1377" s="307">
        <v>1835472.35</v>
      </c>
      <c r="X1377" s="142">
        <f t="shared" si="229"/>
        <v>-431490.53</v>
      </c>
      <c r="Y1377" s="91">
        <f t="shared" si="230"/>
        <v>-0.235084189636526</v>
      </c>
      <c r="Z1377" s="132"/>
    </row>
    <row r="1378" spans="1:26" s="68" customFormat="1" hidden="1" outlineLevel="2" x14ac:dyDescent="0.25">
      <c r="A1378" s="63" t="s">
        <v>1555</v>
      </c>
      <c r="B1378" s="64" t="s">
        <v>2014</v>
      </c>
      <c r="C1378" s="65" t="s">
        <v>2462</v>
      </c>
      <c r="D1378" s="66"/>
      <c r="E1378" s="67"/>
      <c r="F1378" s="307">
        <v>0</v>
      </c>
      <c r="G1378" s="307">
        <v>0</v>
      </c>
      <c r="H1378" s="142">
        <f t="shared" si="224"/>
        <v>0</v>
      </c>
      <c r="I1378" s="91">
        <f t="shared" si="223"/>
        <v>0</v>
      </c>
      <c r="J1378" s="157"/>
      <c r="K1378" s="307">
        <v>0</v>
      </c>
      <c r="L1378" s="307">
        <v>-13.57</v>
      </c>
      <c r="M1378" s="142">
        <f t="shared" si="225"/>
        <v>13.57</v>
      </c>
      <c r="N1378" s="91" t="str">
        <f t="shared" si="226"/>
        <v>N.M.</v>
      </c>
      <c r="O1378" s="258"/>
      <c r="P1378" s="157"/>
      <c r="Q1378" s="307">
        <v>0</v>
      </c>
      <c r="R1378" s="307">
        <v>0</v>
      </c>
      <c r="S1378" s="142">
        <f t="shared" si="227"/>
        <v>0</v>
      </c>
      <c r="T1378" s="91">
        <f t="shared" si="228"/>
        <v>0</v>
      </c>
      <c r="U1378" s="157"/>
      <c r="V1378" s="307">
        <v>0</v>
      </c>
      <c r="W1378" s="307">
        <v>0</v>
      </c>
      <c r="X1378" s="142">
        <f t="shared" si="229"/>
        <v>0</v>
      </c>
      <c r="Y1378" s="91">
        <f t="shared" si="230"/>
        <v>0</v>
      </c>
      <c r="Z1378" s="132"/>
    </row>
    <row r="1379" spans="1:26" s="68" customFormat="1" hidden="1" outlineLevel="2" x14ac:dyDescent="0.25">
      <c r="A1379" s="63" t="s">
        <v>1556</v>
      </c>
      <c r="B1379" s="64" t="s">
        <v>2015</v>
      </c>
      <c r="C1379" s="65" t="s">
        <v>2463</v>
      </c>
      <c r="D1379" s="66"/>
      <c r="E1379" s="67"/>
      <c r="F1379" s="307">
        <v>14.63</v>
      </c>
      <c r="G1379" s="307">
        <v>0</v>
      </c>
      <c r="H1379" s="142">
        <f t="shared" si="224"/>
        <v>14.63</v>
      </c>
      <c r="I1379" s="91" t="str">
        <f t="shared" si="223"/>
        <v>N.M.</v>
      </c>
      <c r="J1379" s="157"/>
      <c r="K1379" s="307">
        <v>0.19</v>
      </c>
      <c r="L1379" s="307">
        <v>0</v>
      </c>
      <c r="M1379" s="142">
        <f t="shared" si="225"/>
        <v>0.19</v>
      </c>
      <c r="N1379" s="91" t="str">
        <f t="shared" si="226"/>
        <v>N.M.</v>
      </c>
      <c r="O1379" s="258"/>
      <c r="P1379" s="157"/>
      <c r="Q1379" s="307">
        <v>-14.44</v>
      </c>
      <c r="R1379" s="307">
        <v>0</v>
      </c>
      <c r="S1379" s="142">
        <f t="shared" si="227"/>
        <v>-14.44</v>
      </c>
      <c r="T1379" s="91" t="str">
        <f t="shared" si="228"/>
        <v>N.M.</v>
      </c>
      <c r="U1379" s="157"/>
      <c r="V1379" s="307">
        <v>0.19</v>
      </c>
      <c r="W1379" s="307">
        <v>0</v>
      </c>
      <c r="X1379" s="142">
        <f t="shared" si="229"/>
        <v>0.19</v>
      </c>
      <c r="Y1379" s="91" t="str">
        <f t="shared" si="230"/>
        <v>N.M.</v>
      </c>
      <c r="Z1379" s="132"/>
    </row>
    <row r="1380" spans="1:26" s="68" customFormat="1" hidden="1" outlineLevel="2" x14ac:dyDescent="0.25">
      <c r="A1380" s="63" t="s">
        <v>1557</v>
      </c>
      <c r="B1380" s="64" t="s">
        <v>2016</v>
      </c>
      <c r="C1380" s="65" t="s">
        <v>2452</v>
      </c>
      <c r="D1380" s="66"/>
      <c r="E1380" s="67"/>
      <c r="F1380" s="307">
        <v>213.23000000000002</v>
      </c>
      <c r="G1380" s="307">
        <v>2982.58</v>
      </c>
      <c r="H1380" s="142">
        <f t="shared" si="224"/>
        <v>-2769.35</v>
      </c>
      <c r="I1380" s="91">
        <f t="shared" si="223"/>
        <v>-0.92850820430633885</v>
      </c>
      <c r="J1380" s="157"/>
      <c r="K1380" s="307">
        <v>3476.42</v>
      </c>
      <c r="L1380" s="307">
        <v>17957.03</v>
      </c>
      <c r="M1380" s="142">
        <f t="shared" si="225"/>
        <v>-14480.609999999999</v>
      </c>
      <c r="N1380" s="91">
        <f t="shared" si="226"/>
        <v>-0.80640339744378664</v>
      </c>
      <c r="O1380" s="258"/>
      <c r="P1380" s="157"/>
      <c r="Q1380" s="307">
        <v>-728.72</v>
      </c>
      <c r="R1380" s="307">
        <v>9264.75</v>
      </c>
      <c r="S1380" s="142">
        <f t="shared" si="227"/>
        <v>-9993.4699999999993</v>
      </c>
      <c r="T1380" s="91">
        <f t="shared" si="228"/>
        <v>-1.0786551175153134</v>
      </c>
      <c r="U1380" s="157"/>
      <c r="V1380" s="307">
        <v>7743.13</v>
      </c>
      <c r="W1380" s="307">
        <v>19499.87</v>
      </c>
      <c r="X1380" s="142">
        <f t="shared" si="229"/>
        <v>-11756.739999999998</v>
      </c>
      <c r="Y1380" s="91">
        <f t="shared" si="230"/>
        <v>-0.60291376301483024</v>
      </c>
      <c r="Z1380" s="132"/>
    </row>
    <row r="1381" spans="1:26" s="68" customFormat="1" hidden="1" outlineLevel="2" x14ac:dyDescent="0.25">
      <c r="A1381" s="63" t="s">
        <v>1558</v>
      </c>
      <c r="B1381" s="64" t="s">
        <v>2017</v>
      </c>
      <c r="C1381" s="65" t="s">
        <v>2453</v>
      </c>
      <c r="D1381" s="66"/>
      <c r="E1381" s="67"/>
      <c r="F1381" s="307">
        <v>1876.13</v>
      </c>
      <c r="G1381" s="307">
        <v>1606.27</v>
      </c>
      <c r="H1381" s="142">
        <f t="shared" si="224"/>
        <v>269.86000000000013</v>
      </c>
      <c r="I1381" s="91">
        <f t="shared" si="223"/>
        <v>0.1680041338006687</v>
      </c>
      <c r="J1381" s="157"/>
      <c r="K1381" s="307">
        <v>22680.670000000002</v>
      </c>
      <c r="L1381" s="307">
        <v>30022.78</v>
      </c>
      <c r="M1381" s="142">
        <f t="shared" si="225"/>
        <v>-7342.1099999999969</v>
      </c>
      <c r="N1381" s="91">
        <f t="shared" si="226"/>
        <v>-0.24455130404312983</v>
      </c>
      <c r="O1381" s="258"/>
      <c r="P1381" s="157"/>
      <c r="Q1381" s="307">
        <v>4288.28</v>
      </c>
      <c r="R1381" s="307">
        <v>6513.5</v>
      </c>
      <c r="S1381" s="142">
        <f t="shared" si="227"/>
        <v>-2225.2200000000003</v>
      </c>
      <c r="T1381" s="91">
        <f t="shared" si="228"/>
        <v>-0.34163199508712677</v>
      </c>
      <c r="U1381" s="157"/>
      <c r="V1381" s="307">
        <v>24944.11</v>
      </c>
      <c r="W1381" s="307">
        <v>35494.400000000001</v>
      </c>
      <c r="X1381" s="142">
        <f t="shared" si="229"/>
        <v>-10550.29</v>
      </c>
      <c r="Y1381" s="91">
        <f t="shared" si="230"/>
        <v>-0.29723815587811037</v>
      </c>
      <c r="Z1381" s="132"/>
    </row>
    <row r="1382" spans="1:26" s="68" customFormat="1" hidden="1" outlineLevel="2" x14ac:dyDescent="0.25">
      <c r="A1382" s="63" t="s">
        <v>1559</v>
      </c>
      <c r="B1382" s="64" t="s">
        <v>2018</v>
      </c>
      <c r="C1382" s="65" t="s">
        <v>2464</v>
      </c>
      <c r="D1382" s="66"/>
      <c r="E1382" s="67"/>
      <c r="F1382" s="307">
        <v>196</v>
      </c>
      <c r="G1382" s="307">
        <v>938.47</v>
      </c>
      <c r="H1382" s="142">
        <f t="shared" si="224"/>
        <v>-742.47</v>
      </c>
      <c r="I1382" s="91">
        <f t="shared" si="223"/>
        <v>-0.79114942406256994</v>
      </c>
      <c r="J1382" s="157"/>
      <c r="K1382" s="307">
        <v>1529.66</v>
      </c>
      <c r="L1382" s="307">
        <v>3404.63</v>
      </c>
      <c r="M1382" s="142">
        <f t="shared" si="225"/>
        <v>-1874.97</v>
      </c>
      <c r="N1382" s="91">
        <f t="shared" si="226"/>
        <v>-0.5507118247797852</v>
      </c>
      <c r="O1382" s="258"/>
      <c r="P1382" s="157"/>
      <c r="Q1382" s="307">
        <v>254.86</v>
      </c>
      <c r="R1382" s="307">
        <v>1502.1100000000001</v>
      </c>
      <c r="S1382" s="142">
        <f t="shared" si="227"/>
        <v>-1247.25</v>
      </c>
      <c r="T1382" s="91">
        <f t="shared" si="228"/>
        <v>-0.83033199965382021</v>
      </c>
      <c r="U1382" s="157"/>
      <c r="V1382" s="307">
        <v>6025.62</v>
      </c>
      <c r="W1382" s="307">
        <v>6811.72</v>
      </c>
      <c r="X1382" s="142">
        <f t="shared" si="229"/>
        <v>-786.10000000000036</v>
      </c>
      <c r="Y1382" s="91">
        <f t="shared" si="230"/>
        <v>-0.11540403892115358</v>
      </c>
      <c r="Z1382" s="132"/>
    </row>
    <row r="1383" spans="1:26" s="68" customFormat="1" hidden="1" outlineLevel="2" x14ac:dyDescent="0.25">
      <c r="A1383" s="63" t="s">
        <v>1560</v>
      </c>
      <c r="B1383" s="64" t="s">
        <v>2019</v>
      </c>
      <c r="C1383" s="65" t="s">
        <v>2463</v>
      </c>
      <c r="D1383" s="66"/>
      <c r="E1383" s="67"/>
      <c r="F1383" s="307">
        <v>10739.68</v>
      </c>
      <c r="G1383" s="307">
        <v>16508.07</v>
      </c>
      <c r="H1383" s="142">
        <f t="shared" si="224"/>
        <v>-5768.3899999999994</v>
      </c>
      <c r="I1383" s="91">
        <f t="shared" si="223"/>
        <v>-0.34942849164075507</v>
      </c>
      <c r="J1383" s="157"/>
      <c r="K1383" s="307">
        <v>69605.84</v>
      </c>
      <c r="L1383" s="307">
        <v>125018.72</v>
      </c>
      <c r="M1383" s="142">
        <f t="shared" si="225"/>
        <v>-55412.880000000005</v>
      </c>
      <c r="N1383" s="91">
        <f t="shared" si="226"/>
        <v>-0.443236660877667</v>
      </c>
      <c r="O1383" s="258"/>
      <c r="P1383" s="157"/>
      <c r="Q1383" s="307">
        <v>30523.15</v>
      </c>
      <c r="R1383" s="307">
        <v>56113.65</v>
      </c>
      <c r="S1383" s="142">
        <f t="shared" si="227"/>
        <v>-25590.5</v>
      </c>
      <c r="T1383" s="91">
        <f t="shared" si="228"/>
        <v>-0.4560476818029125</v>
      </c>
      <c r="U1383" s="157"/>
      <c r="V1383" s="307">
        <v>168513.19</v>
      </c>
      <c r="W1383" s="307">
        <v>204648.07</v>
      </c>
      <c r="X1383" s="142">
        <f t="shared" si="229"/>
        <v>-36134.880000000005</v>
      </c>
      <c r="Y1383" s="91">
        <f t="shared" si="230"/>
        <v>-0.1765708320630632</v>
      </c>
      <c r="Z1383" s="132"/>
    </row>
    <row r="1384" spans="1:26" s="68" customFormat="1" hidden="1" outlineLevel="2" x14ac:dyDescent="0.25">
      <c r="A1384" s="63" t="s">
        <v>1561</v>
      </c>
      <c r="B1384" s="64" t="s">
        <v>2020</v>
      </c>
      <c r="C1384" s="65" t="s">
        <v>2465</v>
      </c>
      <c r="D1384" s="66"/>
      <c r="E1384" s="67"/>
      <c r="F1384" s="307">
        <v>1706.01</v>
      </c>
      <c r="G1384" s="307">
        <v>1681.95</v>
      </c>
      <c r="H1384" s="142">
        <f t="shared" si="224"/>
        <v>24.059999999999945</v>
      </c>
      <c r="I1384" s="91">
        <f t="shared" si="223"/>
        <v>1.4304824756978474E-2</v>
      </c>
      <c r="J1384" s="157"/>
      <c r="K1384" s="307">
        <v>2666.06</v>
      </c>
      <c r="L1384" s="307">
        <v>6397.7</v>
      </c>
      <c r="M1384" s="142">
        <f t="shared" si="225"/>
        <v>-3731.64</v>
      </c>
      <c r="N1384" s="91">
        <f t="shared" si="226"/>
        <v>-0.58327836566266</v>
      </c>
      <c r="O1384" s="258"/>
      <c r="P1384" s="157"/>
      <c r="Q1384" s="307">
        <v>142.84</v>
      </c>
      <c r="R1384" s="307">
        <v>-1106.73</v>
      </c>
      <c r="S1384" s="142">
        <f t="shared" si="227"/>
        <v>1249.57</v>
      </c>
      <c r="T1384" s="91">
        <f t="shared" si="228"/>
        <v>1.1290649029121826</v>
      </c>
      <c r="U1384" s="157"/>
      <c r="V1384" s="307">
        <v>4007.29</v>
      </c>
      <c r="W1384" s="307">
        <v>6677.7699999999995</v>
      </c>
      <c r="X1384" s="142">
        <f t="shared" si="229"/>
        <v>-2670.4799999999996</v>
      </c>
      <c r="Y1384" s="91">
        <f t="shared" si="230"/>
        <v>-0.39990595662923395</v>
      </c>
      <c r="Z1384" s="132"/>
    </row>
    <row r="1385" spans="1:26" s="68" customFormat="1" hidden="1" outlineLevel="2" x14ac:dyDescent="0.25">
      <c r="A1385" s="63" t="s">
        <v>1562</v>
      </c>
      <c r="B1385" s="64" t="s">
        <v>2021</v>
      </c>
      <c r="C1385" s="65" t="s">
        <v>2466</v>
      </c>
      <c r="D1385" s="66"/>
      <c r="E1385" s="67"/>
      <c r="F1385" s="307">
        <v>52876.43</v>
      </c>
      <c r="G1385" s="307">
        <v>54192.25</v>
      </c>
      <c r="H1385" s="142">
        <f t="shared" si="224"/>
        <v>-1315.8199999999997</v>
      </c>
      <c r="I1385" s="91">
        <f t="shared" si="223"/>
        <v>-2.4280593627317555E-2</v>
      </c>
      <c r="J1385" s="157"/>
      <c r="K1385" s="307">
        <v>434808.35000000003</v>
      </c>
      <c r="L1385" s="307">
        <v>352394.36</v>
      </c>
      <c r="M1385" s="142">
        <f t="shared" si="225"/>
        <v>82413.990000000049</v>
      </c>
      <c r="N1385" s="91">
        <f t="shared" si="226"/>
        <v>0.23386864080344547</v>
      </c>
      <c r="O1385" s="258"/>
      <c r="P1385" s="157"/>
      <c r="Q1385" s="307">
        <v>175869.29</v>
      </c>
      <c r="R1385" s="307">
        <v>156147.46</v>
      </c>
      <c r="S1385" s="142">
        <f t="shared" si="227"/>
        <v>19721.830000000016</v>
      </c>
      <c r="T1385" s="91">
        <f t="shared" si="228"/>
        <v>0.12630259883830333</v>
      </c>
      <c r="U1385" s="157"/>
      <c r="V1385" s="307">
        <v>543811.79</v>
      </c>
      <c r="W1385" s="307">
        <v>680412.38</v>
      </c>
      <c r="X1385" s="142">
        <f t="shared" si="229"/>
        <v>-136600.58999999997</v>
      </c>
      <c r="Y1385" s="91">
        <f t="shared" si="230"/>
        <v>-0.20076147056583532</v>
      </c>
      <c r="Z1385" s="132"/>
    </row>
    <row r="1386" spans="1:26" s="68" customFormat="1" hidden="1" outlineLevel="2" x14ac:dyDescent="0.25">
      <c r="A1386" s="63" t="s">
        <v>1563</v>
      </c>
      <c r="B1386" s="64" t="s">
        <v>2022</v>
      </c>
      <c r="C1386" s="65" t="s">
        <v>2467</v>
      </c>
      <c r="D1386" s="66"/>
      <c r="E1386" s="67"/>
      <c r="F1386" s="307">
        <v>875840.3</v>
      </c>
      <c r="G1386" s="307">
        <v>1124632.0900000001</v>
      </c>
      <c r="H1386" s="142">
        <f t="shared" si="224"/>
        <v>-248791.79000000004</v>
      </c>
      <c r="I1386" s="91">
        <f t="shared" si="223"/>
        <v>-0.22122060379763842</v>
      </c>
      <c r="J1386" s="157"/>
      <c r="K1386" s="307">
        <v>3688174.73</v>
      </c>
      <c r="L1386" s="307">
        <v>3257280.07</v>
      </c>
      <c r="M1386" s="142">
        <f t="shared" si="225"/>
        <v>430894.66000000015</v>
      </c>
      <c r="N1386" s="91">
        <f t="shared" si="226"/>
        <v>0.13228664736833642</v>
      </c>
      <c r="O1386" s="258"/>
      <c r="P1386" s="157"/>
      <c r="Q1386" s="307">
        <v>1944154.1600000001</v>
      </c>
      <c r="R1386" s="307">
        <v>1903604.01</v>
      </c>
      <c r="S1386" s="142">
        <f t="shared" si="227"/>
        <v>40550.15000000014</v>
      </c>
      <c r="T1386" s="91">
        <f t="shared" si="228"/>
        <v>2.1301777989005254E-2</v>
      </c>
      <c r="U1386" s="157"/>
      <c r="V1386" s="307">
        <v>5436371.8100000005</v>
      </c>
      <c r="W1386" s="307">
        <v>5639875.6539999992</v>
      </c>
      <c r="X1386" s="142">
        <f t="shared" si="229"/>
        <v>-203503.84399999864</v>
      </c>
      <c r="Y1386" s="91">
        <f t="shared" si="230"/>
        <v>-3.6083037372582234E-2</v>
      </c>
      <c r="Z1386" s="132"/>
    </row>
    <row r="1387" spans="1:26" s="68" customFormat="1" hidden="1" outlineLevel="2" x14ac:dyDescent="0.25">
      <c r="A1387" s="63" t="s">
        <v>1564</v>
      </c>
      <c r="B1387" s="64" t="s">
        <v>2023</v>
      </c>
      <c r="C1387" s="65" t="s">
        <v>2468</v>
      </c>
      <c r="D1387" s="66"/>
      <c r="E1387" s="67"/>
      <c r="F1387" s="307">
        <v>78.2</v>
      </c>
      <c r="G1387" s="307">
        <v>-20.6</v>
      </c>
      <c r="H1387" s="142">
        <f t="shared" si="224"/>
        <v>98.800000000000011</v>
      </c>
      <c r="I1387" s="91">
        <f t="shared" si="223"/>
        <v>4.7961165048543695</v>
      </c>
      <c r="J1387" s="157"/>
      <c r="K1387" s="307">
        <v>58.93</v>
      </c>
      <c r="L1387" s="307">
        <v>186.06</v>
      </c>
      <c r="M1387" s="142">
        <f t="shared" si="225"/>
        <v>-127.13</v>
      </c>
      <c r="N1387" s="91">
        <f t="shared" si="226"/>
        <v>-0.6832742126195851</v>
      </c>
      <c r="O1387" s="258"/>
      <c r="P1387" s="157"/>
      <c r="Q1387" s="307">
        <v>-49.28</v>
      </c>
      <c r="R1387" s="307">
        <v>-571.75</v>
      </c>
      <c r="S1387" s="142">
        <f t="shared" si="227"/>
        <v>522.47</v>
      </c>
      <c r="T1387" s="91">
        <f t="shared" si="228"/>
        <v>0.91380848272846527</v>
      </c>
      <c r="U1387" s="157"/>
      <c r="V1387" s="307">
        <v>189.29000000000002</v>
      </c>
      <c r="W1387" s="307">
        <v>224.22</v>
      </c>
      <c r="X1387" s="142">
        <f t="shared" si="229"/>
        <v>-34.929999999999978</v>
      </c>
      <c r="Y1387" s="91">
        <f t="shared" si="230"/>
        <v>-0.15578449736865568</v>
      </c>
      <c r="Z1387" s="132"/>
    </row>
    <row r="1388" spans="1:26" s="68" customFormat="1" hidden="1" outlineLevel="2" x14ac:dyDescent="0.25">
      <c r="A1388" s="63" t="s">
        <v>1565</v>
      </c>
      <c r="B1388" s="64" t="s">
        <v>2024</v>
      </c>
      <c r="C1388" s="65" t="s">
        <v>2469</v>
      </c>
      <c r="D1388" s="66"/>
      <c r="E1388" s="67"/>
      <c r="F1388" s="307">
        <v>5033.2700000000004</v>
      </c>
      <c r="G1388" s="307">
        <v>15.3</v>
      </c>
      <c r="H1388" s="142">
        <f t="shared" si="224"/>
        <v>5017.97</v>
      </c>
      <c r="I1388" s="91" t="str">
        <f t="shared" si="223"/>
        <v>N.M.</v>
      </c>
      <c r="J1388" s="157"/>
      <c r="K1388" s="307">
        <v>13633.970000000001</v>
      </c>
      <c r="L1388" s="307">
        <v>723.9</v>
      </c>
      <c r="M1388" s="142">
        <f t="shared" si="225"/>
        <v>12910.070000000002</v>
      </c>
      <c r="N1388" s="91" t="str">
        <f t="shared" si="226"/>
        <v>N.M.</v>
      </c>
      <c r="O1388" s="258"/>
      <c r="P1388" s="157"/>
      <c r="Q1388" s="307">
        <v>8653.01</v>
      </c>
      <c r="R1388" s="307">
        <v>38.410000000000004</v>
      </c>
      <c r="S1388" s="142">
        <f t="shared" si="227"/>
        <v>8614.6</v>
      </c>
      <c r="T1388" s="91" t="str">
        <f t="shared" si="228"/>
        <v>N.M.</v>
      </c>
      <c r="U1388" s="157"/>
      <c r="V1388" s="307">
        <v>15828.34</v>
      </c>
      <c r="W1388" s="307">
        <v>1573.47</v>
      </c>
      <c r="X1388" s="142">
        <f t="shared" si="229"/>
        <v>14254.87</v>
      </c>
      <c r="Y1388" s="91">
        <f t="shared" si="230"/>
        <v>9.0595117796971021</v>
      </c>
      <c r="Z1388" s="132"/>
    </row>
    <row r="1389" spans="1:26" s="68" customFormat="1" hidden="1" outlineLevel="2" x14ac:dyDescent="0.25">
      <c r="A1389" s="63" t="s">
        <v>1568</v>
      </c>
      <c r="B1389" s="64" t="s">
        <v>2027</v>
      </c>
      <c r="C1389" s="65" t="s">
        <v>2452</v>
      </c>
      <c r="D1389" s="66"/>
      <c r="E1389" s="67"/>
      <c r="F1389" s="307">
        <v>6922.79</v>
      </c>
      <c r="G1389" s="307">
        <v>709.15</v>
      </c>
      <c r="H1389" s="142">
        <f t="shared" si="224"/>
        <v>6213.64</v>
      </c>
      <c r="I1389" s="91">
        <f t="shared" si="223"/>
        <v>8.7620954664034407</v>
      </c>
      <c r="J1389" s="157"/>
      <c r="K1389" s="307">
        <v>68151.14</v>
      </c>
      <c r="L1389" s="307">
        <v>9940.91</v>
      </c>
      <c r="M1389" s="142">
        <f t="shared" si="225"/>
        <v>58210.229999999996</v>
      </c>
      <c r="N1389" s="91">
        <f t="shared" si="226"/>
        <v>5.8556238815158768</v>
      </c>
      <c r="O1389" s="258"/>
      <c r="P1389" s="157"/>
      <c r="Q1389" s="307">
        <v>34707.770000000004</v>
      </c>
      <c r="R1389" s="307">
        <v>4032.29</v>
      </c>
      <c r="S1389" s="142">
        <f t="shared" si="227"/>
        <v>30675.480000000003</v>
      </c>
      <c r="T1389" s="91">
        <f t="shared" si="228"/>
        <v>7.6074587889263929</v>
      </c>
      <c r="U1389" s="157"/>
      <c r="V1389" s="307">
        <v>73803.75</v>
      </c>
      <c r="W1389" s="307">
        <v>18343.47</v>
      </c>
      <c r="X1389" s="142">
        <f t="shared" si="229"/>
        <v>55460.28</v>
      </c>
      <c r="Y1389" s="91">
        <f t="shared" si="230"/>
        <v>3.0234344973988017</v>
      </c>
      <c r="Z1389" s="132"/>
    </row>
    <row r="1390" spans="1:26" s="68" customFormat="1" hidden="1" outlineLevel="2" x14ac:dyDescent="0.25">
      <c r="A1390" s="63" t="s">
        <v>1569</v>
      </c>
      <c r="B1390" s="64" t="s">
        <v>2028</v>
      </c>
      <c r="C1390" s="65" t="s">
        <v>2453</v>
      </c>
      <c r="D1390" s="66"/>
      <c r="E1390" s="67"/>
      <c r="F1390" s="307">
        <v>16</v>
      </c>
      <c r="G1390" s="307">
        <v>-26.86</v>
      </c>
      <c r="H1390" s="142">
        <f t="shared" si="224"/>
        <v>42.86</v>
      </c>
      <c r="I1390" s="91">
        <f t="shared" ref="I1390:I1453" si="231">IF(G1390&lt;0,IF(H1390=0,0,IF(OR(G1390=0,F1390=0),"N.M.",IF(ABS(H1390/G1390)&gt;=10,"N.M.",H1390/(-G1390)))),IF(H1390=0,0,IF(OR(G1390=0,F1390=0),"N.M.",IF(ABS(H1390/G1390)&gt;=10,"N.M.",H1390/G1390))))</f>
        <v>1.5956813104988832</v>
      </c>
      <c r="J1390" s="157"/>
      <c r="K1390" s="307">
        <v>8220.380000000001</v>
      </c>
      <c r="L1390" s="307">
        <v>8092.17</v>
      </c>
      <c r="M1390" s="142">
        <f t="shared" si="225"/>
        <v>128.21000000000095</v>
      </c>
      <c r="N1390" s="91">
        <f t="shared" si="226"/>
        <v>1.5843710648688912E-2</v>
      </c>
      <c r="O1390" s="258"/>
      <c r="P1390" s="157"/>
      <c r="Q1390" s="307">
        <v>516.72</v>
      </c>
      <c r="R1390" s="307">
        <v>5457.21</v>
      </c>
      <c r="S1390" s="142">
        <f t="shared" si="227"/>
        <v>-4940.49</v>
      </c>
      <c r="T1390" s="91">
        <f t="shared" si="228"/>
        <v>-0.90531425398692733</v>
      </c>
      <c r="U1390" s="157"/>
      <c r="V1390" s="307">
        <v>10446.670000000002</v>
      </c>
      <c r="W1390" s="307">
        <v>11333.67</v>
      </c>
      <c r="X1390" s="142">
        <f t="shared" si="229"/>
        <v>-886.99999999999818</v>
      </c>
      <c r="Y1390" s="91">
        <f t="shared" si="230"/>
        <v>-7.826238102926926E-2</v>
      </c>
      <c r="Z1390" s="132"/>
    </row>
    <row r="1391" spans="1:26" s="68" customFormat="1" hidden="1" outlineLevel="2" x14ac:dyDescent="0.25">
      <c r="A1391" s="63" t="s">
        <v>1570</v>
      </c>
      <c r="B1391" s="64" t="s">
        <v>2029</v>
      </c>
      <c r="C1391" s="65" t="s">
        <v>2466</v>
      </c>
      <c r="D1391" s="66"/>
      <c r="E1391" s="67"/>
      <c r="F1391" s="307">
        <v>15063.37</v>
      </c>
      <c r="G1391" s="307">
        <v>117524.75</v>
      </c>
      <c r="H1391" s="142">
        <f t="shared" si="224"/>
        <v>-102461.38</v>
      </c>
      <c r="I1391" s="91">
        <f t="shared" si="231"/>
        <v>-0.87182810429292557</v>
      </c>
      <c r="J1391" s="157"/>
      <c r="K1391" s="307">
        <v>204440.86000000002</v>
      </c>
      <c r="L1391" s="307">
        <v>737972.72</v>
      </c>
      <c r="M1391" s="142">
        <f t="shared" si="225"/>
        <v>-533531.86</v>
      </c>
      <c r="N1391" s="91">
        <f t="shared" si="226"/>
        <v>-0.72296962413461574</v>
      </c>
      <c r="O1391" s="258"/>
      <c r="P1391" s="157"/>
      <c r="Q1391" s="307">
        <v>40721.730000000003</v>
      </c>
      <c r="R1391" s="307">
        <v>314959.60000000003</v>
      </c>
      <c r="S1391" s="142">
        <f t="shared" si="227"/>
        <v>-274237.87000000005</v>
      </c>
      <c r="T1391" s="91">
        <f t="shared" si="228"/>
        <v>-0.87070808446543624</v>
      </c>
      <c r="U1391" s="157"/>
      <c r="V1391" s="307">
        <v>354538.76</v>
      </c>
      <c r="W1391" s="307">
        <v>1053028.19</v>
      </c>
      <c r="X1391" s="142">
        <f t="shared" si="229"/>
        <v>-698489.42999999993</v>
      </c>
      <c r="Y1391" s="91">
        <f t="shared" si="230"/>
        <v>-0.66331503432970773</v>
      </c>
      <c r="Z1391" s="132"/>
    </row>
    <row r="1392" spans="1:26" s="68" customFormat="1" hidden="1" outlineLevel="2" x14ac:dyDescent="0.25">
      <c r="A1392" s="63" t="s">
        <v>1571</v>
      </c>
      <c r="B1392" s="64" t="s">
        <v>2030</v>
      </c>
      <c r="C1392" s="65" t="s">
        <v>2459</v>
      </c>
      <c r="D1392" s="66"/>
      <c r="E1392" s="67"/>
      <c r="F1392" s="307">
        <v>16731.57</v>
      </c>
      <c r="G1392" s="307">
        <v>0</v>
      </c>
      <c r="H1392" s="142">
        <f t="shared" si="224"/>
        <v>16731.57</v>
      </c>
      <c r="I1392" s="91" t="str">
        <f t="shared" si="231"/>
        <v>N.M.</v>
      </c>
      <c r="J1392" s="157"/>
      <c r="K1392" s="307">
        <v>73966.720000000001</v>
      </c>
      <c r="L1392" s="307">
        <v>0</v>
      </c>
      <c r="M1392" s="142">
        <f t="shared" si="225"/>
        <v>73966.720000000001</v>
      </c>
      <c r="N1392" s="91" t="str">
        <f t="shared" si="226"/>
        <v>N.M.</v>
      </c>
      <c r="O1392" s="258"/>
      <c r="P1392" s="157"/>
      <c r="Q1392" s="307">
        <v>39210.99</v>
      </c>
      <c r="R1392" s="307">
        <v>0</v>
      </c>
      <c r="S1392" s="142">
        <f t="shared" si="227"/>
        <v>39210.99</v>
      </c>
      <c r="T1392" s="91" t="str">
        <f t="shared" si="228"/>
        <v>N.M.</v>
      </c>
      <c r="U1392" s="157"/>
      <c r="V1392" s="307">
        <v>73966.720000000001</v>
      </c>
      <c r="W1392" s="307">
        <v>0</v>
      </c>
      <c r="X1392" s="142">
        <f t="shared" si="229"/>
        <v>73966.720000000001</v>
      </c>
      <c r="Y1392" s="91" t="str">
        <f t="shared" si="230"/>
        <v>N.M.</v>
      </c>
      <c r="Z1392" s="132"/>
    </row>
    <row r="1393" spans="1:26" s="68" customFormat="1" hidden="1" outlineLevel="2" x14ac:dyDescent="0.25">
      <c r="A1393" s="63" t="s">
        <v>1572</v>
      </c>
      <c r="B1393" s="64" t="s">
        <v>2031</v>
      </c>
      <c r="C1393" s="65" t="s">
        <v>2460</v>
      </c>
      <c r="D1393" s="66"/>
      <c r="E1393" s="67"/>
      <c r="F1393" s="307">
        <v>146855.53</v>
      </c>
      <c r="G1393" s="307">
        <v>0</v>
      </c>
      <c r="H1393" s="142">
        <f t="shared" ref="H1393:H1456" si="232">+F1393-G1393</f>
        <v>146855.53</v>
      </c>
      <c r="I1393" s="91" t="str">
        <f t="shared" si="231"/>
        <v>N.M.</v>
      </c>
      <c r="J1393" s="157"/>
      <c r="K1393" s="307">
        <v>617270.78</v>
      </c>
      <c r="L1393" s="307">
        <v>0</v>
      </c>
      <c r="M1393" s="142">
        <f t="shared" si="225"/>
        <v>617270.78</v>
      </c>
      <c r="N1393" s="91" t="str">
        <f t="shared" si="226"/>
        <v>N.M.</v>
      </c>
      <c r="O1393" s="258"/>
      <c r="P1393" s="157"/>
      <c r="Q1393" s="307">
        <v>341991.09</v>
      </c>
      <c r="R1393" s="307">
        <v>0</v>
      </c>
      <c r="S1393" s="142">
        <f t="shared" si="227"/>
        <v>341991.09</v>
      </c>
      <c r="T1393" s="91" t="str">
        <f t="shared" si="228"/>
        <v>N.M.</v>
      </c>
      <c r="U1393" s="157"/>
      <c r="V1393" s="307">
        <v>617270.78</v>
      </c>
      <c r="W1393" s="307">
        <v>0</v>
      </c>
      <c r="X1393" s="142">
        <f t="shared" si="229"/>
        <v>617270.78</v>
      </c>
      <c r="Y1393" s="91" t="str">
        <f t="shared" si="230"/>
        <v>N.M.</v>
      </c>
      <c r="Z1393" s="132"/>
    </row>
    <row r="1394" spans="1:26" s="68" customFormat="1" hidden="1" outlineLevel="2" x14ac:dyDescent="0.25">
      <c r="A1394" s="63" t="s">
        <v>1573</v>
      </c>
      <c r="B1394" s="64" t="s">
        <v>2032</v>
      </c>
      <c r="C1394" s="65" t="s">
        <v>2467</v>
      </c>
      <c r="D1394" s="66"/>
      <c r="E1394" s="67"/>
      <c r="F1394" s="307">
        <v>2548741.64</v>
      </c>
      <c r="G1394" s="307">
        <v>2038838.98</v>
      </c>
      <c r="H1394" s="142">
        <f t="shared" si="232"/>
        <v>509902.66000000015</v>
      </c>
      <c r="I1394" s="91">
        <f t="shared" si="231"/>
        <v>0.25009462002732563</v>
      </c>
      <c r="J1394" s="157"/>
      <c r="K1394" s="307">
        <v>20994746.138</v>
      </c>
      <c r="L1394" s="307">
        <v>19610950</v>
      </c>
      <c r="M1394" s="142">
        <f t="shared" si="225"/>
        <v>1383796.1380000003</v>
      </c>
      <c r="N1394" s="91">
        <f t="shared" si="226"/>
        <v>7.0562422422167217E-2</v>
      </c>
      <c r="O1394" s="258"/>
      <c r="P1394" s="157"/>
      <c r="Q1394" s="307">
        <v>8778743.3200000003</v>
      </c>
      <c r="R1394" s="307">
        <v>8018234.7400000002</v>
      </c>
      <c r="S1394" s="142">
        <f t="shared" si="227"/>
        <v>760508.58000000007</v>
      </c>
      <c r="T1394" s="91">
        <f t="shared" si="228"/>
        <v>9.4847382829303412E-2</v>
      </c>
      <c r="U1394" s="157"/>
      <c r="V1394" s="307">
        <v>32235171.557999998</v>
      </c>
      <c r="W1394" s="307">
        <v>29850606.697000001</v>
      </c>
      <c r="X1394" s="142">
        <f t="shared" si="229"/>
        <v>2384564.8609999977</v>
      </c>
      <c r="Y1394" s="91">
        <f t="shared" si="230"/>
        <v>7.9883296349874441E-2</v>
      </c>
      <c r="Z1394" s="132"/>
    </row>
    <row r="1395" spans="1:26" s="68" customFormat="1" hidden="1" outlineLevel="2" x14ac:dyDescent="0.25">
      <c r="A1395" s="63" t="s">
        <v>1574</v>
      </c>
      <c r="B1395" s="64" t="s">
        <v>2033</v>
      </c>
      <c r="C1395" s="65" t="s">
        <v>2472</v>
      </c>
      <c r="D1395" s="66"/>
      <c r="E1395" s="67"/>
      <c r="F1395" s="307">
        <v>26970.45</v>
      </c>
      <c r="G1395" s="307">
        <v>24848.9</v>
      </c>
      <c r="H1395" s="142">
        <f t="shared" si="232"/>
        <v>2121.5499999999993</v>
      </c>
      <c r="I1395" s="91">
        <f t="shared" si="231"/>
        <v>8.5378024781781053E-2</v>
      </c>
      <c r="J1395" s="157"/>
      <c r="K1395" s="307">
        <v>207610.5</v>
      </c>
      <c r="L1395" s="307">
        <v>241914.5</v>
      </c>
      <c r="M1395" s="142">
        <f t="shared" si="225"/>
        <v>-34304</v>
      </c>
      <c r="N1395" s="91">
        <f t="shared" si="226"/>
        <v>-0.1418021656411666</v>
      </c>
      <c r="O1395" s="258"/>
      <c r="P1395" s="157"/>
      <c r="Q1395" s="307">
        <v>84622.92</v>
      </c>
      <c r="R1395" s="307">
        <v>100996.21</v>
      </c>
      <c r="S1395" s="142">
        <f t="shared" si="227"/>
        <v>-16373.290000000008</v>
      </c>
      <c r="T1395" s="91">
        <f t="shared" si="228"/>
        <v>-0.16211786561099675</v>
      </c>
      <c r="U1395" s="157"/>
      <c r="V1395" s="307">
        <v>395806.42000000004</v>
      </c>
      <c r="W1395" s="307">
        <v>341332.49</v>
      </c>
      <c r="X1395" s="142">
        <f t="shared" si="229"/>
        <v>54473.930000000051</v>
      </c>
      <c r="Y1395" s="91">
        <f t="shared" si="230"/>
        <v>0.15959198610129394</v>
      </c>
      <c r="Z1395" s="132"/>
    </row>
    <row r="1396" spans="1:26" s="68" customFormat="1" hidden="1" outlineLevel="2" x14ac:dyDescent="0.25">
      <c r="A1396" s="63" t="s">
        <v>1575</v>
      </c>
      <c r="B1396" s="64" t="s">
        <v>2034</v>
      </c>
      <c r="C1396" s="65" t="s">
        <v>2468</v>
      </c>
      <c r="D1396" s="66"/>
      <c r="E1396" s="67"/>
      <c r="F1396" s="307">
        <v>7752.18</v>
      </c>
      <c r="G1396" s="307">
        <v>19540.82</v>
      </c>
      <c r="H1396" s="142">
        <f t="shared" si="232"/>
        <v>-11788.64</v>
      </c>
      <c r="I1396" s="91">
        <f t="shared" si="231"/>
        <v>-0.60328276909566736</v>
      </c>
      <c r="J1396" s="157"/>
      <c r="K1396" s="307">
        <v>35769.72</v>
      </c>
      <c r="L1396" s="307">
        <v>31222.760000000002</v>
      </c>
      <c r="M1396" s="142">
        <f t="shared" si="225"/>
        <v>4546.9599999999991</v>
      </c>
      <c r="N1396" s="91">
        <f t="shared" si="226"/>
        <v>0.14562966246417675</v>
      </c>
      <c r="O1396" s="258"/>
      <c r="P1396" s="157"/>
      <c r="Q1396" s="307">
        <v>15804.99</v>
      </c>
      <c r="R1396" s="307">
        <v>21260.77</v>
      </c>
      <c r="S1396" s="142">
        <f t="shared" si="227"/>
        <v>-5455.7800000000007</v>
      </c>
      <c r="T1396" s="91">
        <f t="shared" si="228"/>
        <v>-0.25661253096665831</v>
      </c>
      <c r="U1396" s="157"/>
      <c r="V1396" s="307">
        <v>28722.720000000001</v>
      </c>
      <c r="W1396" s="307">
        <v>33021.26</v>
      </c>
      <c r="X1396" s="142">
        <f t="shared" si="229"/>
        <v>-4298.5400000000009</v>
      </c>
      <c r="Y1396" s="91">
        <f t="shared" si="230"/>
        <v>-0.13017492367038691</v>
      </c>
      <c r="Z1396" s="132"/>
    </row>
    <row r="1397" spans="1:26" s="68" customFormat="1" hidden="1" outlineLevel="2" x14ac:dyDescent="0.25">
      <c r="A1397" s="63" t="s">
        <v>1576</v>
      </c>
      <c r="B1397" s="64" t="s">
        <v>2035</v>
      </c>
      <c r="C1397" s="65" t="s">
        <v>2473</v>
      </c>
      <c r="D1397" s="66"/>
      <c r="E1397" s="67"/>
      <c r="F1397" s="307">
        <v>413.05</v>
      </c>
      <c r="G1397" s="307">
        <v>1997.66</v>
      </c>
      <c r="H1397" s="142">
        <f t="shared" si="232"/>
        <v>-1584.6100000000001</v>
      </c>
      <c r="I1397" s="91">
        <f t="shared" si="231"/>
        <v>-0.79323308270676696</v>
      </c>
      <c r="J1397" s="157"/>
      <c r="K1397" s="307">
        <v>2197.0700000000002</v>
      </c>
      <c r="L1397" s="307">
        <v>13096.86</v>
      </c>
      <c r="M1397" s="142">
        <f t="shared" si="225"/>
        <v>-10899.79</v>
      </c>
      <c r="N1397" s="91">
        <f t="shared" si="226"/>
        <v>-0.83224452273292993</v>
      </c>
      <c r="O1397" s="258"/>
      <c r="P1397" s="157"/>
      <c r="Q1397" s="307">
        <v>662.54</v>
      </c>
      <c r="R1397" s="307">
        <v>4130.12</v>
      </c>
      <c r="S1397" s="142">
        <f t="shared" si="227"/>
        <v>-3467.58</v>
      </c>
      <c r="T1397" s="91">
        <f t="shared" si="228"/>
        <v>-0.83958335351030966</v>
      </c>
      <c r="U1397" s="157"/>
      <c r="V1397" s="307">
        <v>5834.7000000000007</v>
      </c>
      <c r="W1397" s="307">
        <v>22977.980000000003</v>
      </c>
      <c r="X1397" s="142">
        <f t="shared" si="229"/>
        <v>-17143.280000000002</v>
      </c>
      <c r="Y1397" s="91">
        <f t="shared" si="230"/>
        <v>-0.74607428503288797</v>
      </c>
      <c r="Z1397" s="132"/>
    </row>
    <row r="1398" spans="1:26" s="68" customFormat="1" hidden="1" outlineLevel="2" x14ac:dyDescent="0.25">
      <c r="A1398" s="63" t="s">
        <v>1577</v>
      </c>
      <c r="B1398" s="64" t="s">
        <v>2036</v>
      </c>
      <c r="C1398" s="65" t="s">
        <v>2474</v>
      </c>
      <c r="D1398" s="66"/>
      <c r="E1398" s="67"/>
      <c r="F1398" s="307">
        <v>721.55000000000007</v>
      </c>
      <c r="G1398" s="307">
        <v>1475.95</v>
      </c>
      <c r="H1398" s="142">
        <f t="shared" si="232"/>
        <v>-754.4</v>
      </c>
      <c r="I1398" s="91">
        <f t="shared" si="231"/>
        <v>-0.5111284257596802</v>
      </c>
      <c r="J1398" s="157"/>
      <c r="K1398" s="307">
        <v>4832.68</v>
      </c>
      <c r="L1398" s="307">
        <v>7010.22</v>
      </c>
      <c r="M1398" s="142">
        <f t="shared" si="225"/>
        <v>-2177.54</v>
      </c>
      <c r="N1398" s="91">
        <f t="shared" si="226"/>
        <v>-0.31062363235390617</v>
      </c>
      <c r="O1398" s="258"/>
      <c r="P1398" s="157"/>
      <c r="Q1398" s="307">
        <v>2866.78</v>
      </c>
      <c r="R1398" s="307">
        <v>1638.52</v>
      </c>
      <c r="S1398" s="142">
        <f t="shared" si="227"/>
        <v>1228.2600000000002</v>
      </c>
      <c r="T1398" s="91">
        <f t="shared" si="228"/>
        <v>0.74961550667675725</v>
      </c>
      <c r="U1398" s="157"/>
      <c r="V1398" s="307">
        <v>7672.32</v>
      </c>
      <c r="W1398" s="307">
        <v>23021.41</v>
      </c>
      <c r="X1398" s="142">
        <f t="shared" si="229"/>
        <v>-15349.09</v>
      </c>
      <c r="Y1398" s="91">
        <f t="shared" si="230"/>
        <v>-0.66673109944178055</v>
      </c>
      <c r="Z1398" s="132"/>
    </row>
    <row r="1399" spans="1:26" s="68" customFormat="1" hidden="1" outlineLevel="2" x14ac:dyDescent="0.25">
      <c r="A1399" s="63" t="s">
        <v>1578</v>
      </c>
      <c r="B1399" s="64" t="s">
        <v>2037</v>
      </c>
      <c r="C1399" s="65" t="s">
        <v>2475</v>
      </c>
      <c r="D1399" s="66"/>
      <c r="E1399" s="67"/>
      <c r="F1399" s="307">
        <v>2018.8700000000001</v>
      </c>
      <c r="G1399" s="307">
        <v>4127.41</v>
      </c>
      <c r="H1399" s="142">
        <f t="shared" si="232"/>
        <v>-2108.54</v>
      </c>
      <c r="I1399" s="91">
        <f t="shared" si="231"/>
        <v>-0.51086274443294943</v>
      </c>
      <c r="J1399" s="157"/>
      <c r="K1399" s="307">
        <v>22711.05</v>
      </c>
      <c r="L1399" s="307">
        <v>21118.510000000002</v>
      </c>
      <c r="M1399" s="142">
        <f t="shared" si="225"/>
        <v>1592.5399999999972</v>
      </c>
      <c r="N1399" s="91">
        <f t="shared" si="226"/>
        <v>7.5409676156130201E-2</v>
      </c>
      <c r="O1399" s="258"/>
      <c r="P1399" s="157"/>
      <c r="Q1399" s="307">
        <v>9091.5</v>
      </c>
      <c r="R1399" s="307">
        <v>9108.2800000000007</v>
      </c>
      <c r="S1399" s="142">
        <f t="shared" si="227"/>
        <v>-16.780000000000655</v>
      </c>
      <c r="T1399" s="91">
        <f t="shared" si="228"/>
        <v>-1.8422797718120935E-3</v>
      </c>
      <c r="U1399" s="157"/>
      <c r="V1399" s="307">
        <v>39235.43</v>
      </c>
      <c r="W1399" s="307">
        <v>34175.82</v>
      </c>
      <c r="X1399" s="142">
        <f t="shared" si="229"/>
        <v>5059.6100000000006</v>
      </c>
      <c r="Y1399" s="91">
        <f t="shared" si="230"/>
        <v>0.14804648432722317</v>
      </c>
      <c r="Z1399" s="132"/>
    </row>
    <row r="1400" spans="1:26" s="68" customFormat="1" hidden="1" outlineLevel="2" x14ac:dyDescent="0.25">
      <c r="A1400" s="63" t="s">
        <v>1579</v>
      </c>
      <c r="B1400" s="64" t="s">
        <v>2038</v>
      </c>
      <c r="C1400" s="65" t="s">
        <v>2476</v>
      </c>
      <c r="D1400" s="66"/>
      <c r="E1400" s="67"/>
      <c r="F1400" s="307">
        <v>742.48</v>
      </c>
      <c r="G1400" s="307">
        <v>6765.95</v>
      </c>
      <c r="H1400" s="142">
        <f t="shared" si="232"/>
        <v>-6023.4699999999993</v>
      </c>
      <c r="I1400" s="91">
        <f t="shared" si="231"/>
        <v>-0.89026226915658546</v>
      </c>
      <c r="J1400" s="157"/>
      <c r="K1400" s="307">
        <v>12869.67</v>
      </c>
      <c r="L1400" s="307">
        <v>19964.650000000001</v>
      </c>
      <c r="M1400" s="142">
        <f t="shared" si="225"/>
        <v>-7094.9800000000014</v>
      </c>
      <c r="N1400" s="91">
        <f t="shared" si="226"/>
        <v>-0.35537712907564123</v>
      </c>
      <c r="O1400" s="258"/>
      <c r="P1400" s="157"/>
      <c r="Q1400" s="307">
        <v>6823.75</v>
      </c>
      <c r="R1400" s="307">
        <v>11288.460000000001</v>
      </c>
      <c r="S1400" s="142">
        <f t="shared" si="227"/>
        <v>-4464.7100000000009</v>
      </c>
      <c r="T1400" s="91">
        <f t="shared" si="228"/>
        <v>-0.39551099087032249</v>
      </c>
      <c r="U1400" s="157"/>
      <c r="V1400" s="307">
        <v>19951.32</v>
      </c>
      <c r="W1400" s="307">
        <v>27505.840000000004</v>
      </c>
      <c r="X1400" s="142">
        <f t="shared" si="229"/>
        <v>-7554.5200000000041</v>
      </c>
      <c r="Y1400" s="91">
        <f t="shared" si="230"/>
        <v>-0.27465149219220364</v>
      </c>
      <c r="Z1400" s="132"/>
    </row>
    <row r="1401" spans="1:26" s="68" customFormat="1" hidden="1" outlineLevel="2" x14ac:dyDescent="0.25">
      <c r="A1401" s="63" t="s">
        <v>1580</v>
      </c>
      <c r="B1401" s="64" t="s">
        <v>2039</v>
      </c>
      <c r="C1401" s="65" t="s">
        <v>2477</v>
      </c>
      <c r="D1401" s="66"/>
      <c r="E1401" s="67"/>
      <c r="F1401" s="307">
        <v>-632.78</v>
      </c>
      <c r="G1401" s="307">
        <v>16338.82</v>
      </c>
      <c r="H1401" s="142">
        <f t="shared" si="232"/>
        <v>-16971.599999999999</v>
      </c>
      <c r="I1401" s="91">
        <f t="shared" si="231"/>
        <v>-1.0387286229972543</v>
      </c>
      <c r="J1401" s="157"/>
      <c r="K1401" s="307">
        <v>2238.7200000000003</v>
      </c>
      <c r="L1401" s="307">
        <v>30842.170000000002</v>
      </c>
      <c r="M1401" s="142">
        <f t="shared" si="225"/>
        <v>-28603.45</v>
      </c>
      <c r="N1401" s="91">
        <f t="shared" si="226"/>
        <v>-0.92741366771533906</v>
      </c>
      <c r="O1401" s="258"/>
      <c r="P1401" s="157"/>
      <c r="Q1401" s="307">
        <v>-163.55000000000001</v>
      </c>
      <c r="R1401" s="307">
        <v>19561.16</v>
      </c>
      <c r="S1401" s="142">
        <f t="shared" si="227"/>
        <v>-19724.71</v>
      </c>
      <c r="T1401" s="91">
        <f t="shared" si="228"/>
        <v>-1.0083609560987181</v>
      </c>
      <c r="U1401" s="157"/>
      <c r="V1401" s="307">
        <v>-3465.87</v>
      </c>
      <c r="W1401" s="307">
        <v>38572.75</v>
      </c>
      <c r="X1401" s="142">
        <f t="shared" si="229"/>
        <v>-42038.62</v>
      </c>
      <c r="Y1401" s="91">
        <f t="shared" si="230"/>
        <v>-1.0898528105981555</v>
      </c>
      <c r="Z1401" s="132"/>
    </row>
    <row r="1402" spans="1:26" s="68" customFormat="1" hidden="1" outlineLevel="2" x14ac:dyDescent="0.25">
      <c r="A1402" s="63" t="s">
        <v>1581</v>
      </c>
      <c r="B1402" s="64" t="s">
        <v>2040</v>
      </c>
      <c r="C1402" s="65" t="s">
        <v>2478</v>
      </c>
      <c r="D1402" s="66"/>
      <c r="E1402" s="67"/>
      <c r="F1402" s="307">
        <v>-16376.23</v>
      </c>
      <c r="G1402" s="307">
        <v>48962.630000000005</v>
      </c>
      <c r="H1402" s="142">
        <f t="shared" si="232"/>
        <v>-65338.86</v>
      </c>
      <c r="I1402" s="91">
        <f t="shared" si="231"/>
        <v>-1.3344638553933887</v>
      </c>
      <c r="J1402" s="157"/>
      <c r="K1402" s="307">
        <v>86563.91</v>
      </c>
      <c r="L1402" s="307">
        <v>486797.34</v>
      </c>
      <c r="M1402" s="142">
        <f t="shared" si="225"/>
        <v>-400233.43000000005</v>
      </c>
      <c r="N1402" s="91">
        <f t="shared" si="226"/>
        <v>-0.82217669882912681</v>
      </c>
      <c r="O1402" s="258"/>
      <c r="P1402" s="157"/>
      <c r="Q1402" s="307">
        <v>13194.67</v>
      </c>
      <c r="R1402" s="307">
        <v>171726.05000000002</v>
      </c>
      <c r="S1402" s="142">
        <f t="shared" si="227"/>
        <v>-158531.38</v>
      </c>
      <c r="T1402" s="91">
        <f t="shared" si="228"/>
        <v>-0.92316442380174701</v>
      </c>
      <c r="U1402" s="157"/>
      <c r="V1402" s="307">
        <v>650627.21000000008</v>
      </c>
      <c r="W1402" s="307">
        <v>1060784.69</v>
      </c>
      <c r="X1402" s="142">
        <f t="shared" si="229"/>
        <v>-410157.47999999986</v>
      </c>
      <c r="Y1402" s="91">
        <f t="shared" si="230"/>
        <v>-0.38665478854148988</v>
      </c>
      <c r="Z1402" s="132"/>
    </row>
    <row r="1403" spans="1:26" s="68" customFormat="1" hidden="1" outlineLevel="2" x14ac:dyDescent="0.25">
      <c r="A1403" s="63" t="s">
        <v>1582</v>
      </c>
      <c r="B1403" s="64" t="s">
        <v>2041</v>
      </c>
      <c r="C1403" s="65" t="s">
        <v>2479</v>
      </c>
      <c r="D1403" s="66"/>
      <c r="E1403" s="67"/>
      <c r="F1403" s="307">
        <v>187.96</v>
      </c>
      <c r="G1403" s="307">
        <v>644.18000000000006</v>
      </c>
      <c r="H1403" s="142">
        <f t="shared" si="232"/>
        <v>-456.22</v>
      </c>
      <c r="I1403" s="91">
        <f t="shared" si="231"/>
        <v>-0.7082181998820205</v>
      </c>
      <c r="J1403" s="157"/>
      <c r="K1403" s="307">
        <v>11661.95</v>
      </c>
      <c r="L1403" s="307">
        <v>1512.05</v>
      </c>
      <c r="M1403" s="142">
        <f t="shared" si="225"/>
        <v>10149.900000000001</v>
      </c>
      <c r="N1403" s="91">
        <f t="shared" si="226"/>
        <v>6.7126748454085527</v>
      </c>
      <c r="O1403" s="258"/>
      <c r="P1403" s="157"/>
      <c r="Q1403" s="307">
        <v>7514.05</v>
      </c>
      <c r="R1403" s="307">
        <v>1499.17</v>
      </c>
      <c r="S1403" s="142">
        <f t="shared" si="227"/>
        <v>6014.88</v>
      </c>
      <c r="T1403" s="91">
        <f t="shared" si="228"/>
        <v>4.0121400508281244</v>
      </c>
      <c r="U1403" s="157"/>
      <c r="V1403" s="307">
        <v>24255.56</v>
      </c>
      <c r="W1403" s="307">
        <v>1508.12</v>
      </c>
      <c r="X1403" s="142">
        <f t="shared" si="229"/>
        <v>22747.440000000002</v>
      </c>
      <c r="Y1403" s="91" t="str">
        <f t="shared" si="230"/>
        <v>N.M.</v>
      </c>
      <c r="Z1403" s="132"/>
    </row>
    <row r="1404" spans="1:26" s="68" customFormat="1" hidden="1" outlineLevel="2" x14ac:dyDescent="0.25">
      <c r="A1404" s="63" t="s">
        <v>1583</v>
      </c>
      <c r="B1404" s="64" t="s">
        <v>2042</v>
      </c>
      <c r="C1404" s="65" t="s">
        <v>2480</v>
      </c>
      <c r="D1404" s="66"/>
      <c r="E1404" s="67"/>
      <c r="F1404" s="307">
        <v>0</v>
      </c>
      <c r="G1404" s="307">
        <v>376.37</v>
      </c>
      <c r="H1404" s="142">
        <f t="shared" si="232"/>
        <v>-376.37</v>
      </c>
      <c r="I1404" s="91" t="str">
        <f t="shared" si="231"/>
        <v>N.M.</v>
      </c>
      <c r="J1404" s="157"/>
      <c r="K1404" s="307">
        <v>0</v>
      </c>
      <c r="L1404" s="307">
        <v>2659.04</v>
      </c>
      <c r="M1404" s="142">
        <f t="shared" si="225"/>
        <v>-2659.04</v>
      </c>
      <c r="N1404" s="91" t="str">
        <f t="shared" si="226"/>
        <v>N.M.</v>
      </c>
      <c r="O1404" s="258"/>
      <c r="P1404" s="157"/>
      <c r="Q1404" s="307">
        <v>0</v>
      </c>
      <c r="R1404" s="307">
        <v>1137.8600000000001</v>
      </c>
      <c r="S1404" s="142">
        <f t="shared" si="227"/>
        <v>-1137.8600000000001</v>
      </c>
      <c r="T1404" s="91" t="str">
        <f t="shared" si="228"/>
        <v>N.M.</v>
      </c>
      <c r="U1404" s="157"/>
      <c r="V1404" s="307">
        <v>1883.19</v>
      </c>
      <c r="W1404" s="307">
        <v>4636.17</v>
      </c>
      <c r="X1404" s="142">
        <f t="shared" si="229"/>
        <v>-2752.98</v>
      </c>
      <c r="Y1404" s="91">
        <f t="shared" si="230"/>
        <v>-0.59380480008282699</v>
      </c>
      <c r="Z1404" s="132"/>
    </row>
    <row r="1405" spans="1:26" s="68" customFormat="1" hidden="1" outlineLevel="2" x14ac:dyDescent="0.25">
      <c r="A1405" s="63" t="s">
        <v>1584</v>
      </c>
      <c r="B1405" s="64" t="s">
        <v>2043</v>
      </c>
      <c r="C1405" s="65" t="s">
        <v>2481</v>
      </c>
      <c r="D1405" s="66"/>
      <c r="E1405" s="67"/>
      <c r="F1405" s="307">
        <v>0</v>
      </c>
      <c r="G1405" s="307">
        <v>86922.12</v>
      </c>
      <c r="H1405" s="142">
        <f t="shared" si="232"/>
        <v>-86922.12</v>
      </c>
      <c r="I1405" s="91" t="str">
        <f t="shared" si="231"/>
        <v>N.M.</v>
      </c>
      <c r="J1405" s="157"/>
      <c r="K1405" s="307">
        <v>0</v>
      </c>
      <c r="L1405" s="307">
        <v>719300.12</v>
      </c>
      <c r="M1405" s="142">
        <f t="shared" si="225"/>
        <v>-719300.12</v>
      </c>
      <c r="N1405" s="91" t="str">
        <f t="shared" si="226"/>
        <v>N.M.</v>
      </c>
      <c r="O1405" s="258"/>
      <c r="P1405" s="157"/>
      <c r="Q1405" s="307">
        <v>0</v>
      </c>
      <c r="R1405" s="307">
        <v>231679.09</v>
      </c>
      <c r="S1405" s="142">
        <f t="shared" si="227"/>
        <v>-231679.09</v>
      </c>
      <c r="T1405" s="91" t="str">
        <f t="shared" si="228"/>
        <v>N.M.</v>
      </c>
      <c r="U1405" s="157"/>
      <c r="V1405" s="307">
        <v>398903.61</v>
      </c>
      <c r="W1405" s="307">
        <v>1142396.6000000001</v>
      </c>
      <c r="X1405" s="142">
        <f t="shared" si="229"/>
        <v>-743492.99000000011</v>
      </c>
      <c r="Y1405" s="91">
        <f t="shared" si="230"/>
        <v>-0.65081862988737893</v>
      </c>
      <c r="Z1405" s="132"/>
    </row>
    <row r="1406" spans="1:26" s="68" customFormat="1" hidden="1" outlineLevel="2" x14ac:dyDescent="0.25">
      <c r="A1406" s="63" t="s">
        <v>1585</v>
      </c>
      <c r="B1406" s="64" t="s">
        <v>2044</v>
      </c>
      <c r="C1406" s="65" t="s">
        <v>2482</v>
      </c>
      <c r="D1406" s="66"/>
      <c r="E1406" s="67"/>
      <c r="F1406" s="307">
        <v>0</v>
      </c>
      <c r="G1406" s="307">
        <v>69667.58</v>
      </c>
      <c r="H1406" s="142">
        <f t="shared" si="232"/>
        <v>-69667.58</v>
      </c>
      <c r="I1406" s="91" t="str">
        <f t="shared" si="231"/>
        <v>N.M.</v>
      </c>
      <c r="J1406" s="157"/>
      <c r="K1406" s="307">
        <v>0</v>
      </c>
      <c r="L1406" s="307">
        <v>556958.71999999997</v>
      </c>
      <c r="M1406" s="142">
        <f t="shared" si="225"/>
        <v>-556958.71999999997</v>
      </c>
      <c r="N1406" s="91" t="str">
        <f t="shared" si="226"/>
        <v>N.M.</v>
      </c>
      <c r="O1406" s="258"/>
      <c r="P1406" s="157"/>
      <c r="Q1406" s="307">
        <v>0</v>
      </c>
      <c r="R1406" s="307">
        <v>241476.16</v>
      </c>
      <c r="S1406" s="142">
        <f t="shared" si="227"/>
        <v>-241476.16</v>
      </c>
      <c r="T1406" s="91" t="str">
        <f t="shared" si="228"/>
        <v>N.M.</v>
      </c>
      <c r="U1406" s="157"/>
      <c r="V1406" s="307">
        <v>382726.98</v>
      </c>
      <c r="W1406" s="307">
        <v>952633.39999999991</v>
      </c>
      <c r="X1406" s="142">
        <f t="shared" si="229"/>
        <v>-569906.41999999993</v>
      </c>
      <c r="Y1406" s="91">
        <f t="shared" si="230"/>
        <v>-0.59824316468433714</v>
      </c>
      <c r="Z1406" s="132"/>
    </row>
    <row r="1407" spans="1:26" s="68" customFormat="1" hidden="1" outlineLevel="2" x14ac:dyDescent="0.25">
      <c r="A1407" s="63" t="s">
        <v>1586</v>
      </c>
      <c r="B1407" s="64" t="s">
        <v>2045</v>
      </c>
      <c r="C1407" s="65" t="s">
        <v>2483</v>
      </c>
      <c r="D1407" s="66"/>
      <c r="E1407" s="67"/>
      <c r="F1407" s="307">
        <v>0</v>
      </c>
      <c r="G1407" s="307">
        <v>0</v>
      </c>
      <c r="H1407" s="142">
        <f t="shared" si="232"/>
        <v>0</v>
      </c>
      <c r="I1407" s="91">
        <f t="shared" si="231"/>
        <v>0</v>
      </c>
      <c r="J1407" s="157"/>
      <c r="K1407" s="307">
        <v>0</v>
      </c>
      <c r="L1407" s="307">
        <v>0</v>
      </c>
      <c r="M1407" s="142">
        <f t="shared" si="225"/>
        <v>0</v>
      </c>
      <c r="N1407" s="91">
        <f t="shared" si="226"/>
        <v>0</v>
      </c>
      <c r="O1407" s="258"/>
      <c r="P1407" s="157"/>
      <c r="Q1407" s="307">
        <v>0</v>
      </c>
      <c r="R1407" s="307">
        <v>0</v>
      </c>
      <c r="S1407" s="142">
        <f t="shared" si="227"/>
        <v>0</v>
      </c>
      <c r="T1407" s="91">
        <f t="shared" si="228"/>
        <v>0</v>
      </c>
      <c r="U1407" s="157"/>
      <c r="V1407" s="307">
        <v>0</v>
      </c>
      <c r="W1407" s="307">
        <v>3.72</v>
      </c>
      <c r="X1407" s="142">
        <f t="shared" si="229"/>
        <v>-3.72</v>
      </c>
      <c r="Y1407" s="91" t="str">
        <f t="shared" si="230"/>
        <v>N.M.</v>
      </c>
      <c r="Z1407" s="132"/>
    </row>
    <row r="1408" spans="1:26" s="68" customFormat="1" hidden="1" outlineLevel="2" x14ac:dyDescent="0.25">
      <c r="A1408" s="63" t="s">
        <v>1587</v>
      </c>
      <c r="B1408" s="64" t="s">
        <v>2046</v>
      </c>
      <c r="C1408" s="65" t="s">
        <v>2484</v>
      </c>
      <c r="D1408" s="66"/>
      <c r="E1408" s="67"/>
      <c r="F1408" s="307">
        <v>0</v>
      </c>
      <c r="G1408" s="307">
        <v>0</v>
      </c>
      <c r="H1408" s="142">
        <f t="shared" si="232"/>
        <v>0</v>
      </c>
      <c r="I1408" s="91">
        <f t="shared" si="231"/>
        <v>0</v>
      </c>
      <c r="J1408" s="157"/>
      <c r="K1408" s="307">
        <v>0</v>
      </c>
      <c r="L1408" s="307">
        <v>0</v>
      </c>
      <c r="M1408" s="142">
        <f t="shared" si="225"/>
        <v>0</v>
      </c>
      <c r="N1408" s="91">
        <f t="shared" si="226"/>
        <v>0</v>
      </c>
      <c r="O1408" s="258"/>
      <c r="P1408" s="157"/>
      <c r="Q1408" s="307">
        <v>0</v>
      </c>
      <c r="R1408" s="307">
        <v>0</v>
      </c>
      <c r="S1408" s="142">
        <f t="shared" si="227"/>
        <v>0</v>
      </c>
      <c r="T1408" s="91">
        <f t="shared" si="228"/>
        <v>0</v>
      </c>
      <c r="U1408" s="157"/>
      <c r="V1408" s="307">
        <v>0</v>
      </c>
      <c r="W1408" s="307">
        <v>38.700000000000003</v>
      </c>
      <c r="X1408" s="142">
        <f t="shared" si="229"/>
        <v>-38.700000000000003</v>
      </c>
      <c r="Y1408" s="91" t="str">
        <f t="shared" si="230"/>
        <v>N.M.</v>
      </c>
      <c r="Z1408" s="132"/>
    </row>
    <row r="1409" spans="1:26" s="68" customFormat="1" hidden="1" outlineLevel="2" x14ac:dyDescent="0.25">
      <c r="A1409" s="63" t="s">
        <v>1588</v>
      </c>
      <c r="B1409" s="64" t="s">
        <v>2047</v>
      </c>
      <c r="C1409" s="65" t="s">
        <v>2485</v>
      </c>
      <c r="D1409" s="66"/>
      <c r="E1409" s="67"/>
      <c r="F1409" s="307">
        <v>0</v>
      </c>
      <c r="G1409" s="307">
        <v>0</v>
      </c>
      <c r="H1409" s="142">
        <f t="shared" si="232"/>
        <v>0</v>
      </c>
      <c r="I1409" s="91">
        <f t="shared" si="231"/>
        <v>0</v>
      </c>
      <c r="J1409" s="157"/>
      <c r="K1409" s="307">
        <v>0</v>
      </c>
      <c r="L1409" s="307">
        <v>98.31</v>
      </c>
      <c r="M1409" s="142">
        <f t="shared" si="225"/>
        <v>-98.31</v>
      </c>
      <c r="N1409" s="91" t="str">
        <f t="shared" si="226"/>
        <v>N.M.</v>
      </c>
      <c r="O1409" s="258"/>
      <c r="P1409" s="157"/>
      <c r="Q1409" s="307">
        <v>0</v>
      </c>
      <c r="R1409" s="307">
        <v>98.31</v>
      </c>
      <c r="S1409" s="142">
        <f t="shared" si="227"/>
        <v>-98.31</v>
      </c>
      <c r="T1409" s="91" t="str">
        <f t="shared" si="228"/>
        <v>N.M.</v>
      </c>
      <c r="U1409" s="157"/>
      <c r="V1409" s="307">
        <v>0</v>
      </c>
      <c r="W1409" s="307">
        <v>98.31</v>
      </c>
      <c r="X1409" s="142">
        <f t="shared" si="229"/>
        <v>-98.31</v>
      </c>
      <c r="Y1409" s="91" t="str">
        <f t="shared" si="230"/>
        <v>N.M.</v>
      </c>
      <c r="Z1409" s="132"/>
    </row>
    <row r="1410" spans="1:26" s="68" customFormat="1" hidden="1" outlineLevel="2" x14ac:dyDescent="0.25">
      <c r="A1410" s="63" t="s">
        <v>1589</v>
      </c>
      <c r="B1410" s="64" t="s">
        <v>2048</v>
      </c>
      <c r="C1410" s="65" t="s">
        <v>2486</v>
      </c>
      <c r="D1410" s="66"/>
      <c r="E1410" s="67"/>
      <c r="F1410" s="307">
        <v>0</v>
      </c>
      <c r="G1410" s="307">
        <v>351.55</v>
      </c>
      <c r="H1410" s="142">
        <f t="shared" si="232"/>
        <v>-351.55</v>
      </c>
      <c r="I1410" s="91" t="str">
        <f t="shared" si="231"/>
        <v>N.M.</v>
      </c>
      <c r="J1410" s="157"/>
      <c r="K1410" s="307">
        <v>0</v>
      </c>
      <c r="L1410" s="307">
        <v>1220.51</v>
      </c>
      <c r="M1410" s="142">
        <f t="shared" si="225"/>
        <v>-1220.51</v>
      </c>
      <c r="N1410" s="91" t="str">
        <f t="shared" si="226"/>
        <v>N.M.</v>
      </c>
      <c r="O1410" s="258"/>
      <c r="P1410" s="157"/>
      <c r="Q1410" s="307">
        <v>0</v>
      </c>
      <c r="R1410" s="307">
        <v>607.07000000000005</v>
      </c>
      <c r="S1410" s="142">
        <f t="shared" si="227"/>
        <v>-607.07000000000005</v>
      </c>
      <c r="T1410" s="91" t="str">
        <f t="shared" si="228"/>
        <v>N.M.</v>
      </c>
      <c r="U1410" s="157"/>
      <c r="V1410" s="307">
        <v>3892.2000000000003</v>
      </c>
      <c r="W1410" s="307">
        <v>3455.99</v>
      </c>
      <c r="X1410" s="142">
        <f t="shared" si="229"/>
        <v>436.21000000000049</v>
      </c>
      <c r="Y1410" s="91">
        <f t="shared" si="230"/>
        <v>0.12621853651196924</v>
      </c>
      <c r="Z1410" s="132"/>
    </row>
    <row r="1411" spans="1:26" hidden="1" outlineLevel="1" x14ac:dyDescent="0.25">
      <c r="A1411" s="38" t="s">
        <v>735</v>
      </c>
      <c r="B1411" s="83"/>
      <c r="C1411" s="78" t="s">
        <v>278</v>
      </c>
      <c r="D1411" s="38" t="s">
        <v>275</v>
      </c>
      <c r="E1411" s="48"/>
      <c r="F1411" s="100">
        <v>5136439.6399999987</v>
      </c>
      <c r="G1411" s="100">
        <v>5030329.290000001</v>
      </c>
      <c r="H1411" s="98">
        <f t="shared" si="232"/>
        <v>106110.34999999776</v>
      </c>
      <c r="I1411" s="117">
        <f t="shared" si="231"/>
        <v>2.1094116087179204E-2</v>
      </c>
      <c r="J1411" s="159"/>
      <c r="K1411" s="100">
        <v>40096234.757999994</v>
      </c>
      <c r="L1411" s="100">
        <v>38351284.00999999</v>
      </c>
      <c r="M1411" s="98">
        <f t="shared" si="225"/>
        <v>1744950.7480000034</v>
      </c>
      <c r="N1411" s="117">
        <f t="shared" si="226"/>
        <v>4.5499148021876198E-2</v>
      </c>
      <c r="O1411" s="246"/>
      <c r="P1411" s="159"/>
      <c r="Q1411" s="100">
        <v>15490851.329999998</v>
      </c>
      <c r="R1411" s="100">
        <v>16493537.68</v>
      </c>
      <c r="S1411" s="98">
        <f t="shared" si="227"/>
        <v>-1002686.3500000015</v>
      </c>
      <c r="T1411" s="117">
        <f t="shared" si="228"/>
        <v>-6.079267949991439E-2</v>
      </c>
      <c r="U1411" s="159"/>
      <c r="V1411" s="100">
        <v>65415796.437999994</v>
      </c>
      <c r="W1411" s="100">
        <v>63732078.493999988</v>
      </c>
      <c r="X1411" s="98">
        <f t="shared" si="229"/>
        <v>1683717.9440000057</v>
      </c>
      <c r="Y1411" s="117">
        <f t="shared" si="230"/>
        <v>2.641868873237075E-2</v>
      </c>
    </row>
    <row r="1412" spans="1:26" s="68" customFormat="1" hidden="1" outlineLevel="2" x14ac:dyDescent="0.25">
      <c r="A1412" s="63" t="s">
        <v>1333</v>
      </c>
      <c r="B1412" s="64" t="s">
        <v>1792</v>
      </c>
      <c r="C1412" s="65" t="s">
        <v>2250</v>
      </c>
      <c r="D1412" s="66"/>
      <c r="E1412" s="67"/>
      <c r="F1412" s="307">
        <v>441077.5</v>
      </c>
      <c r="G1412" s="307">
        <v>404117.81</v>
      </c>
      <c r="H1412" s="142">
        <f t="shared" si="232"/>
        <v>36959.69</v>
      </c>
      <c r="I1412" s="91">
        <f t="shared" si="231"/>
        <v>9.1457711304532716E-2</v>
      </c>
      <c r="J1412" s="157"/>
      <c r="K1412" s="307">
        <v>2392787.41</v>
      </c>
      <c r="L1412" s="307">
        <v>2741202.74</v>
      </c>
      <c r="M1412" s="142">
        <f t="shared" si="225"/>
        <v>-348415.33000000007</v>
      </c>
      <c r="N1412" s="91">
        <f t="shared" si="226"/>
        <v>-0.12710308687346492</v>
      </c>
      <c r="O1412" s="258"/>
      <c r="P1412" s="157"/>
      <c r="Q1412" s="307">
        <v>1086377.3999999999</v>
      </c>
      <c r="R1412" s="307">
        <v>1198349.69</v>
      </c>
      <c r="S1412" s="142">
        <f t="shared" si="227"/>
        <v>-111972.29000000004</v>
      </c>
      <c r="T1412" s="91">
        <f t="shared" si="228"/>
        <v>-9.3438744078116337E-2</v>
      </c>
      <c r="U1412" s="157"/>
      <c r="V1412" s="307">
        <v>4078509.39</v>
      </c>
      <c r="W1412" s="307">
        <v>4979442.82</v>
      </c>
      <c r="X1412" s="142">
        <f t="shared" si="229"/>
        <v>-900933.43000000017</v>
      </c>
      <c r="Y1412" s="91">
        <f t="shared" si="230"/>
        <v>-0.18093057046089348</v>
      </c>
      <c r="Z1412" s="132"/>
    </row>
    <row r="1413" spans="1:26" s="68" customFormat="1" hidden="1" outlineLevel="2" x14ac:dyDescent="0.25">
      <c r="A1413" s="63" t="s">
        <v>1334</v>
      </c>
      <c r="B1413" s="64" t="s">
        <v>1793</v>
      </c>
      <c r="C1413" s="65" t="s">
        <v>2251</v>
      </c>
      <c r="D1413" s="66"/>
      <c r="E1413" s="67"/>
      <c r="F1413" s="307">
        <v>0</v>
      </c>
      <c r="G1413" s="307">
        <v>0</v>
      </c>
      <c r="H1413" s="142">
        <f t="shared" si="232"/>
        <v>0</v>
      </c>
      <c r="I1413" s="91">
        <f t="shared" si="231"/>
        <v>0</v>
      </c>
      <c r="J1413" s="157"/>
      <c r="K1413" s="307">
        <v>0</v>
      </c>
      <c r="L1413" s="307">
        <v>0</v>
      </c>
      <c r="M1413" s="142">
        <f t="shared" si="225"/>
        <v>0</v>
      </c>
      <c r="N1413" s="91">
        <f t="shared" si="226"/>
        <v>0</v>
      </c>
      <c r="O1413" s="258"/>
      <c r="P1413" s="157"/>
      <c r="Q1413" s="307">
        <v>0</v>
      </c>
      <c r="R1413" s="307">
        <v>-17.080000000000002</v>
      </c>
      <c r="S1413" s="142">
        <f t="shared" si="227"/>
        <v>17.080000000000002</v>
      </c>
      <c r="T1413" s="91" t="str">
        <f t="shared" si="228"/>
        <v>N.M.</v>
      </c>
      <c r="U1413" s="157"/>
      <c r="V1413" s="307">
        <v>0</v>
      </c>
      <c r="W1413" s="307">
        <v>0</v>
      </c>
      <c r="X1413" s="142">
        <f t="shared" si="229"/>
        <v>0</v>
      </c>
      <c r="Y1413" s="91">
        <f t="shared" si="230"/>
        <v>0</v>
      </c>
      <c r="Z1413" s="132"/>
    </row>
    <row r="1414" spans="1:26" s="68" customFormat="1" hidden="1" outlineLevel="2" x14ac:dyDescent="0.25">
      <c r="A1414" s="63" t="s">
        <v>1320</v>
      </c>
      <c r="B1414" s="64" t="s">
        <v>1779</v>
      </c>
      <c r="C1414" s="65" t="s">
        <v>2237</v>
      </c>
      <c r="D1414" s="66"/>
      <c r="E1414" s="67"/>
      <c r="F1414" s="307">
        <v>671120.34</v>
      </c>
      <c r="G1414" s="307">
        <v>473977.3</v>
      </c>
      <c r="H1414" s="142">
        <f t="shared" si="232"/>
        <v>197143.03999999998</v>
      </c>
      <c r="I1414" s="91">
        <f t="shared" si="231"/>
        <v>0.41593350567632664</v>
      </c>
      <c r="J1414" s="157"/>
      <c r="K1414" s="307">
        <v>4770804.21</v>
      </c>
      <c r="L1414" s="307">
        <v>3549213.05</v>
      </c>
      <c r="M1414" s="142">
        <f t="shared" si="225"/>
        <v>1221591.1600000001</v>
      </c>
      <c r="N1414" s="91">
        <f t="shared" si="226"/>
        <v>0.34418648381787059</v>
      </c>
      <c r="O1414" s="258"/>
      <c r="P1414" s="157"/>
      <c r="Q1414" s="307">
        <v>1646297.01</v>
      </c>
      <c r="R1414" s="307">
        <v>1358673.82</v>
      </c>
      <c r="S1414" s="142">
        <f t="shared" si="227"/>
        <v>287623.18999999994</v>
      </c>
      <c r="T1414" s="91">
        <f t="shared" si="228"/>
        <v>0.2116940694419209</v>
      </c>
      <c r="U1414" s="157"/>
      <c r="V1414" s="307">
        <v>7570431.1699999999</v>
      </c>
      <c r="W1414" s="307">
        <v>7103320.96</v>
      </c>
      <c r="X1414" s="142">
        <f t="shared" si="229"/>
        <v>467110.20999999996</v>
      </c>
      <c r="Y1414" s="91">
        <f t="shared" si="230"/>
        <v>6.5759412059567132E-2</v>
      </c>
      <c r="Z1414" s="132"/>
    </row>
    <row r="1415" spans="1:26" s="68" customFormat="1" hidden="1" outlineLevel="2" x14ac:dyDescent="0.25">
      <c r="A1415" s="63" t="s">
        <v>1321</v>
      </c>
      <c r="B1415" s="64" t="s">
        <v>1780</v>
      </c>
      <c r="C1415" s="65" t="s">
        <v>2238</v>
      </c>
      <c r="D1415" s="66"/>
      <c r="E1415" s="67"/>
      <c r="F1415" s="307">
        <v>9639698.9399999995</v>
      </c>
      <c r="G1415" s="307">
        <v>10399040</v>
      </c>
      <c r="H1415" s="142">
        <f t="shared" si="232"/>
        <v>-759341.06000000052</v>
      </c>
      <c r="I1415" s="91">
        <f t="shared" si="231"/>
        <v>-7.3020303797273645E-2</v>
      </c>
      <c r="J1415" s="157"/>
      <c r="K1415" s="307">
        <v>38628656.909999996</v>
      </c>
      <c r="L1415" s="307">
        <v>48686220.909999996</v>
      </c>
      <c r="M1415" s="142">
        <f t="shared" si="225"/>
        <v>-10057564</v>
      </c>
      <c r="N1415" s="91">
        <f t="shared" si="226"/>
        <v>-0.20657927052075237</v>
      </c>
      <c r="O1415" s="258"/>
      <c r="P1415" s="157"/>
      <c r="Q1415" s="307">
        <v>16467427.58</v>
      </c>
      <c r="R1415" s="307">
        <v>22306502.59</v>
      </c>
      <c r="S1415" s="142">
        <f t="shared" si="227"/>
        <v>-5839075.0099999998</v>
      </c>
      <c r="T1415" s="91">
        <f t="shared" si="228"/>
        <v>-0.26176559890736328</v>
      </c>
      <c r="U1415" s="157"/>
      <c r="V1415" s="307">
        <v>72139360.299999997</v>
      </c>
      <c r="W1415" s="307">
        <v>69244510.629999995</v>
      </c>
      <c r="X1415" s="142">
        <f t="shared" si="229"/>
        <v>2894849.6700000018</v>
      </c>
      <c r="Y1415" s="91">
        <f t="shared" si="230"/>
        <v>4.1806197251769095E-2</v>
      </c>
      <c r="Z1415" s="132"/>
    </row>
    <row r="1416" spans="1:26" s="68" customFormat="1" hidden="1" outlineLevel="2" x14ac:dyDescent="0.25">
      <c r="A1416" s="63" t="s">
        <v>1322</v>
      </c>
      <c r="B1416" s="64" t="s">
        <v>1781</v>
      </c>
      <c r="C1416" s="65" t="s">
        <v>2239</v>
      </c>
      <c r="D1416" s="66"/>
      <c r="E1416" s="67"/>
      <c r="F1416" s="307">
        <v>519917.36</v>
      </c>
      <c r="G1416" s="307">
        <v>448366.93</v>
      </c>
      <c r="H1416" s="142">
        <f t="shared" si="232"/>
        <v>71550.429999999993</v>
      </c>
      <c r="I1416" s="91">
        <f t="shared" si="231"/>
        <v>0.15958007875380104</v>
      </c>
      <c r="J1416" s="157"/>
      <c r="K1416" s="307">
        <v>2269117.4900000002</v>
      </c>
      <c r="L1416" s="307">
        <v>1943694.6800000002</v>
      </c>
      <c r="M1416" s="142">
        <f t="shared" si="225"/>
        <v>325422.81000000006</v>
      </c>
      <c r="N1416" s="91">
        <f t="shared" si="226"/>
        <v>0.16742486016373725</v>
      </c>
      <c r="O1416" s="258"/>
      <c r="P1416" s="157"/>
      <c r="Q1416" s="307">
        <v>1101238.8999999999</v>
      </c>
      <c r="R1416" s="307">
        <v>1000866.61</v>
      </c>
      <c r="S1416" s="142">
        <f t="shared" si="227"/>
        <v>100372.28999999992</v>
      </c>
      <c r="T1416" s="91">
        <f t="shared" si="228"/>
        <v>0.10028538168537755</v>
      </c>
      <c r="U1416" s="157"/>
      <c r="V1416" s="307">
        <v>3876212.89</v>
      </c>
      <c r="W1416" s="307">
        <v>2635293.56</v>
      </c>
      <c r="X1416" s="142">
        <f t="shared" si="229"/>
        <v>1240919.33</v>
      </c>
      <c r="Y1416" s="91">
        <f t="shared" si="230"/>
        <v>0.47088466683005897</v>
      </c>
      <c r="Z1416" s="132"/>
    </row>
    <row r="1417" spans="1:26" s="68" customFormat="1" hidden="1" outlineLevel="2" x14ac:dyDescent="0.25">
      <c r="A1417" s="63" t="s">
        <v>1323</v>
      </c>
      <c r="B1417" s="64" t="s">
        <v>1782</v>
      </c>
      <c r="C1417" s="65" t="s">
        <v>2240</v>
      </c>
      <c r="D1417" s="66"/>
      <c r="E1417" s="67"/>
      <c r="F1417" s="307">
        <v>-1315935.06</v>
      </c>
      <c r="G1417" s="307">
        <v>-3400719.02</v>
      </c>
      <c r="H1417" s="142">
        <f t="shared" si="232"/>
        <v>2084783.96</v>
      </c>
      <c r="I1417" s="91">
        <f t="shared" si="231"/>
        <v>0.61304210895965172</v>
      </c>
      <c r="J1417" s="157"/>
      <c r="K1417" s="307">
        <v>239419.24</v>
      </c>
      <c r="L1417" s="307">
        <v>475218.31</v>
      </c>
      <c r="M1417" s="142">
        <f t="shared" si="225"/>
        <v>-235799.07</v>
      </c>
      <c r="N1417" s="91">
        <f t="shared" si="226"/>
        <v>-0.49619104533240732</v>
      </c>
      <c r="O1417" s="258"/>
      <c r="P1417" s="157"/>
      <c r="Q1417" s="307">
        <v>-238646.47500000001</v>
      </c>
      <c r="R1417" s="307">
        <v>-2977742</v>
      </c>
      <c r="S1417" s="142">
        <f t="shared" si="227"/>
        <v>2739095.5249999999</v>
      </c>
      <c r="T1417" s="91">
        <f t="shared" si="228"/>
        <v>0.91985656413483774</v>
      </c>
      <c r="U1417" s="157"/>
      <c r="V1417" s="307">
        <v>1817425</v>
      </c>
      <c r="W1417" s="307">
        <v>-4337801.0000000009</v>
      </c>
      <c r="X1417" s="142">
        <f t="shared" si="229"/>
        <v>6155226.0000000009</v>
      </c>
      <c r="Y1417" s="91">
        <f t="shared" si="230"/>
        <v>1.4189738072355094</v>
      </c>
      <c r="Z1417" s="132"/>
    </row>
    <row r="1418" spans="1:26" s="68" customFormat="1" hidden="1" outlineLevel="2" x14ac:dyDescent="0.25">
      <c r="A1418" s="63" t="s">
        <v>1324</v>
      </c>
      <c r="B1418" s="64" t="s">
        <v>1783</v>
      </c>
      <c r="C1418" s="65" t="s">
        <v>2241</v>
      </c>
      <c r="D1418" s="66"/>
      <c r="E1418" s="67"/>
      <c r="F1418" s="307">
        <v>1061.0899999999999</v>
      </c>
      <c r="G1418" s="307">
        <v>2129.9</v>
      </c>
      <c r="H1418" s="142">
        <f t="shared" si="232"/>
        <v>-1068.8100000000002</v>
      </c>
      <c r="I1418" s="91">
        <f t="shared" si="231"/>
        <v>-0.50181229165688535</v>
      </c>
      <c r="J1418" s="157"/>
      <c r="K1418" s="307">
        <v>3019.55</v>
      </c>
      <c r="L1418" s="307">
        <v>10673.84</v>
      </c>
      <c r="M1418" s="142">
        <f t="shared" si="225"/>
        <v>-7654.29</v>
      </c>
      <c r="N1418" s="91">
        <f t="shared" si="226"/>
        <v>-0.71710743275147459</v>
      </c>
      <c r="O1418" s="258"/>
      <c r="P1418" s="157"/>
      <c r="Q1418" s="307">
        <v>1041.57</v>
      </c>
      <c r="R1418" s="307">
        <v>8178.3600000000006</v>
      </c>
      <c r="S1418" s="142">
        <f t="shared" si="227"/>
        <v>-7136.7900000000009</v>
      </c>
      <c r="T1418" s="91">
        <f t="shared" si="228"/>
        <v>-0.87264317051340368</v>
      </c>
      <c r="U1418" s="157"/>
      <c r="V1418" s="307">
        <v>11199.76</v>
      </c>
      <c r="W1418" s="307">
        <v>10673.84</v>
      </c>
      <c r="X1418" s="142">
        <f t="shared" si="229"/>
        <v>525.92000000000007</v>
      </c>
      <c r="Y1418" s="91">
        <f t="shared" si="230"/>
        <v>4.9271864671008754E-2</v>
      </c>
      <c r="Z1418" s="132"/>
    </row>
    <row r="1419" spans="1:26" s="68" customFormat="1" hidden="1" outlineLevel="2" x14ac:dyDescent="0.25">
      <c r="A1419" s="63" t="s">
        <v>1325</v>
      </c>
      <c r="B1419" s="64" t="s">
        <v>1784</v>
      </c>
      <c r="C1419" s="65" t="s">
        <v>2242</v>
      </c>
      <c r="D1419" s="66"/>
      <c r="E1419" s="67"/>
      <c r="F1419" s="307">
        <v>0</v>
      </c>
      <c r="G1419" s="307">
        <v>0</v>
      </c>
      <c r="H1419" s="142">
        <f t="shared" si="232"/>
        <v>0</v>
      </c>
      <c r="I1419" s="91">
        <f t="shared" si="231"/>
        <v>0</v>
      </c>
      <c r="J1419" s="157"/>
      <c r="K1419" s="307">
        <v>4136038.43</v>
      </c>
      <c r="L1419" s="307">
        <v>49281.130000000005</v>
      </c>
      <c r="M1419" s="142">
        <f t="shared" si="225"/>
        <v>4086757.3000000003</v>
      </c>
      <c r="N1419" s="91" t="str">
        <f t="shared" si="226"/>
        <v>N.M.</v>
      </c>
      <c r="O1419" s="258"/>
      <c r="P1419" s="157"/>
      <c r="Q1419" s="307">
        <v>4136038.43</v>
      </c>
      <c r="R1419" s="307">
        <v>49281.130000000005</v>
      </c>
      <c r="S1419" s="142">
        <f t="shared" si="227"/>
        <v>4086757.3000000003</v>
      </c>
      <c r="T1419" s="91" t="str">
        <f t="shared" si="228"/>
        <v>N.M.</v>
      </c>
      <c r="U1419" s="157"/>
      <c r="V1419" s="307">
        <v>4136038.43</v>
      </c>
      <c r="W1419" s="307">
        <v>49281.130000000005</v>
      </c>
      <c r="X1419" s="142">
        <f t="shared" si="229"/>
        <v>4086757.3000000003</v>
      </c>
      <c r="Y1419" s="91" t="str">
        <f t="shared" si="230"/>
        <v>N.M.</v>
      </c>
      <c r="Z1419" s="132"/>
    </row>
    <row r="1420" spans="1:26" s="68" customFormat="1" hidden="1" outlineLevel="2" x14ac:dyDescent="0.25">
      <c r="A1420" s="63" t="s">
        <v>1326</v>
      </c>
      <c r="B1420" s="64" t="s">
        <v>1785</v>
      </c>
      <c r="C1420" s="65" t="s">
        <v>2243</v>
      </c>
      <c r="D1420" s="66"/>
      <c r="E1420" s="67"/>
      <c r="F1420" s="307">
        <v>310596.72000000003</v>
      </c>
      <c r="G1420" s="307">
        <v>348934.23</v>
      </c>
      <c r="H1420" s="142">
        <f t="shared" si="232"/>
        <v>-38337.509999999951</v>
      </c>
      <c r="I1420" s="91">
        <f t="shared" si="231"/>
        <v>-0.10987030421177066</v>
      </c>
      <c r="J1420" s="157"/>
      <c r="K1420" s="307">
        <v>2700152.3</v>
      </c>
      <c r="L1420" s="307">
        <v>2161387.63</v>
      </c>
      <c r="M1420" s="142">
        <f t="shared" si="225"/>
        <v>538764.66999999993</v>
      </c>
      <c r="N1420" s="91">
        <f t="shared" si="226"/>
        <v>0.24926795292152198</v>
      </c>
      <c r="O1420" s="258"/>
      <c r="P1420" s="157"/>
      <c r="Q1420" s="307">
        <v>1497506.75</v>
      </c>
      <c r="R1420" s="307">
        <v>1038928.38</v>
      </c>
      <c r="S1420" s="142">
        <f t="shared" si="227"/>
        <v>458578.37</v>
      </c>
      <c r="T1420" s="91">
        <f t="shared" si="228"/>
        <v>0.4413955560632582</v>
      </c>
      <c r="U1420" s="157"/>
      <c r="V1420" s="307">
        <v>4268095.99</v>
      </c>
      <c r="W1420" s="307">
        <v>3212651.17</v>
      </c>
      <c r="X1420" s="142">
        <f t="shared" si="229"/>
        <v>1055444.8200000003</v>
      </c>
      <c r="Y1420" s="91">
        <f t="shared" si="230"/>
        <v>0.32852767516617759</v>
      </c>
      <c r="Z1420" s="132"/>
    </row>
    <row r="1421" spans="1:26" s="68" customFormat="1" hidden="1" outlineLevel="2" x14ac:dyDescent="0.25">
      <c r="A1421" s="63" t="s">
        <v>1327</v>
      </c>
      <c r="B1421" s="64" t="s">
        <v>1786</v>
      </c>
      <c r="C1421" s="65" t="s">
        <v>2244</v>
      </c>
      <c r="D1421" s="66"/>
      <c r="E1421" s="67"/>
      <c r="F1421" s="307">
        <v>4467847.34</v>
      </c>
      <c r="G1421" s="307">
        <v>3132492.51</v>
      </c>
      <c r="H1421" s="142">
        <f t="shared" si="232"/>
        <v>1335354.83</v>
      </c>
      <c r="I1421" s="91">
        <f t="shared" si="231"/>
        <v>0.42629146781263977</v>
      </c>
      <c r="J1421" s="157"/>
      <c r="K1421" s="307">
        <v>25416774.620000001</v>
      </c>
      <c r="L1421" s="307">
        <v>20263773.100000001</v>
      </c>
      <c r="M1421" s="142">
        <f t="shared" si="225"/>
        <v>5153001.5199999996</v>
      </c>
      <c r="N1421" s="91">
        <f t="shared" si="226"/>
        <v>0.25429625048456544</v>
      </c>
      <c r="O1421" s="258"/>
      <c r="P1421" s="157"/>
      <c r="Q1421" s="307">
        <v>10547386.01</v>
      </c>
      <c r="R1421" s="307">
        <v>8230529.9400000004</v>
      </c>
      <c r="S1421" s="142">
        <f t="shared" si="227"/>
        <v>2316856.0699999994</v>
      </c>
      <c r="T1421" s="91">
        <f t="shared" si="228"/>
        <v>0.28149536990810087</v>
      </c>
      <c r="U1421" s="157"/>
      <c r="V1421" s="307">
        <v>32918128.289999999</v>
      </c>
      <c r="W1421" s="307">
        <v>29157576.75</v>
      </c>
      <c r="X1421" s="142">
        <f t="shared" si="229"/>
        <v>3760551.5399999991</v>
      </c>
      <c r="Y1421" s="91">
        <f t="shared" si="230"/>
        <v>0.1289733907671185</v>
      </c>
      <c r="Z1421" s="132"/>
    </row>
    <row r="1422" spans="1:26" s="68" customFormat="1" hidden="1" outlineLevel="2" x14ac:dyDescent="0.25">
      <c r="A1422" s="63" t="s">
        <v>1328</v>
      </c>
      <c r="B1422" s="64" t="s">
        <v>1787</v>
      </c>
      <c r="C1422" s="65" t="s">
        <v>2245</v>
      </c>
      <c r="D1422" s="66"/>
      <c r="E1422" s="67"/>
      <c r="F1422" s="307">
        <v>34941.629999999997</v>
      </c>
      <c r="G1422" s="307">
        <v>57813.520000000004</v>
      </c>
      <c r="H1422" s="142">
        <f t="shared" si="232"/>
        <v>-22871.890000000007</v>
      </c>
      <c r="I1422" s="91">
        <f t="shared" si="231"/>
        <v>-0.3956149011511495</v>
      </c>
      <c r="J1422" s="157"/>
      <c r="K1422" s="307">
        <v>315132.94</v>
      </c>
      <c r="L1422" s="307">
        <v>575078.07000000007</v>
      </c>
      <c r="M1422" s="142">
        <f t="shared" si="225"/>
        <v>-259945.13000000006</v>
      </c>
      <c r="N1422" s="91">
        <f t="shared" si="226"/>
        <v>-0.45201711482407952</v>
      </c>
      <c r="O1422" s="258"/>
      <c r="P1422" s="157"/>
      <c r="Q1422" s="307">
        <v>161635.01</v>
      </c>
      <c r="R1422" s="307">
        <v>84440.790000000008</v>
      </c>
      <c r="S1422" s="142">
        <f t="shared" si="227"/>
        <v>77194.22</v>
      </c>
      <c r="T1422" s="91">
        <f t="shared" si="228"/>
        <v>0.91418164136076885</v>
      </c>
      <c r="U1422" s="157"/>
      <c r="V1422" s="307">
        <v>364550.78</v>
      </c>
      <c r="W1422" s="307">
        <v>666994.34000000008</v>
      </c>
      <c r="X1422" s="142">
        <f t="shared" si="229"/>
        <v>-302443.56000000006</v>
      </c>
      <c r="Y1422" s="91">
        <f t="shared" si="230"/>
        <v>-0.45344246849231135</v>
      </c>
      <c r="Z1422" s="132"/>
    </row>
    <row r="1423" spans="1:26" s="68" customFormat="1" hidden="1" outlineLevel="2" x14ac:dyDescent="0.25">
      <c r="A1423" s="63" t="s">
        <v>1329</v>
      </c>
      <c r="B1423" s="64" t="s">
        <v>1788</v>
      </c>
      <c r="C1423" s="65" t="s">
        <v>2246</v>
      </c>
      <c r="D1423" s="66"/>
      <c r="E1423" s="67"/>
      <c r="F1423" s="307">
        <v>123628.91</v>
      </c>
      <c r="G1423" s="307">
        <v>111889.49</v>
      </c>
      <c r="H1423" s="142">
        <f t="shared" si="232"/>
        <v>11739.419999999998</v>
      </c>
      <c r="I1423" s="91">
        <f t="shared" si="231"/>
        <v>0.10491977396625901</v>
      </c>
      <c r="J1423" s="157"/>
      <c r="K1423" s="307">
        <v>769602.9</v>
      </c>
      <c r="L1423" s="307">
        <v>792955.66</v>
      </c>
      <c r="M1423" s="142">
        <f t="shared" si="225"/>
        <v>-23352.760000000009</v>
      </c>
      <c r="N1423" s="91">
        <f t="shared" si="226"/>
        <v>-2.9450272162758771E-2</v>
      </c>
      <c r="O1423" s="258"/>
      <c r="P1423" s="157"/>
      <c r="Q1423" s="307">
        <v>295677.47000000003</v>
      </c>
      <c r="R1423" s="307">
        <v>491025.9</v>
      </c>
      <c r="S1423" s="142">
        <f t="shared" si="227"/>
        <v>-195348.43</v>
      </c>
      <c r="T1423" s="91">
        <f t="shared" si="228"/>
        <v>-0.39783732385603282</v>
      </c>
      <c r="U1423" s="157"/>
      <c r="V1423" s="307">
        <v>1366918.92</v>
      </c>
      <c r="W1423" s="307">
        <v>1393510.86</v>
      </c>
      <c r="X1423" s="142">
        <f t="shared" si="229"/>
        <v>-26591.940000000177</v>
      </c>
      <c r="Y1423" s="91">
        <f t="shared" si="230"/>
        <v>-1.9082693047688323E-2</v>
      </c>
      <c r="Z1423" s="132"/>
    </row>
    <row r="1424" spans="1:26" s="68" customFormat="1" hidden="1" outlineLevel="2" x14ac:dyDescent="0.25">
      <c r="A1424" s="63" t="s">
        <v>1330</v>
      </c>
      <c r="B1424" s="64" t="s">
        <v>1789</v>
      </c>
      <c r="C1424" s="65" t="s">
        <v>2247</v>
      </c>
      <c r="D1424" s="66"/>
      <c r="E1424" s="67"/>
      <c r="F1424" s="307">
        <v>-90539.53</v>
      </c>
      <c r="G1424" s="307">
        <v>-120542.53</v>
      </c>
      <c r="H1424" s="142">
        <f t="shared" si="232"/>
        <v>30003</v>
      </c>
      <c r="I1424" s="91">
        <f t="shared" si="231"/>
        <v>0.24889970369793965</v>
      </c>
      <c r="J1424" s="157"/>
      <c r="K1424" s="307">
        <v>-699746.25</v>
      </c>
      <c r="L1424" s="307">
        <v>-790065.81</v>
      </c>
      <c r="M1424" s="142">
        <f t="shared" si="225"/>
        <v>90319.560000000056</v>
      </c>
      <c r="N1424" s="91">
        <f t="shared" si="226"/>
        <v>0.11431903375239089</v>
      </c>
      <c r="O1424" s="258"/>
      <c r="P1424" s="157"/>
      <c r="Q1424" s="307">
        <v>-245050.13</v>
      </c>
      <c r="R1424" s="307">
        <v>-249793.91</v>
      </c>
      <c r="S1424" s="142">
        <f t="shared" si="227"/>
        <v>4743.7799999999988</v>
      </c>
      <c r="T1424" s="91">
        <f t="shared" si="228"/>
        <v>1.8990775235473111E-2</v>
      </c>
      <c r="U1424" s="157"/>
      <c r="V1424" s="307">
        <v>-1195357.95</v>
      </c>
      <c r="W1424" s="307">
        <v>-1285073.7200000002</v>
      </c>
      <c r="X1424" s="142">
        <f t="shared" si="229"/>
        <v>89715.770000000251</v>
      </c>
      <c r="Y1424" s="91">
        <f t="shared" si="230"/>
        <v>6.9813714655996728E-2</v>
      </c>
      <c r="Z1424" s="132"/>
    </row>
    <row r="1425" spans="1:26" s="68" customFormat="1" hidden="1" outlineLevel="2" x14ac:dyDescent="0.25">
      <c r="A1425" s="63" t="s">
        <v>1331</v>
      </c>
      <c r="B1425" s="64" t="s">
        <v>1790</v>
      </c>
      <c r="C1425" s="65" t="s">
        <v>2248</v>
      </c>
      <c r="D1425" s="66"/>
      <c r="E1425" s="67"/>
      <c r="F1425" s="307">
        <v>503208</v>
      </c>
      <c r="G1425" s="307">
        <v>547200</v>
      </c>
      <c r="H1425" s="142">
        <f t="shared" si="232"/>
        <v>-43992</v>
      </c>
      <c r="I1425" s="91">
        <f t="shared" si="231"/>
        <v>-8.0394736842105269E-2</v>
      </c>
      <c r="J1425" s="157"/>
      <c r="K1425" s="307">
        <v>3600456.48</v>
      </c>
      <c r="L1425" s="307">
        <v>3696767.2800000003</v>
      </c>
      <c r="M1425" s="142">
        <f t="shared" si="225"/>
        <v>-96310.800000000279</v>
      </c>
      <c r="N1425" s="91">
        <f t="shared" si="226"/>
        <v>-2.6052708408520722E-2</v>
      </c>
      <c r="O1425" s="258"/>
      <c r="P1425" s="157"/>
      <c r="Q1425" s="307">
        <v>1447117.2</v>
      </c>
      <c r="R1425" s="307">
        <v>1674426.96</v>
      </c>
      <c r="S1425" s="142">
        <f t="shared" si="227"/>
        <v>-227309.76</v>
      </c>
      <c r="T1425" s="91">
        <f t="shared" si="228"/>
        <v>-0.13575376258872468</v>
      </c>
      <c r="U1425" s="157"/>
      <c r="V1425" s="307">
        <v>6141848.5999999996</v>
      </c>
      <c r="W1425" s="307">
        <v>6248779.9199999999</v>
      </c>
      <c r="X1425" s="142">
        <f t="shared" si="229"/>
        <v>-106931.3200000003</v>
      </c>
      <c r="Y1425" s="91">
        <f t="shared" si="230"/>
        <v>-1.7112351750099768E-2</v>
      </c>
      <c r="Z1425" s="132"/>
    </row>
    <row r="1426" spans="1:26" s="68" customFormat="1" hidden="1" outlineLevel="2" x14ac:dyDescent="0.25">
      <c r="A1426" s="63" t="s">
        <v>1332</v>
      </c>
      <c r="B1426" s="64" t="s">
        <v>1791</v>
      </c>
      <c r="C1426" s="65" t="s">
        <v>2249</v>
      </c>
      <c r="D1426" s="66"/>
      <c r="E1426" s="67"/>
      <c r="F1426" s="307">
        <v>7.4999999999999997E-2</v>
      </c>
      <c r="G1426" s="307">
        <v>-0.22</v>
      </c>
      <c r="H1426" s="142">
        <f t="shared" si="232"/>
        <v>0.29499999999999998</v>
      </c>
      <c r="I1426" s="91">
        <f t="shared" si="231"/>
        <v>1.3409090909090908</v>
      </c>
      <c r="J1426" s="157"/>
      <c r="K1426" s="307">
        <v>237983.75</v>
      </c>
      <c r="L1426" s="307">
        <v>1140696.8600000001</v>
      </c>
      <c r="M1426" s="142">
        <f t="shared" si="225"/>
        <v>-902713.1100000001</v>
      </c>
      <c r="N1426" s="91">
        <f t="shared" si="226"/>
        <v>-0.79136985614214805</v>
      </c>
      <c r="O1426" s="258"/>
      <c r="P1426" s="157"/>
      <c r="Q1426" s="307">
        <v>4182.57</v>
      </c>
      <c r="R1426" s="307">
        <v>81387.19</v>
      </c>
      <c r="S1426" s="142">
        <f t="shared" si="227"/>
        <v>-77204.62</v>
      </c>
      <c r="T1426" s="91">
        <f t="shared" si="228"/>
        <v>-0.94860898871185984</v>
      </c>
      <c r="U1426" s="157"/>
      <c r="V1426" s="307">
        <v>1796089.5899999999</v>
      </c>
      <c r="W1426" s="307">
        <v>1226591.5</v>
      </c>
      <c r="X1426" s="142">
        <f t="shared" si="229"/>
        <v>569498.08999999985</v>
      </c>
      <c r="Y1426" s="91">
        <f t="shared" si="230"/>
        <v>0.46429319785764034</v>
      </c>
      <c r="Z1426" s="132"/>
    </row>
    <row r="1427" spans="1:26" s="68" customFormat="1" hidden="1" outlineLevel="2" x14ac:dyDescent="0.25">
      <c r="A1427" s="63" t="s">
        <v>1335</v>
      </c>
      <c r="B1427" s="64" t="s">
        <v>1794</v>
      </c>
      <c r="C1427" s="65" t="s">
        <v>2252</v>
      </c>
      <c r="D1427" s="66"/>
      <c r="E1427" s="67"/>
      <c r="F1427" s="307">
        <v>202681.56</v>
      </c>
      <c r="G1427" s="307">
        <v>116043.45</v>
      </c>
      <c r="H1427" s="142">
        <f t="shared" si="232"/>
        <v>86638.11</v>
      </c>
      <c r="I1427" s="91">
        <f t="shared" si="231"/>
        <v>0.74660060520434379</v>
      </c>
      <c r="J1427" s="157"/>
      <c r="K1427" s="307">
        <v>1190267.3500000001</v>
      </c>
      <c r="L1427" s="307">
        <v>906231.25</v>
      </c>
      <c r="M1427" s="142">
        <f t="shared" ref="M1427:M1490" si="233">+K1427-L1427</f>
        <v>284036.10000000009</v>
      </c>
      <c r="N1427" s="91">
        <f t="shared" ref="N1427:N1490" si="234">IF(L1427&lt;0,IF(M1427=0,0,IF(OR(L1427=0,K1427=0),"N.M.",IF(ABS(M1427/L1427)&gt;=10,"N.M.",M1427/(-L1427)))),IF(M1427=0,0,IF(OR(L1427=0,K1427=0),"N.M.",IF(ABS(M1427/L1427)&gt;=10,"N.M.",M1427/L1427))))</f>
        <v>0.31342562949578279</v>
      </c>
      <c r="O1427" s="258"/>
      <c r="P1427" s="157"/>
      <c r="Q1427" s="307">
        <v>511211.42</v>
      </c>
      <c r="R1427" s="307">
        <v>412780.96</v>
      </c>
      <c r="S1427" s="142">
        <f t="shared" ref="S1427:S1490" si="235">+Q1427-R1427</f>
        <v>98430.459999999963</v>
      </c>
      <c r="T1427" s="91">
        <f t="shared" ref="T1427:T1490" si="236">IF(R1427&lt;0,IF(S1427=0,0,IF(OR(R1427=0,Q1427=0),"N.M.",IF(ABS(S1427/R1427)&gt;=10,"N.M.",S1427/(-R1427)))),IF(S1427=0,0,IF(OR(R1427=0,Q1427=0),"N.M.",IF(ABS(S1427/R1427)&gt;=10,"N.M.",S1427/R1427))))</f>
        <v>0.23845688037549009</v>
      </c>
      <c r="U1427" s="157"/>
      <c r="V1427" s="307">
        <v>1783767.75</v>
      </c>
      <c r="W1427" s="307">
        <v>1504891.48</v>
      </c>
      <c r="X1427" s="142">
        <f t="shared" ref="X1427:X1490" si="237">+V1427-W1427</f>
        <v>278876.27</v>
      </c>
      <c r="Y1427" s="91">
        <f t="shared" ref="Y1427:Y1490" si="238">IF(W1427&lt;0,IF(X1427=0,0,IF(OR(W1427=0,V1427=0),"N.M.",IF(ABS(X1427/W1427)&gt;=10,"N.M.",X1427/(-W1427)))),IF(X1427=0,0,IF(OR(W1427=0,V1427=0),"N.M.",IF(ABS(X1427/W1427)&gt;=10,"N.M.",X1427/W1427))))</f>
        <v>0.18531320942823068</v>
      </c>
      <c r="Z1427" s="132"/>
    </row>
    <row r="1428" spans="1:26" s="68" customFormat="1" hidden="1" outlineLevel="2" x14ac:dyDescent="0.25">
      <c r="A1428" s="63" t="s">
        <v>1336</v>
      </c>
      <c r="B1428" s="64" t="s">
        <v>1795</v>
      </c>
      <c r="C1428" s="65" t="s">
        <v>2253</v>
      </c>
      <c r="D1428" s="66"/>
      <c r="E1428" s="67"/>
      <c r="F1428" s="307">
        <v>89646.41</v>
      </c>
      <c r="G1428" s="307">
        <v>107599.58</v>
      </c>
      <c r="H1428" s="142">
        <f t="shared" si="232"/>
        <v>-17953.169999999998</v>
      </c>
      <c r="I1428" s="91">
        <f t="shared" si="231"/>
        <v>-0.16685167358459949</v>
      </c>
      <c r="J1428" s="157"/>
      <c r="K1428" s="307">
        <v>480627.09</v>
      </c>
      <c r="L1428" s="307">
        <v>773606.58</v>
      </c>
      <c r="M1428" s="142">
        <f t="shared" si="233"/>
        <v>-292979.48999999993</v>
      </c>
      <c r="N1428" s="91">
        <f t="shared" si="234"/>
        <v>-0.37871897366746798</v>
      </c>
      <c r="O1428" s="258"/>
      <c r="P1428" s="157"/>
      <c r="Q1428" s="307">
        <v>174361.82</v>
      </c>
      <c r="R1428" s="307">
        <v>327049.19</v>
      </c>
      <c r="S1428" s="142">
        <f t="shared" si="235"/>
        <v>-152687.37</v>
      </c>
      <c r="T1428" s="91">
        <f t="shared" si="236"/>
        <v>-0.46686362378699053</v>
      </c>
      <c r="U1428" s="157"/>
      <c r="V1428" s="307">
        <v>984815.06</v>
      </c>
      <c r="W1428" s="307">
        <v>1257895.73</v>
      </c>
      <c r="X1428" s="142">
        <f t="shared" si="237"/>
        <v>-273080.66999999993</v>
      </c>
      <c r="Y1428" s="91">
        <f t="shared" si="238"/>
        <v>-0.21709324826152318</v>
      </c>
      <c r="Z1428" s="132"/>
    </row>
    <row r="1429" spans="1:26" s="68" customFormat="1" hidden="1" outlineLevel="2" x14ac:dyDescent="0.25">
      <c r="A1429" s="63" t="s">
        <v>1337</v>
      </c>
      <c r="B1429" s="64" t="s">
        <v>1796</v>
      </c>
      <c r="C1429" s="65" t="s">
        <v>2254</v>
      </c>
      <c r="D1429" s="66"/>
      <c r="E1429" s="67"/>
      <c r="F1429" s="307">
        <v>0</v>
      </c>
      <c r="G1429" s="307">
        <v>0</v>
      </c>
      <c r="H1429" s="142">
        <f t="shared" si="232"/>
        <v>0</v>
      </c>
      <c r="I1429" s="91">
        <f t="shared" si="231"/>
        <v>0</v>
      </c>
      <c r="J1429" s="157"/>
      <c r="K1429" s="307">
        <v>0</v>
      </c>
      <c r="L1429" s="307">
        <v>0</v>
      </c>
      <c r="M1429" s="142">
        <f t="shared" si="233"/>
        <v>0</v>
      </c>
      <c r="N1429" s="91">
        <f t="shared" si="234"/>
        <v>0</v>
      </c>
      <c r="O1429" s="258"/>
      <c r="P1429" s="157"/>
      <c r="Q1429" s="307">
        <v>0</v>
      </c>
      <c r="R1429" s="307">
        <v>0</v>
      </c>
      <c r="S1429" s="142">
        <f t="shared" si="235"/>
        <v>0</v>
      </c>
      <c r="T1429" s="91">
        <f t="shared" si="236"/>
        <v>0</v>
      </c>
      <c r="U1429" s="157"/>
      <c r="V1429" s="307">
        <v>0</v>
      </c>
      <c r="W1429" s="307">
        <v>286.77</v>
      </c>
      <c r="X1429" s="142">
        <f t="shared" si="237"/>
        <v>-286.77</v>
      </c>
      <c r="Y1429" s="91" t="str">
        <f t="shared" si="238"/>
        <v>N.M.</v>
      </c>
      <c r="Z1429" s="132"/>
    </row>
    <row r="1430" spans="1:26" s="68" customFormat="1" hidden="1" outlineLevel="2" x14ac:dyDescent="0.25">
      <c r="A1430" s="63" t="s">
        <v>1338</v>
      </c>
      <c r="B1430" s="64" t="s">
        <v>1797</v>
      </c>
      <c r="C1430" s="65" t="s">
        <v>2255</v>
      </c>
      <c r="D1430" s="66"/>
      <c r="E1430" s="67"/>
      <c r="F1430" s="307">
        <v>379391.47000000003</v>
      </c>
      <c r="G1430" s="307">
        <v>306248.52</v>
      </c>
      <c r="H1430" s="142">
        <f t="shared" si="232"/>
        <v>73142.950000000012</v>
      </c>
      <c r="I1430" s="91">
        <f t="shared" si="231"/>
        <v>0.23883527665701049</v>
      </c>
      <c r="J1430" s="157"/>
      <c r="K1430" s="307">
        <v>1160060.48</v>
      </c>
      <c r="L1430" s="307">
        <v>1181700.99</v>
      </c>
      <c r="M1430" s="142">
        <f t="shared" si="233"/>
        <v>-21640.510000000009</v>
      </c>
      <c r="N1430" s="91">
        <f t="shared" si="234"/>
        <v>-1.8313016730230555E-2</v>
      </c>
      <c r="O1430" s="258"/>
      <c r="P1430" s="157"/>
      <c r="Q1430" s="307">
        <v>528474.69000000006</v>
      </c>
      <c r="R1430" s="307">
        <v>630232.55000000005</v>
      </c>
      <c r="S1430" s="142">
        <f t="shared" si="235"/>
        <v>-101757.85999999999</v>
      </c>
      <c r="T1430" s="91">
        <f t="shared" si="236"/>
        <v>-0.16146081315539793</v>
      </c>
      <c r="U1430" s="157"/>
      <c r="V1430" s="307">
        <v>2254076.38</v>
      </c>
      <c r="W1430" s="307">
        <v>1796562.35</v>
      </c>
      <c r="X1430" s="142">
        <f t="shared" si="237"/>
        <v>457514.0299999998</v>
      </c>
      <c r="Y1430" s="91">
        <f t="shared" si="238"/>
        <v>0.25466081374798921</v>
      </c>
      <c r="Z1430" s="132"/>
    </row>
    <row r="1431" spans="1:26" s="68" customFormat="1" hidden="1" outlineLevel="2" x14ac:dyDescent="0.25">
      <c r="A1431" s="63" t="s">
        <v>1339</v>
      </c>
      <c r="B1431" s="64" t="s">
        <v>1798</v>
      </c>
      <c r="C1431" s="65" t="s">
        <v>2256</v>
      </c>
      <c r="D1431" s="66"/>
      <c r="E1431" s="67"/>
      <c r="F1431" s="307">
        <v>0</v>
      </c>
      <c r="G1431" s="307">
        <v>0</v>
      </c>
      <c r="H1431" s="142">
        <f t="shared" si="232"/>
        <v>0</v>
      </c>
      <c r="I1431" s="91">
        <f t="shared" si="231"/>
        <v>0</v>
      </c>
      <c r="J1431" s="157"/>
      <c r="K1431" s="307">
        <v>0</v>
      </c>
      <c r="L1431" s="307">
        <v>0</v>
      </c>
      <c r="M1431" s="142">
        <f t="shared" si="233"/>
        <v>0</v>
      </c>
      <c r="N1431" s="91">
        <f t="shared" si="234"/>
        <v>0</v>
      </c>
      <c r="O1431" s="258"/>
      <c r="P1431" s="157"/>
      <c r="Q1431" s="307">
        <v>0</v>
      </c>
      <c r="R1431" s="307">
        <v>0</v>
      </c>
      <c r="S1431" s="142">
        <f t="shared" si="235"/>
        <v>0</v>
      </c>
      <c r="T1431" s="91">
        <f t="shared" si="236"/>
        <v>0</v>
      </c>
      <c r="U1431" s="157"/>
      <c r="V1431" s="307">
        <v>0</v>
      </c>
      <c r="W1431" s="307">
        <v>1679.3500000000001</v>
      </c>
      <c r="X1431" s="142">
        <f t="shared" si="237"/>
        <v>-1679.3500000000001</v>
      </c>
      <c r="Y1431" s="91" t="str">
        <f t="shared" si="238"/>
        <v>N.M.</v>
      </c>
      <c r="Z1431" s="132"/>
    </row>
    <row r="1432" spans="1:26" s="68" customFormat="1" hidden="1" outlineLevel="2" x14ac:dyDescent="0.25">
      <c r="A1432" s="63" t="s">
        <v>1340</v>
      </c>
      <c r="B1432" s="64" t="s">
        <v>1799</v>
      </c>
      <c r="C1432" s="65" t="s">
        <v>2257</v>
      </c>
      <c r="D1432" s="66"/>
      <c r="E1432" s="67"/>
      <c r="F1432" s="307">
        <v>6851.37</v>
      </c>
      <c r="G1432" s="307">
        <v>6682.6900000000005</v>
      </c>
      <c r="H1432" s="142">
        <f t="shared" si="232"/>
        <v>168.67999999999938</v>
      </c>
      <c r="I1432" s="91">
        <f t="shared" si="231"/>
        <v>2.5241332457438453E-2</v>
      </c>
      <c r="J1432" s="157"/>
      <c r="K1432" s="307">
        <v>46438.41</v>
      </c>
      <c r="L1432" s="307">
        <v>24963.73</v>
      </c>
      <c r="M1432" s="142">
        <f t="shared" si="233"/>
        <v>21474.680000000004</v>
      </c>
      <c r="N1432" s="91">
        <f t="shared" si="234"/>
        <v>0.86023522927062601</v>
      </c>
      <c r="O1432" s="258"/>
      <c r="P1432" s="157"/>
      <c r="Q1432" s="307">
        <v>27047.59</v>
      </c>
      <c r="R1432" s="307">
        <v>12967.95</v>
      </c>
      <c r="S1432" s="142">
        <f t="shared" si="235"/>
        <v>14079.64</v>
      </c>
      <c r="T1432" s="91">
        <f t="shared" si="236"/>
        <v>1.0857259628545759</v>
      </c>
      <c r="U1432" s="157"/>
      <c r="V1432" s="307">
        <v>65894.89</v>
      </c>
      <c r="W1432" s="307">
        <v>38510.31</v>
      </c>
      <c r="X1432" s="142">
        <f t="shared" si="237"/>
        <v>27384.58</v>
      </c>
      <c r="Y1432" s="91">
        <f t="shared" si="238"/>
        <v>0.71109736587422956</v>
      </c>
      <c r="Z1432" s="132"/>
    </row>
    <row r="1433" spans="1:26" s="68" customFormat="1" hidden="1" outlineLevel="2" x14ac:dyDescent="0.25">
      <c r="A1433" s="63" t="s">
        <v>1341</v>
      </c>
      <c r="B1433" s="64" t="s">
        <v>1800</v>
      </c>
      <c r="C1433" s="65" t="s">
        <v>2258</v>
      </c>
      <c r="D1433" s="66"/>
      <c r="E1433" s="67"/>
      <c r="F1433" s="307">
        <v>448311.9</v>
      </c>
      <c r="G1433" s="307">
        <v>348728.53</v>
      </c>
      <c r="H1433" s="142">
        <f t="shared" si="232"/>
        <v>99583.37</v>
      </c>
      <c r="I1433" s="91">
        <f t="shared" si="231"/>
        <v>0.28556129319273071</v>
      </c>
      <c r="J1433" s="157"/>
      <c r="K1433" s="307">
        <v>2841835.4959999998</v>
      </c>
      <c r="L1433" s="307">
        <v>3987434.2</v>
      </c>
      <c r="M1433" s="142">
        <f t="shared" si="233"/>
        <v>-1145598.7040000004</v>
      </c>
      <c r="N1433" s="91">
        <f t="shared" si="234"/>
        <v>-0.28730222156393209</v>
      </c>
      <c r="O1433" s="258"/>
      <c r="P1433" s="157"/>
      <c r="Q1433" s="307">
        <v>1315870.42</v>
      </c>
      <c r="R1433" s="307">
        <v>2162710.81</v>
      </c>
      <c r="S1433" s="142">
        <f t="shared" si="235"/>
        <v>-846840.39000000013</v>
      </c>
      <c r="T1433" s="91">
        <f t="shared" si="236"/>
        <v>-0.39156432107536382</v>
      </c>
      <c r="U1433" s="157"/>
      <c r="V1433" s="307">
        <v>5057765.1260000002</v>
      </c>
      <c r="W1433" s="307">
        <v>6678251.4900000002</v>
      </c>
      <c r="X1433" s="142">
        <f t="shared" si="237"/>
        <v>-1620486.3640000001</v>
      </c>
      <c r="Y1433" s="91">
        <f t="shared" si="238"/>
        <v>-0.24265129374455469</v>
      </c>
      <c r="Z1433" s="132"/>
    </row>
    <row r="1434" spans="1:26" s="68" customFormat="1" hidden="1" outlineLevel="2" x14ac:dyDescent="0.25">
      <c r="A1434" s="63" t="s">
        <v>1342</v>
      </c>
      <c r="B1434" s="64" t="s">
        <v>1801</v>
      </c>
      <c r="C1434" s="65" t="s">
        <v>2259</v>
      </c>
      <c r="D1434" s="66"/>
      <c r="E1434" s="67"/>
      <c r="F1434" s="307">
        <v>4032.86</v>
      </c>
      <c r="G1434" s="307">
        <v>4125.12</v>
      </c>
      <c r="H1434" s="142">
        <f t="shared" si="232"/>
        <v>-92.259999999999764</v>
      </c>
      <c r="I1434" s="91">
        <f t="shared" si="231"/>
        <v>-2.2365409975952159E-2</v>
      </c>
      <c r="J1434" s="157"/>
      <c r="K1434" s="307">
        <v>29625.87</v>
      </c>
      <c r="L1434" s="307">
        <v>30879.33</v>
      </c>
      <c r="M1434" s="142">
        <f t="shared" si="233"/>
        <v>-1253.4600000000028</v>
      </c>
      <c r="N1434" s="91">
        <f t="shared" si="234"/>
        <v>-4.0592201968112737E-2</v>
      </c>
      <c r="O1434" s="258"/>
      <c r="P1434" s="157"/>
      <c r="Q1434" s="307">
        <v>10579.44</v>
      </c>
      <c r="R1434" s="307">
        <v>13348.19</v>
      </c>
      <c r="S1434" s="142">
        <f t="shared" si="235"/>
        <v>-2768.75</v>
      </c>
      <c r="T1434" s="91">
        <f t="shared" si="236"/>
        <v>-0.20742512655273859</v>
      </c>
      <c r="U1434" s="157"/>
      <c r="V1434" s="307">
        <v>50739.89</v>
      </c>
      <c r="W1434" s="307">
        <v>49870.16</v>
      </c>
      <c r="X1434" s="142">
        <f t="shared" si="237"/>
        <v>869.72999999999593</v>
      </c>
      <c r="Y1434" s="91">
        <f t="shared" si="238"/>
        <v>1.7439887900900976E-2</v>
      </c>
      <c r="Z1434" s="132"/>
    </row>
    <row r="1435" spans="1:26" s="68" customFormat="1" hidden="1" outlineLevel="2" x14ac:dyDescent="0.25">
      <c r="A1435" s="63" t="s">
        <v>1343</v>
      </c>
      <c r="B1435" s="64" t="s">
        <v>1802</v>
      </c>
      <c r="C1435" s="65" t="s">
        <v>2260</v>
      </c>
      <c r="D1435" s="66"/>
      <c r="E1435" s="67"/>
      <c r="F1435" s="307">
        <v>0</v>
      </c>
      <c r="G1435" s="307">
        <v>0</v>
      </c>
      <c r="H1435" s="142">
        <f t="shared" si="232"/>
        <v>0</v>
      </c>
      <c r="I1435" s="91">
        <f t="shared" si="231"/>
        <v>0</v>
      </c>
      <c r="J1435" s="157"/>
      <c r="K1435" s="307">
        <v>0</v>
      </c>
      <c r="L1435" s="307">
        <v>10130</v>
      </c>
      <c r="M1435" s="142">
        <f t="shared" si="233"/>
        <v>-10130</v>
      </c>
      <c r="N1435" s="91" t="str">
        <f t="shared" si="234"/>
        <v>N.M.</v>
      </c>
      <c r="O1435" s="258"/>
      <c r="P1435" s="157"/>
      <c r="Q1435" s="307">
        <v>0</v>
      </c>
      <c r="R1435" s="307">
        <v>0</v>
      </c>
      <c r="S1435" s="142">
        <f t="shared" si="235"/>
        <v>0</v>
      </c>
      <c r="T1435" s="91">
        <f t="shared" si="236"/>
        <v>0</v>
      </c>
      <c r="U1435" s="157"/>
      <c r="V1435" s="307">
        <v>0</v>
      </c>
      <c r="W1435" s="307">
        <v>10130</v>
      </c>
      <c r="X1435" s="142">
        <f t="shared" si="237"/>
        <v>-10130</v>
      </c>
      <c r="Y1435" s="91" t="str">
        <f t="shared" si="238"/>
        <v>N.M.</v>
      </c>
      <c r="Z1435" s="132"/>
    </row>
    <row r="1436" spans="1:26" s="68" customFormat="1" hidden="1" outlineLevel="2" x14ac:dyDescent="0.25">
      <c r="A1436" s="63" t="s">
        <v>1344</v>
      </c>
      <c r="B1436" s="64" t="s">
        <v>1803</v>
      </c>
      <c r="C1436" s="65" t="s">
        <v>2261</v>
      </c>
      <c r="D1436" s="66"/>
      <c r="E1436" s="67"/>
      <c r="F1436" s="307">
        <v>0</v>
      </c>
      <c r="G1436" s="307">
        <v>0</v>
      </c>
      <c r="H1436" s="142">
        <f t="shared" si="232"/>
        <v>0</v>
      </c>
      <c r="I1436" s="91">
        <f t="shared" si="231"/>
        <v>0</v>
      </c>
      <c r="J1436" s="157"/>
      <c r="K1436" s="307">
        <v>0</v>
      </c>
      <c r="L1436" s="307">
        <v>367.46</v>
      </c>
      <c r="M1436" s="142">
        <f t="shared" si="233"/>
        <v>-367.46</v>
      </c>
      <c r="N1436" s="91" t="str">
        <f t="shared" si="234"/>
        <v>N.M.</v>
      </c>
      <c r="O1436" s="258"/>
      <c r="P1436" s="157"/>
      <c r="Q1436" s="307">
        <v>0</v>
      </c>
      <c r="R1436" s="307">
        <v>213.85</v>
      </c>
      <c r="S1436" s="142">
        <f t="shared" si="235"/>
        <v>-213.85</v>
      </c>
      <c r="T1436" s="91" t="str">
        <f t="shared" si="236"/>
        <v>N.M.</v>
      </c>
      <c r="U1436" s="157"/>
      <c r="V1436" s="307">
        <v>0</v>
      </c>
      <c r="W1436" s="307">
        <v>489.34</v>
      </c>
      <c r="X1436" s="142">
        <f t="shared" si="237"/>
        <v>-489.34</v>
      </c>
      <c r="Y1436" s="91" t="str">
        <f t="shared" si="238"/>
        <v>N.M.</v>
      </c>
      <c r="Z1436" s="132"/>
    </row>
    <row r="1437" spans="1:26" s="68" customFormat="1" hidden="1" outlineLevel="2" x14ac:dyDescent="0.25">
      <c r="A1437" s="63" t="s">
        <v>1345</v>
      </c>
      <c r="B1437" s="64" t="s">
        <v>1804</v>
      </c>
      <c r="C1437" s="65" t="s">
        <v>2262</v>
      </c>
      <c r="D1437" s="66"/>
      <c r="E1437" s="67"/>
      <c r="F1437" s="307">
        <v>193.17000000000002</v>
      </c>
      <c r="G1437" s="307">
        <v>0</v>
      </c>
      <c r="H1437" s="142">
        <f t="shared" si="232"/>
        <v>193.17000000000002</v>
      </c>
      <c r="I1437" s="91" t="str">
        <f t="shared" si="231"/>
        <v>N.M.</v>
      </c>
      <c r="J1437" s="157"/>
      <c r="K1437" s="307">
        <v>1352.19</v>
      </c>
      <c r="L1437" s="307">
        <v>0</v>
      </c>
      <c r="M1437" s="142">
        <f t="shared" si="233"/>
        <v>1352.19</v>
      </c>
      <c r="N1437" s="91" t="str">
        <f t="shared" si="234"/>
        <v>N.M.</v>
      </c>
      <c r="O1437" s="258"/>
      <c r="P1437" s="157"/>
      <c r="Q1437" s="307">
        <v>579.51</v>
      </c>
      <c r="R1437" s="307">
        <v>0</v>
      </c>
      <c r="S1437" s="142">
        <f t="shared" si="235"/>
        <v>579.51</v>
      </c>
      <c r="T1437" s="91" t="str">
        <f t="shared" si="236"/>
        <v>N.M.</v>
      </c>
      <c r="U1437" s="157"/>
      <c r="V1437" s="307">
        <v>1352.19</v>
      </c>
      <c r="W1437" s="307">
        <v>0</v>
      </c>
      <c r="X1437" s="142">
        <f t="shared" si="237"/>
        <v>1352.19</v>
      </c>
      <c r="Y1437" s="91" t="str">
        <f t="shared" si="238"/>
        <v>N.M.</v>
      </c>
      <c r="Z1437" s="132"/>
    </row>
    <row r="1438" spans="1:26" s="68" customFormat="1" hidden="1" outlineLevel="2" x14ac:dyDescent="0.25">
      <c r="A1438" s="63" t="s">
        <v>1346</v>
      </c>
      <c r="B1438" s="64" t="s">
        <v>1805</v>
      </c>
      <c r="C1438" s="65" t="s">
        <v>2263</v>
      </c>
      <c r="D1438" s="66"/>
      <c r="E1438" s="67"/>
      <c r="F1438" s="307">
        <v>0</v>
      </c>
      <c r="G1438" s="307">
        <v>0</v>
      </c>
      <c r="H1438" s="142">
        <f t="shared" si="232"/>
        <v>0</v>
      </c>
      <c r="I1438" s="91">
        <f t="shared" si="231"/>
        <v>0</v>
      </c>
      <c r="J1438" s="157"/>
      <c r="K1438" s="307">
        <v>0</v>
      </c>
      <c r="L1438" s="307">
        <v>0</v>
      </c>
      <c r="M1438" s="142">
        <f t="shared" si="233"/>
        <v>0</v>
      </c>
      <c r="N1438" s="91">
        <f t="shared" si="234"/>
        <v>0</v>
      </c>
      <c r="O1438" s="258"/>
      <c r="P1438" s="157"/>
      <c r="Q1438" s="307">
        <v>0</v>
      </c>
      <c r="R1438" s="307">
        <v>0</v>
      </c>
      <c r="S1438" s="142">
        <f t="shared" si="235"/>
        <v>0</v>
      </c>
      <c r="T1438" s="91">
        <f t="shared" si="236"/>
        <v>0</v>
      </c>
      <c r="U1438" s="157"/>
      <c r="V1438" s="307">
        <v>0</v>
      </c>
      <c r="W1438" s="307">
        <v>-0.02</v>
      </c>
      <c r="X1438" s="142">
        <f t="shared" si="237"/>
        <v>0.02</v>
      </c>
      <c r="Y1438" s="91" t="str">
        <f t="shared" si="238"/>
        <v>N.M.</v>
      </c>
      <c r="Z1438" s="132"/>
    </row>
    <row r="1439" spans="1:26" s="68" customFormat="1" hidden="1" outlineLevel="2" x14ac:dyDescent="0.25">
      <c r="A1439" s="63" t="s">
        <v>1347</v>
      </c>
      <c r="B1439" s="64" t="s">
        <v>1806</v>
      </c>
      <c r="C1439" s="65" t="s">
        <v>2264</v>
      </c>
      <c r="D1439" s="66"/>
      <c r="E1439" s="67"/>
      <c r="F1439" s="307">
        <v>2266.02</v>
      </c>
      <c r="G1439" s="307">
        <v>6961.95</v>
      </c>
      <c r="H1439" s="142">
        <f t="shared" si="232"/>
        <v>-4695.93</v>
      </c>
      <c r="I1439" s="91">
        <f t="shared" si="231"/>
        <v>-0.67451360610173883</v>
      </c>
      <c r="J1439" s="157"/>
      <c r="K1439" s="307">
        <v>10126.950000000001</v>
      </c>
      <c r="L1439" s="307">
        <v>19930</v>
      </c>
      <c r="M1439" s="142">
        <f t="shared" si="233"/>
        <v>-9803.0499999999993</v>
      </c>
      <c r="N1439" s="91">
        <f t="shared" si="234"/>
        <v>-0.49187405920722527</v>
      </c>
      <c r="O1439" s="258"/>
      <c r="P1439" s="157"/>
      <c r="Q1439" s="307">
        <v>3927.76</v>
      </c>
      <c r="R1439" s="307">
        <v>13195.33</v>
      </c>
      <c r="S1439" s="142">
        <f t="shared" si="235"/>
        <v>-9267.57</v>
      </c>
      <c r="T1439" s="91">
        <f t="shared" si="236"/>
        <v>-0.70233711472164773</v>
      </c>
      <c r="U1439" s="157"/>
      <c r="V1439" s="307">
        <v>28381.84</v>
      </c>
      <c r="W1439" s="307">
        <v>26492.489999999998</v>
      </c>
      <c r="X1439" s="142">
        <f t="shared" si="237"/>
        <v>1889.3500000000022</v>
      </c>
      <c r="Y1439" s="91">
        <f t="shared" si="238"/>
        <v>7.1316437224285156E-2</v>
      </c>
      <c r="Z1439" s="132"/>
    </row>
    <row r="1440" spans="1:26" s="68" customFormat="1" hidden="1" outlineLevel="2" x14ac:dyDescent="0.25">
      <c r="A1440" s="63" t="s">
        <v>1348</v>
      </c>
      <c r="B1440" s="64" t="s">
        <v>1807</v>
      </c>
      <c r="C1440" s="65" t="s">
        <v>2265</v>
      </c>
      <c r="D1440" s="66"/>
      <c r="E1440" s="67"/>
      <c r="F1440" s="307">
        <v>0</v>
      </c>
      <c r="G1440" s="307">
        <v>0</v>
      </c>
      <c r="H1440" s="142">
        <f t="shared" si="232"/>
        <v>0</v>
      </c>
      <c r="I1440" s="91">
        <f t="shared" si="231"/>
        <v>0</v>
      </c>
      <c r="J1440" s="157"/>
      <c r="K1440" s="307">
        <v>0</v>
      </c>
      <c r="L1440" s="307">
        <v>0</v>
      </c>
      <c r="M1440" s="142">
        <f t="shared" si="233"/>
        <v>0</v>
      </c>
      <c r="N1440" s="91">
        <f t="shared" si="234"/>
        <v>0</v>
      </c>
      <c r="O1440" s="258"/>
      <c r="P1440" s="157"/>
      <c r="Q1440" s="307">
        <v>0</v>
      </c>
      <c r="R1440" s="307">
        <v>0</v>
      </c>
      <c r="S1440" s="142">
        <f t="shared" si="235"/>
        <v>0</v>
      </c>
      <c r="T1440" s="91">
        <f t="shared" si="236"/>
        <v>0</v>
      </c>
      <c r="U1440" s="157"/>
      <c r="V1440" s="307">
        <v>42857.15</v>
      </c>
      <c r="W1440" s="307">
        <v>0</v>
      </c>
      <c r="X1440" s="142">
        <f t="shared" si="237"/>
        <v>42857.15</v>
      </c>
      <c r="Y1440" s="91" t="str">
        <f t="shared" si="238"/>
        <v>N.M.</v>
      </c>
      <c r="Z1440" s="132"/>
    </row>
    <row r="1441" spans="1:26" s="68" customFormat="1" hidden="1" outlineLevel="2" x14ac:dyDescent="0.25">
      <c r="A1441" s="63" t="s">
        <v>1349</v>
      </c>
      <c r="B1441" s="64" t="s">
        <v>1808</v>
      </c>
      <c r="C1441" s="65" t="s">
        <v>2266</v>
      </c>
      <c r="D1441" s="66"/>
      <c r="E1441" s="67"/>
      <c r="F1441" s="307">
        <v>10.93</v>
      </c>
      <c r="G1441" s="307">
        <v>33.380000000000003</v>
      </c>
      <c r="H1441" s="142">
        <f t="shared" si="232"/>
        <v>-22.450000000000003</v>
      </c>
      <c r="I1441" s="91">
        <f t="shared" si="231"/>
        <v>-0.67255841821449969</v>
      </c>
      <c r="J1441" s="157"/>
      <c r="K1441" s="307">
        <v>49.33</v>
      </c>
      <c r="L1441" s="307">
        <v>95.56</v>
      </c>
      <c r="M1441" s="142">
        <f t="shared" si="233"/>
        <v>-46.230000000000004</v>
      </c>
      <c r="N1441" s="91">
        <f t="shared" si="234"/>
        <v>-0.48377982419422355</v>
      </c>
      <c r="O1441" s="258"/>
      <c r="P1441" s="157"/>
      <c r="Q1441" s="307">
        <v>19.05</v>
      </c>
      <c r="R1441" s="307">
        <v>63.25</v>
      </c>
      <c r="S1441" s="142">
        <f t="shared" si="235"/>
        <v>-44.2</v>
      </c>
      <c r="T1441" s="91">
        <f t="shared" si="236"/>
        <v>-0.69881422924901193</v>
      </c>
      <c r="U1441" s="157"/>
      <c r="V1441" s="307">
        <v>136.81</v>
      </c>
      <c r="W1441" s="307">
        <v>133.01</v>
      </c>
      <c r="X1441" s="142">
        <f t="shared" si="237"/>
        <v>3.8000000000000114</v>
      </c>
      <c r="Y1441" s="91">
        <f t="shared" si="238"/>
        <v>2.856928050522526E-2</v>
      </c>
      <c r="Z1441" s="132"/>
    </row>
    <row r="1442" spans="1:26" s="68" customFormat="1" hidden="1" outlineLevel="2" x14ac:dyDescent="0.25">
      <c r="A1442" s="63" t="s">
        <v>1545</v>
      </c>
      <c r="B1442" s="64" t="s">
        <v>2004</v>
      </c>
      <c r="C1442" s="65" t="s">
        <v>2452</v>
      </c>
      <c r="D1442" s="66"/>
      <c r="E1442" s="67"/>
      <c r="F1442" s="307">
        <v>81535.05</v>
      </c>
      <c r="G1442" s="307">
        <v>134856.17000000001</v>
      </c>
      <c r="H1442" s="142">
        <f t="shared" si="232"/>
        <v>-53321.12000000001</v>
      </c>
      <c r="I1442" s="91">
        <f t="shared" si="231"/>
        <v>-0.39539251337183906</v>
      </c>
      <c r="J1442" s="157"/>
      <c r="K1442" s="307">
        <v>606142.36</v>
      </c>
      <c r="L1442" s="307">
        <v>1047166.49</v>
      </c>
      <c r="M1442" s="142">
        <f t="shared" si="233"/>
        <v>-441024.13</v>
      </c>
      <c r="N1442" s="91">
        <f t="shared" si="234"/>
        <v>-0.42115951399476126</v>
      </c>
      <c r="O1442" s="258"/>
      <c r="P1442" s="157"/>
      <c r="Q1442" s="307">
        <v>244733.07</v>
      </c>
      <c r="R1442" s="307">
        <v>431638.10000000003</v>
      </c>
      <c r="S1442" s="142">
        <f t="shared" si="235"/>
        <v>-186905.03000000003</v>
      </c>
      <c r="T1442" s="91">
        <f t="shared" si="236"/>
        <v>-0.43301328126502275</v>
      </c>
      <c r="U1442" s="157"/>
      <c r="V1442" s="307">
        <v>1236406.08</v>
      </c>
      <c r="W1442" s="307">
        <v>1676270.6800000002</v>
      </c>
      <c r="X1442" s="142">
        <f t="shared" si="237"/>
        <v>-439864.60000000009</v>
      </c>
      <c r="Y1442" s="91">
        <f t="shared" si="238"/>
        <v>-0.26240666573014332</v>
      </c>
      <c r="Z1442" s="132"/>
    </row>
    <row r="1443" spans="1:26" s="68" customFormat="1" hidden="1" outlineLevel="2" x14ac:dyDescent="0.25">
      <c r="A1443" s="63" t="s">
        <v>1546</v>
      </c>
      <c r="B1443" s="64" t="s">
        <v>2005</v>
      </c>
      <c r="C1443" s="65" t="s">
        <v>2453</v>
      </c>
      <c r="D1443" s="66"/>
      <c r="E1443" s="67"/>
      <c r="F1443" s="307">
        <v>156066</v>
      </c>
      <c r="G1443" s="307">
        <v>235893.72</v>
      </c>
      <c r="H1443" s="142">
        <f t="shared" si="232"/>
        <v>-79827.72</v>
      </c>
      <c r="I1443" s="91">
        <f t="shared" si="231"/>
        <v>-0.33840544801277456</v>
      </c>
      <c r="J1443" s="157"/>
      <c r="K1443" s="307">
        <v>1056702.81</v>
      </c>
      <c r="L1443" s="307">
        <v>865036.76</v>
      </c>
      <c r="M1443" s="142">
        <f t="shared" si="233"/>
        <v>191666.05000000005</v>
      </c>
      <c r="N1443" s="91">
        <f t="shared" si="234"/>
        <v>0.2215698324774083</v>
      </c>
      <c r="O1443" s="258"/>
      <c r="P1443" s="157"/>
      <c r="Q1443" s="307">
        <v>473478.93</v>
      </c>
      <c r="R1443" s="307">
        <v>391959.61</v>
      </c>
      <c r="S1443" s="142">
        <f t="shared" si="235"/>
        <v>81519.320000000007</v>
      </c>
      <c r="T1443" s="91">
        <f t="shared" si="236"/>
        <v>0.20797887823186684</v>
      </c>
      <c r="U1443" s="157"/>
      <c r="V1443" s="307">
        <v>1986129.84</v>
      </c>
      <c r="W1443" s="307">
        <v>1469445.44</v>
      </c>
      <c r="X1443" s="142">
        <f t="shared" si="237"/>
        <v>516684.40000000014</v>
      </c>
      <c r="Y1443" s="91">
        <f t="shared" si="238"/>
        <v>0.35161863512264885</v>
      </c>
      <c r="Z1443" s="132"/>
    </row>
    <row r="1444" spans="1:26" s="68" customFormat="1" hidden="1" outlineLevel="2" x14ac:dyDescent="0.25">
      <c r="A1444" s="63" t="s">
        <v>1547</v>
      </c>
      <c r="B1444" s="64" t="s">
        <v>2006</v>
      </c>
      <c r="C1444" s="65" t="s">
        <v>2454</v>
      </c>
      <c r="D1444" s="66"/>
      <c r="E1444" s="67"/>
      <c r="F1444" s="307">
        <v>761094.59</v>
      </c>
      <c r="G1444" s="307">
        <v>728173.8</v>
      </c>
      <c r="H1444" s="142">
        <f t="shared" si="232"/>
        <v>32920.789999999921</v>
      </c>
      <c r="I1444" s="91">
        <f t="shared" si="231"/>
        <v>4.5210072100918652E-2</v>
      </c>
      <c r="J1444" s="157"/>
      <c r="K1444" s="307">
        <v>8355633.2199999997</v>
      </c>
      <c r="L1444" s="307">
        <v>7268456.7400000002</v>
      </c>
      <c r="M1444" s="142">
        <f t="shared" si="233"/>
        <v>1087176.4799999995</v>
      </c>
      <c r="N1444" s="91">
        <f t="shared" si="234"/>
        <v>0.14957459594098094</v>
      </c>
      <c r="O1444" s="258"/>
      <c r="P1444" s="157"/>
      <c r="Q1444" s="307">
        <v>2221209.9700000002</v>
      </c>
      <c r="R1444" s="307">
        <v>3308734.82</v>
      </c>
      <c r="S1444" s="142">
        <f t="shared" si="235"/>
        <v>-1087524.8499999996</v>
      </c>
      <c r="T1444" s="91">
        <f t="shared" si="236"/>
        <v>-0.32868298886521213</v>
      </c>
      <c r="U1444" s="157"/>
      <c r="V1444" s="307">
        <v>15242097.629999999</v>
      </c>
      <c r="W1444" s="307">
        <v>13299273.703000002</v>
      </c>
      <c r="X1444" s="142">
        <f t="shared" si="237"/>
        <v>1942823.9269999973</v>
      </c>
      <c r="Y1444" s="91">
        <f t="shared" si="238"/>
        <v>0.14608496451665193</v>
      </c>
      <c r="Z1444" s="132"/>
    </row>
    <row r="1445" spans="1:26" s="68" customFormat="1" hidden="1" outlineLevel="2" x14ac:dyDescent="0.25">
      <c r="A1445" s="63" t="s">
        <v>1548</v>
      </c>
      <c r="B1445" s="64" t="s">
        <v>2007</v>
      </c>
      <c r="C1445" s="65" t="s">
        <v>2455</v>
      </c>
      <c r="D1445" s="66"/>
      <c r="E1445" s="67"/>
      <c r="F1445" s="307">
        <v>0</v>
      </c>
      <c r="G1445" s="307">
        <v>0</v>
      </c>
      <c r="H1445" s="142">
        <f t="shared" si="232"/>
        <v>0</v>
      </c>
      <c r="I1445" s="91">
        <f t="shared" si="231"/>
        <v>0</v>
      </c>
      <c r="J1445" s="157"/>
      <c r="K1445" s="307">
        <v>0</v>
      </c>
      <c r="L1445" s="307">
        <v>0</v>
      </c>
      <c r="M1445" s="142">
        <f t="shared" si="233"/>
        <v>0</v>
      </c>
      <c r="N1445" s="91">
        <f t="shared" si="234"/>
        <v>0</v>
      </c>
      <c r="O1445" s="258"/>
      <c r="P1445" s="157"/>
      <c r="Q1445" s="307">
        <v>0</v>
      </c>
      <c r="R1445" s="307">
        <v>0</v>
      </c>
      <c r="S1445" s="142">
        <f t="shared" si="235"/>
        <v>0</v>
      </c>
      <c r="T1445" s="91">
        <f t="shared" si="236"/>
        <v>0</v>
      </c>
      <c r="U1445" s="157"/>
      <c r="V1445" s="307">
        <v>0</v>
      </c>
      <c r="W1445" s="307">
        <v>-28.46</v>
      </c>
      <c r="X1445" s="142">
        <f t="shared" si="237"/>
        <v>28.46</v>
      </c>
      <c r="Y1445" s="91" t="str">
        <f t="shared" si="238"/>
        <v>N.M.</v>
      </c>
      <c r="Z1445" s="132"/>
    </row>
    <row r="1446" spans="1:26" s="68" customFormat="1" hidden="1" outlineLevel="2" x14ac:dyDescent="0.25">
      <c r="A1446" s="63" t="s">
        <v>1549</v>
      </c>
      <c r="B1446" s="64" t="s">
        <v>2008</v>
      </c>
      <c r="C1446" s="65" t="s">
        <v>2456</v>
      </c>
      <c r="D1446" s="66"/>
      <c r="E1446" s="67"/>
      <c r="F1446" s="307">
        <v>-191.79</v>
      </c>
      <c r="G1446" s="307">
        <v>-352.25</v>
      </c>
      <c r="H1446" s="142">
        <f t="shared" si="232"/>
        <v>160.46</v>
      </c>
      <c r="I1446" s="91">
        <f t="shared" si="231"/>
        <v>0.45552874378992197</v>
      </c>
      <c r="J1446" s="157"/>
      <c r="K1446" s="307">
        <v>-3413.61</v>
      </c>
      <c r="L1446" s="307">
        <v>-6349.32</v>
      </c>
      <c r="M1446" s="142">
        <f t="shared" si="233"/>
        <v>2935.7099999999996</v>
      </c>
      <c r="N1446" s="91">
        <f t="shared" si="234"/>
        <v>0.46236604864772918</v>
      </c>
      <c r="O1446" s="258"/>
      <c r="P1446" s="157"/>
      <c r="Q1446" s="307">
        <v>-1017.8000000000001</v>
      </c>
      <c r="R1446" s="307">
        <v>-2937.7000000000003</v>
      </c>
      <c r="S1446" s="142">
        <f t="shared" si="235"/>
        <v>1919.9</v>
      </c>
      <c r="T1446" s="91">
        <f t="shared" si="236"/>
        <v>0.65353848248629876</v>
      </c>
      <c r="U1446" s="157"/>
      <c r="V1446" s="307">
        <v>-7559.0400000000009</v>
      </c>
      <c r="W1446" s="307">
        <v>-11334.04</v>
      </c>
      <c r="X1446" s="142">
        <f t="shared" si="237"/>
        <v>3775</v>
      </c>
      <c r="Y1446" s="91">
        <f t="shared" si="238"/>
        <v>0.33306746755790517</v>
      </c>
      <c r="Z1446" s="132"/>
    </row>
    <row r="1447" spans="1:26" s="68" customFormat="1" hidden="1" outlineLevel="2" x14ac:dyDescent="0.25">
      <c r="A1447" s="63" t="s">
        <v>1550</v>
      </c>
      <c r="B1447" s="64" t="s">
        <v>2009</v>
      </c>
      <c r="C1447" s="65" t="s">
        <v>2457</v>
      </c>
      <c r="D1447" s="66"/>
      <c r="E1447" s="67"/>
      <c r="F1447" s="307">
        <v>-58271.11</v>
      </c>
      <c r="G1447" s="307">
        <v>-58271.11</v>
      </c>
      <c r="H1447" s="142">
        <f t="shared" si="232"/>
        <v>0</v>
      </c>
      <c r="I1447" s="91">
        <f t="shared" si="231"/>
        <v>0</v>
      </c>
      <c r="J1447" s="157"/>
      <c r="K1447" s="307">
        <v>-407897.77</v>
      </c>
      <c r="L1447" s="307">
        <v>-371592.09</v>
      </c>
      <c r="M1447" s="142">
        <f t="shared" si="233"/>
        <v>-36305.679999999993</v>
      </c>
      <c r="N1447" s="91">
        <f t="shared" si="234"/>
        <v>-9.7703048522911215E-2</v>
      </c>
      <c r="O1447" s="258"/>
      <c r="P1447" s="157"/>
      <c r="Q1447" s="307">
        <v>-174813.33000000002</v>
      </c>
      <c r="R1447" s="307">
        <v>-174813.33000000002</v>
      </c>
      <c r="S1447" s="142">
        <f t="shared" si="235"/>
        <v>0</v>
      </c>
      <c r="T1447" s="91">
        <f t="shared" si="236"/>
        <v>0</v>
      </c>
      <c r="U1447" s="157"/>
      <c r="V1447" s="307">
        <v>-699253.32000000007</v>
      </c>
      <c r="W1447" s="307">
        <v>-274898.49</v>
      </c>
      <c r="X1447" s="142">
        <f t="shared" si="237"/>
        <v>-424354.83000000007</v>
      </c>
      <c r="Y1447" s="91">
        <f t="shared" si="238"/>
        <v>-1.5436782864831309</v>
      </c>
      <c r="Z1447" s="132"/>
    </row>
    <row r="1448" spans="1:26" s="68" customFormat="1" hidden="1" outlineLevel="2" x14ac:dyDescent="0.25">
      <c r="A1448" s="63" t="s">
        <v>1551</v>
      </c>
      <c r="B1448" s="64" t="s">
        <v>2010</v>
      </c>
      <c r="C1448" s="65" t="s">
        <v>2458</v>
      </c>
      <c r="D1448" s="66"/>
      <c r="E1448" s="67"/>
      <c r="F1448" s="307">
        <v>376730.46</v>
      </c>
      <c r="G1448" s="307">
        <v>177400.46</v>
      </c>
      <c r="H1448" s="142">
        <f t="shared" si="232"/>
        <v>199330.00000000003</v>
      </c>
      <c r="I1448" s="91">
        <f t="shared" si="231"/>
        <v>1.1236160267002693</v>
      </c>
      <c r="J1448" s="157"/>
      <c r="K1448" s="307">
        <v>3005135.58</v>
      </c>
      <c r="L1448" s="307">
        <v>2265817.73</v>
      </c>
      <c r="M1448" s="142">
        <f t="shared" si="233"/>
        <v>739317.85000000009</v>
      </c>
      <c r="N1448" s="91">
        <f t="shared" si="234"/>
        <v>0.32629184607889888</v>
      </c>
      <c r="O1448" s="258"/>
      <c r="P1448" s="157"/>
      <c r="Q1448" s="307">
        <v>904687.82000000007</v>
      </c>
      <c r="R1448" s="307">
        <v>793415.06</v>
      </c>
      <c r="S1448" s="142">
        <f t="shared" si="235"/>
        <v>111272.76000000001</v>
      </c>
      <c r="T1448" s="91">
        <f t="shared" si="236"/>
        <v>0.14024533388615035</v>
      </c>
      <c r="U1448" s="157"/>
      <c r="V1448" s="307">
        <v>4688470.33</v>
      </c>
      <c r="W1448" s="307">
        <v>4523184.4800000004</v>
      </c>
      <c r="X1448" s="142">
        <f t="shared" si="237"/>
        <v>165285.84999999963</v>
      </c>
      <c r="Y1448" s="91">
        <f t="shared" si="238"/>
        <v>3.6541921014019665E-2</v>
      </c>
      <c r="Z1448" s="132"/>
    </row>
    <row r="1449" spans="1:26" s="68" customFormat="1" hidden="1" outlineLevel="2" x14ac:dyDescent="0.25">
      <c r="A1449" s="63" t="s">
        <v>1552</v>
      </c>
      <c r="B1449" s="64" t="s">
        <v>2011</v>
      </c>
      <c r="C1449" s="65" t="s">
        <v>2459</v>
      </c>
      <c r="D1449" s="66"/>
      <c r="E1449" s="67"/>
      <c r="F1449" s="307">
        <v>5750.25</v>
      </c>
      <c r="G1449" s="307">
        <v>0</v>
      </c>
      <c r="H1449" s="142">
        <f t="shared" si="232"/>
        <v>5750.25</v>
      </c>
      <c r="I1449" s="91" t="str">
        <f t="shared" si="231"/>
        <v>N.M.</v>
      </c>
      <c r="J1449" s="157"/>
      <c r="K1449" s="307">
        <v>35295.5</v>
      </c>
      <c r="L1449" s="307">
        <v>0</v>
      </c>
      <c r="M1449" s="142">
        <f t="shared" si="233"/>
        <v>35295.5</v>
      </c>
      <c r="N1449" s="91" t="str">
        <f t="shared" si="234"/>
        <v>N.M.</v>
      </c>
      <c r="O1449" s="258"/>
      <c r="P1449" s="157"/>
      <c r="Q1449" s="307">
        <v>12142.85</v>
      </c>
      <c r="R1449" s="307">
        <v>0</v>
      </c>
      <c r="S1449" s="142">
        <f t="shared" si="235"/>
        <v>12142.85</v>
      </c>
      <c r="T1449" s="91" t="str">
        <f t="shared" si="236"/>
        <v>N.M.</v>
      </c>
      <c r="U1449" s="157"/>
      <c r="V1449" s="307">
        <v>35295.5</v>
      </c>
      <c r="W1449" s="307">
        <v>0</v>
      </c>
      <c r="X1449" s="142">
        <f t="shared" si="237"/>
        <v>35295.5</v>
      </c>
      <c r="Y1449" s="91" t="str">
        <f t="shared" si="238"/>
        <v>N.M.</v>
      </c>
      <c r="Z1449" s="132"/>
    </row>
    <row r="1450" spans="1:26" s="68" customFormat="1" hidden="1" outlineLevel="2" x14ac:dyDescent="0.25">
      <c r="A1450" s="63" t="s">
        <v>1553</v>
      </c>
      <c r="B1450" s="64" t="s">
        <v>2012</v>
      </c>
      <c r="C1450" s="65" t="s">
        <v>2460</v>
      </c>
      <c r="D1450" s="66"/>
      <c r="E1450" s="67"/>
      <c r="F1450" s="307">
        <v>175.9</v>
      </c>
      <c r="G1450" s="307">
        <v>0</v>
      </c>
      <c r="H1450" s="142">
        <f t="shared" si="232"/>
        <v>175.9</v>
      </c>
      <c r="I1450" s="91" t="str">
        <f t="shared" si="231"/>
        <v>N.M.</v>
      </c>
      <c r="J1450" s="157"/>
      <c r="K1450" s="307">
        <v>1548.81</v>
      </c>
      <c r="L1450" s="307">
        <v>0</v>
      </c>
      <c r="M1450" s="142">
        <f t="shared" si="233"/>
        <v>1548.81</v>
      </c>
      <c r="N1450" s="91" t="str">
        <f t="shared" si="234"/>
        <v>N.M.</v>
      </c>
      <c r="O1450" s="258"/>
      <c r="P1450" s="157"/>
      <c r="Q1450" s="307">
        <v>908.39</v>
      </c>
      <c r="R1450" s="307">
        <v>0</v>
      </c>
      <c r="S1450" s="142">
        <f t="shared" si="235"/>
        <v>908.39</v>
      </c>
      <c r="T1450" s="91" t="str">
        <f t="shared" si="236"/>
        <v>N.M.</v>
      </c>
      <c r="U1450" s="157"/>
      <c r="V1450" s="307">
        <v>1548.81</v>
      </c>
      <c r="W1450" s="307">
        <v>0</v>
      </c>
      <c r="X1450" s="142">
        <f t="shared" si="237"/>
        <v>1548.81</v>
      </c>
      <c r="Y1450" s="91" t="str">
        <f t="shared" si="238"/>
        <v>N.M.</v>
      </c>
      <c r="Z1450" s="132"/>
    </row>
    <row r="1451" spans="1:26" s="68" customFormat="1" hidden="1" outlineLevel="2" x14ac:dyDescent="0.25">
      <c r="A1451" s="63" t="s">
        <v>1554</v>
      </c>
      <c r="B1451" s="64" t="s">
        <v>2013</v>
      </c>
      <c r="C1451" s="65" t="s">
        <v>2461</v>
      </c>
      <c r="D1451" s="66"/>
      <c r="E1451" s="67"/>
      <c r="F1451" s="307">
        <v>108847.98</v>
      </c>
      <c r="G1451" s="307">
        <v>171026.16</v>
      </c>
      <c r="H1451" s="142">
        <f t="shared" si="232"/>
        <v>-62178.180000000008</v>
      </c>
      <c r="I1451" s="91">
        <f t="shared" si="231"/>
        <v>-0.36355946949870127</v>
      </c>
      <c r="J1451" s="157"/>
      <c r="K1451" s="307">
        <v>857201.75</v>
      </c>
      <c r="L1451" s="307">
        <v>988704.46</v>
      </c>
      <c r="M1451" s="142">
        <f t="shared" si="233"/>
        <v>-131502.70999999996</v>
      </c>
      <c r="N1451" s="91">
        <f t="shared" si="234"/>
        <v>-0.13300507413509591</v>
      </c>
      <c r="O1451" s="258"/>
      <c r="P1451" s="157"/>
      <c r="Q1451" s="307">
        <v>270119.01</v>
      </c>
      <c r="R1451" s="307">
        <v>455144.64</v>
      </c>
      <c r="S1451" s="142">
        <f t="shared" si="235"/>
        <v>-185025.63</v>
      </c>
      <c r="T1451" s="91">
        <f t="shared" si="236"/>
        <v>-0.40652050741496154</v>
      </c>
      <c r="U1451" s="157"/>
      <c r="V1451" s="307">
        <v>1403981.82</v>
      </c>
      <c r="W1451" s="307">
        <v>1835472.35</v>
      </c>
      <c r="X1451" s="142">
        <f t="shared" si="237"/>
        <v>-431490.53</v>
      </c>
      <c r="Y1451" s="91">
        <f t="shared" si="238"/>
        <v>-0.235084189636526</v>
      </c>
      <c r="Z1451" s="132"/>
    </row>
    <row r="1452" spans="1:26" s="68" customFormat="1" hidden="1" outlineLevel="2" x14ac:dyDescent="0.25">
      <c r="A1452" s="63" t="s">
        <v>1555</v>
      </c>
      <c r="B1452" s="64" t="s">
        <v>2014</v>
      </c>
      <c r="C1452" s="65" t="s">
        <v>2462</v>
      </c>
      <c r="D1452" s="66"/>
      <c r="E1452" s="67"/>
      <c r="F1452" s="307">
        <v>0</v>
      </c>
      <c r="G1452" s="307">
        <v>0</v>
      </c>
      <c r="H1452" s="142">
        <f t="shared" si="232"/>
        <v>0</v>
      </c>
      <c r="I1452" s="91">
        <f t="shared" si="231"/>
        <v>0</v>
      </c>
      <c r="J1452" s="157"/>
      <c r="K1452" s="307">
        <v>0</v>
      </c>
      <c r="L1452" s="307">
        <v>-13.57</v>
      </c>
      <c r="M1452" s="142">
        <f t="shared" si="233"/>
        <v>13.57</v>
      </c>
      <c r="N1452" s="91" t="str">
        <f t="shared" si="234"/>
        <v>N.M.</v>
      </c>
      <c r="O1452" s="258"/>
      <c r="P1452" s="157"/>
      <c r="Q1452" s="307">
        <v>0</v>
      </c>
      <c r="R1452" s="307">
        <v>0</v>
      </c>
      <c r="S1452" s="142">
        <f t="shared" si="235"/>
        <v>0</v>
      </c>
      <c r="T1452" s="91">
        <f t="shared" si="236"/>
        <v>0</v>
      </c>
      <c r="U1452" s="157"/>
      <c r="V1452" s="307">
        <v>0</v>
      </c>
      <c r="W1452" s="307">
        <v>0</v>
      </c>
      <c r="X1452" s="142">
        <f t="shared" si="237"/>
        <v>0</v>
      </c>
      <c r="Y1452" s="91">
        <f t="shared" si="238"/>
        <v>0</v>
      </c>
      <c r="Z1452" s="132"/>
    </row>
    <row r="1453" spans="1:26" s="68" customFormat="1" hidden="1" outlineLevel="2" x14ac:dyDescent="0.25">
      <c r="A1453" s="63" t="s">
        <v>1556</v>
      </c>
      <c r="B1453" s="64" t="s">
        <v>2015</v>
      </c>
      <c r="C1453" s="65" t="s">
        <v>2463</v>
      </c>
      <c r="D1453" s="66"/>
      <c r="E1453" s="67"/>
      <c r="F1453" s="307">
        <v>14.63</v>
      </c>
      <c r="G1453" s="307">
        <v>0</v>
      </c>
      <c r="H1453" s="142">
        <f t="shared" si="232"/>
        <v>14.63</v>
      </c>
      <c r="I1453" s="91" t="str">
        <f t="shared" si="231"/>
        <v>N.M.</v>
      </c>
      <c r="J1453" s="157"/>
      <c r="K1453" s="307">
        <v>0.19</v>
      </c>
      <c r="L1453" s="307">
        <v>0</v>
      </c>
      <c r="M1453" s="142">
        <f t="shared" si="233"/>
        <v>0.19</v>
      </c>
      <c r="N1453" s="91" t="str">
        <f t="shared" si="234"/>
        <v>N.M.</v>
      </c>
      <c r="O1453" s="258"/>
      <c r="P1453" s="157"/>
      <c r="Q1453" s="307">
        <v>-14.44</v>
      </c>
      <c r="R1453" s="307">
        <v>0</v>
      </c>
      <c r="S1453" s="142">
        <f t="shared" si="235"/>
        <v>-14.44</v>
      </c>
      <c r="T1453" s="91" t="str">
        <f t="shared" si="236"/>
        <v>N.M.</v>
      </c>
      <c r="U1453" s="157"/>
      <c r="V1453" s="307">
        <v>0.19</v>
      </c>
      <c r="W1453" s="307">
        <v>0</v>
      </c>
      <c r="X1453" s="142">
        <f t="shared" si="237"/>
        <v>0.19</v>
      </c>
      <c r="Y1453" s="91" t="str">
        <f t="shared" si="238"/>
        <v>N.M.</v>
      </c>
      <c r="Z1453" s="132"/>
    </row>
    <row r="1454" spans="1:26" s="68" customFormat="1" hidden="1" outlineLevel="2" x14ac:dyDescent="0.25">
      <c r="A1454" s="63" t="s">
        <v>1350</v>
      </c>
      <c r="B1454" s="64" t="s">
        <v>1809</v>
      </c>
      <c r="C1454" s="65" t="s">
        <v>2267</v>
      </c>
      <c r="D1454" s="66"/>
      <c r="E1454" s="67"/>
      <c r="F1454" s="307">
        <v>0</v>
      </c>
      <c r="G1454" s="307">
        <v>0</v>
      </c>
      <c r="H1454" s="142">
        <f t="shared" si="232"/>
        <v>0</v>
      </c>
      <c r="I1454" s="91">
        <f t="shared" ref="I1454:I1517" si="239">IF(G1454&lt;0,IF(H1454=0,0,IF(OR(G1454=0,F1454=0),"N.M.",IF(ABS(H1454/G1454)&gt;=10,"N.M.",H1454/(-G1454)))),IF(H1454=0,0,IF(OR(G1454=0,F1454=0),"N.M.",IF(ABS(H1454/G1454)&gt;=10,"N.M.",H1454/G1454))))</f>
        <v>0</v>
      </c>
      <c r="J1454" s="157"/>
      <c r="K1454" s="307">
        <v>0</v>
      </c>
      <c r="L1454" s="307">
        <v>0</v>
      </c>
      <c r="M1454" s="142">
        <f t="shared" si="233"/>
        <v>0</v>
      </c>
      <c r="N1454" s="91">
        <f t="shared" si="234"/>
        <v>0</v>
      </c>
      <c r="O1454" s="258"/>
      <c r="P1454" s="157"/>
      <c r="Q1454" s="307">
        <v>0</v>
      </c>
      <c r="R1454" s="307">
        <v>0</v>
      </c>
      <c r="S1454" s="142">
        <f t="shared" si="235"/>
        <v>0</v>
      </c>
      <c r="T1454" s="91">
        <f t="shared" si="236"/>
        <v>0</v>
      </c>
      <c r="U1454" s="157"/>
      <c r="V1454" s="307">
        <v>0</v>
      </c>
      <c r="W1454" s="307">
        <v>-420846.12</v>
      </c>
      <c r="X1454" s="142">
        <f t="shared" si="237"/>
        <v>420846.12</v>
      </c>
      <c r="Y1454" s="91" t="str">
        <f t="shared" si="238"/>
        <v>N.M.</v>
      </c>
      <c r="Z1454" s="132"/>
    </row>
    <row r="1455" spans="1:26" s="68" customFormat="1" hidden="1" outlineLevel="2" x14ac:dyDescent="0.25">
      <c r="A1455" s="63" t="s">
        <v>1352</v>
      </c>
      <c r="B1455" s="64" t="s">
        <v>1811</v>
      </c>
      <c r="C1455" s="65" t="s">
        <v>2269</v>
      </c>
      <c r="D1455" s="66"/>
      <c r="E1455" s="67"/>
      <c r="F1455" s="307">
        <v>7717470.2999999998</v>
      </c>
      <c r="G1455" s="307">
        <v>3380128.95</v>
      </c>
      <c r="H1455" s="142">
        <f t="shared" si="232"/>
        <v>4337341.3499999996</v>
      </c>
      <c r="I1455" s="91">
        <f t="shared" si="239"/>
        <v>1.2831881310326931</v>
      </c>
      <c r="J1455" s="157"/>
      <c r="K1455" s="307">
        <v>76395843.920000002</v>
      </c>
      <c r="L1455" s="307">
        <v>48720415.729999997</v>
      </c>
      <c r="M1455" s="142">
        <f t="shared" si="233"/>
        <v>27675428.190000005</v>
      </c>
      <c r="N1455" s="91">
        <f t="shared" si="234"/>
        <v>0.5680458135532418</v>
      </c>
      <c r="O1455" s="258"/>
      <c r="P1455" s="157"/>
      <c r="Q1455" s="307">
        <v>24975295.34</v>
      </c>
      <c r="R1455" s="307">
        <v>14748376.960000001</v>
      </c>
      <c r="S1455" s="142">
        <f t="shared" si="235"/>
        <v>10226918.379999999</v>
      </c>
      <c r="T1455" s="91">
        <f t="shared" si="236"/>
        <v>0.69342670096764314</v>
      </c>
      <c r="U1455" s="157"/>
      <c r="V1455" s="307">
        <v>116683144.05000001</v>
      </c>
      <c r="W1455" s="307">
        <v>90495332.219999999</v>
      </c>
      <c r="X1455" s="142">
        <f t="shared" si="237"/>
        <v>26187811.830000013</v>
      </c>
      <c r="Y1455" s="91">
        <f t="shared" si="238"/>
        <v>0.28938301222361118</v>
      </c>
      <c r="Z1455" s="132"/>
    </row>
    <row r="1456" spans="1:26" s="68" customFormat="1" hidden="1" outlineLevel="2" x14ac:dyDescent="0.25">
      <c r="A1456" s="63" t="s">
        <v>1353</v>
      </c>
      <c r="B1456" s="64" t="s">
        <v>1812</v>
      </c>
      <c r="C1456" s="65" t="s">
        <v>2270</v>
      </c>
      <c r="D1456" s="66"/>
      <c r="E1456" s="67"/>
      <c r="F1456" s="307">
        <v>64124.29</v>
      </c>
      <c r="G1456" s="307">
        <v>0</v>
      </c>
      <c r="H1456" s="142">
        <f t="shared" si="232"/>
        <v>64124.29</v>
      </c>
      <c r="I1456" s="91" t="str">
        <f t="shared" si="239"/>
        <v>N.M.</v>
      </c>
      <c r="J1456" s="157"/>
      <c r="K1456" s="307">
        <v>64124.29</v>
      </c>
      <c r="L1456" s="307">
        <v>373078.23</v>
      </c>
      <c r="M1456" s="142">
        <f t="shared" si="233"/>
        <v>-308953.94</v>
      </c>
      <c r="N1456" s="91">
        <f t="shared" si="234"/>
        <v>-0.82812106190168222</v>
      </c>
      <c r="O1456" s="258"/>
      <c r="P1456" s="157"/>
      <c r="Q1456" s="307">
        <v>64124.29</v>
      </c>
      <c r="R1456" s="307">
        <v>76088.34</v>
      </c>
      <c r="S1456" s="142">
        <f t="shared" si="235"/>
        <v>-11964.049999999996</v>
      </c>
      <c r="T1456" s="91">
        <f t="shared" si="236"/>
        <v>-0.15723894094679941</v>
      </c>
      <c r="U1456" s="157"/>
      <c r="V1456" s="307">
        <v>64124.29</v>
      </c>
      <c r="W1456" s="307">
        <v>748610.90999999992</v>
      </c>
      <c r="X1456" s="142">
        <f t="shared" si="237"/>
        <v>-684486.61999999988</v>
      </c>
      <c r="Y1456" s="91">
        <f t="shared" si="238"/>
        <v>-0.91434229832423886</v>
      </c>
      <c r="Z1456" s="132"/>
    </row>
    <row r="1457" spans="1:26" s="68" customFormat="1" hidden="1" outlineLevel="2" x14ac:dyDescent="0.25">
      <c r="A1457" s="63" t="s">
        <v>1354</v>
      </c>
      <c r="B1457" s="64" t="s">
        <v>1813</v>
      </c>
      <c r="C1457" s="65" t="s">
        <v>2271</v>
      </c>
      <c r="D1457" s="66"/>
      <c r="E1457" s="67"/>
      <c r="F1457" s="307">
        <v>0</v>
      </c>
      <c r="G1457" s="307">
        <v>191456.44</v>
      </c>
      <c r="H1457" s="142">
        <f t="shared" ref="H1457:H1520" si="240">+F1457-G1457</f>
        <v>-191456.44</v>
      </c>
      <c r="I1457" s="91" t="str">
        <f t="shared" si="239"/>
        <v>N.M.</v>
      </c>
      <c r="J1457" s="157"/>
      <c r="K1457" s="307">
        <v>2332542</v>
      </c>
      <c r="L1457" s="307">
        <v>411514.69</v>
      </c>
      <c r="M1457" s="142">
        <f t="shared" si="233"/>
        <v>1921027.31</v>
      </c>
      <c r="N1457" s="91">
        <f t="shared" si="234"/>
        <v>4.668186474703977</v>
      </c>
      <c r="O1457" s="258"/>
      <c r="P1457" s="157"/>
      <c r="Q1457" s="307">
        <v>1526348.24</v>
      </c>
      <c r="R1457" s="307">
        <v>411514.69</v>
      </c>
      <c r="S1457" s="142">
        <f t="shared" si="235"/>
        <v>1114833.55</v>
      </c>
      <c r="T1457" s="91">
        <f t="shared" si="236"/>
        <v>2.7090978210279686</v>
      </c>
      <c r="U1457" s="157"/>
      <c r="V1457" s="307">
        <v>3340284.2</v>
      </c>
      <c r="W1457" s="307">
        <v>411514.69</v>
      </c>
      <c r="X1457" s="142">
        <f t="shared" si="237"/>
        <v>2928769.5100000002</v>
      </c>
      <c r="Y1457" s="91">
        <f t="shared" si="238"/>
        <v>7.117047291798988</v>
      </c>
      <c r="Z1457" s="132"/>
    </row>
    <row r="1458" spans="1:26" s="68" customFormat="1" hidden="1" outlineLevel="2" x14ac:dyDescent="0.25">
      <c r="A1458" s="63" t="s">
        <v>1355</v>
      </c>
      <c r="B1458" s="64" t="s">
        <v>1814</v>
      </c>
      <c r="C1458" s="65" t="s">
        <v>2272</v>
      </c>
      <c r="D1458" s="66"/>
      <c r="E1458" s="67"/>
      <c r="F1458" s="307">
        <v>0</v>
      </c>
      <c r="G1458" s="307">
        <v>0</v>
      </c>
      <c r="H1458" s="142">
        <f t="shared" si="240"/>
        <v>0</v>
      </c>
      <c r="I1458" s="91">
        <f t="shared" si="239"/>
        <v>0</v>
      </c>
      <c r="J1458" s="157"/>
      <c r="K1458" s="307">
        <v>0</v>
      </c>
      <c r="L1458" s="307">
        <v>0</v>
      </c>
      <c r="M1458" s="142">
        <f t="shared" si="233"/>
        <v>0</v>
      </c>
      <c r="N1458" s="91">
        <f t="shared" si="234"/>
        <v>0</v>
      </c>
      <c r="O1458" s="258"/>
      <c r="P1458" s="157"/>
      <c r="Q1458" s="307">
        <v>0</v>
      </c>
      <c r="R1458" s="307">
        <v>0</v>
      </c>
      <c r="S1458" s="142">
        <f t="shared" si="235"/>
        <v>0</v>
      </c>
      <c r="T1458" s="91">
        <f t="shared" si="236"/>
        <v>0</v>
      </c>
      <c r="U1458" s="157"/>
      <c r="V1458" s="307">
        <v>0</v>
      </c>
      <c r="W1458" s="307">
        <v>0</v>
      </c>
      <c r="X1458" s="142">
        <f t="shared" si="237"/>
        <v>0</v>
      </c>
      <c r="Y1458" s="91">
        <f t="shared" si="238"/>
        <v>0</v>
      </c>
      <c r="Z1458" s="132"/>
    </row>
    <row r="1459" spans="1:26" s="68" customFormat="1" hidden="1" outlineLevel="2" x14ac:dyDescent="0.25">
      <c r="A1459" s="63" t="s">
        <v>1356</v>
      </c>
      <c r="B1459" s="64" t="s">
        <v>1815</v>
      </c>
      <c r="C1459" s="65" t="s">
        <v>2273</v>
      </c>
      <c r="D1459" s="66"/>
      <c r="E1459" s="67"/>
      <c r="F1459" s="307">
        <v>-75.47</v>
      </c>
      <c r="G1459" s="307">
        <v>2809.82</v>
      </c>
      <c r="H1459" s="142">
        <f t="shared" si="240"/>
        <v>-2885.29</v>
      </c>
      <c r="I1459" s="91">
        <f t="shared" si="239"/>
        <v>-1.0268593717747043</v>
      </c>
      <c r="J1459" s="157"/>
      <c r="K1459" s="307">
        <v>-1606.71</v>
      </c>
      <c r="L1459" s="307">
        <v>4347.38</v>
      </c>
      <c r="M1459" s="142">
        <f t="shared" si="233"/>
        <v>-5954.09</v>
      </c>
      <c r="N1459" s="91">
        <f t="shared" si="234"/>
        <v>-1.3695812190330727</v>
      </c>
      <c r="O1459" s="258"/>
      <c r="P1459" s="157"/>
      <c r="Q1459" s="307">
        <v>10</v>
      </c>
      <c r="R1459" s="307">
        <v>4574.7300000000005</v>
      </c>
      <c r="S1459" s="142">
        <f t="shared" si="235"/>
        <v>-4564.7300000000005</v>
      </c>
      <c r="T1459" s="91">
        <f t="shared" si="236"/>
        <v>-0.99781407864507854</v>
      </c>
      <c r="U1459" s="157"/>
      <c r="V1459" s="307">
        <v>-1041.8000000000002</v>
      </c>
      <c r="W1459" s="307">
        <v>5144.75</v>
      </c>
      <c r="X1459" s="142">
        <f t="shared" si="237"/>
        <v>-6186.55</v>
      </c>
      <c r="Y1459" s="91">
        <f t="shared" si="238"/>
        <v>-1.20249769182176</v>
      </c>
      <c r="Z1459" s="132"/>
    </row>
    <row r="1460" spans="1:26" s="68" customFormat="1" hidden="1" outlineLevel="2" x14ac:dyDescent="0.25">
      <c r="A1460" s="63" t="s">
        <v>1357</v>
      </c>
      <c r="B1460" s="64" t="s">
        <v>1816</v>
      </c>
      <c r="C1460" s="65" t="s">
        <v>2274</v>
      </c>
      <c r="D1460" s="66"/>
      <c r="E1460" s="67"/>
      <c r="F1460" s="307">
        <v>-2432.77</v>
      </c>
      <c r="G1460" s="307">
        <v>20906.600000000002</v>
      </c>
      <c r="H1460" s="142">
        <f t="shared" si="240"/>
        <v>-23339.370000000003</v>
      </c>
      <c r="I1460" s="91">
        <f t="shared" si="239"/>
        <v>-1.1163637320272066</v>
      </c>
      <c r="J1460" s="157"/>
      <c r="K1460" s="307">
        <v>-40702.9</v>
      </c>
      <c r="L1460" s="307">
        <v>43692.700000000004</v>
      </c>
      <c r="M1460" s="142">
        <f t="shared" si="233"/>
        <v>-84395.6</v>
      </c>
      <c r="N1460" s="91">
        <f t="shared" si="234"/>
        <v>-1.9315720932787399</v>
      </c>
      <c r="O1460" s="258"/>
      <c r="P1460" s="157"/>
      <c r="Q1460" s="307">
        <v>-15704.210000000001</v>
      </c>
      <c r="R1460" s="307">
        <v>36260.370000000003</v>
      </c>
      <c r="S1460" s="142">
        <f t="shared" si="235"/>
        <v>-51964.58</v>
      </c>
      <c r="T1460" s="91">
        <f t="shared" si="236"/>
        <v>-1.4330956909706105</v>
      </c>
      <c r="U1460" s="157"/>
      <c r="V1460" s="307">
        <v>-28329.599999999999</v>
      </c>
      <c r="W1460" s="307">
        <v>62814.55</v>
      </c>
      <c r="X1460" s="142">
        <f t="shared" si="237"/>
        <v>-91144.15</v>
      </c>
      <c r="Y1460" s="91">
        <f t="shared" si="238"/>
        <v>-1.4510037881350737</v>
      </c>
      <c r="Z1460" s="132"/>
    </row>
    <row r="1461" spans="1:26" s="68" customFormat="1" hidden="1" outlineLevel="2" x14ac:dyDescent="0.25">
      <c r="A1461" s="63" t="s">
        <v>1358</v>
      </c>
      <c r="B1461" s="64" t="s">
        <v>1817</v>
      </c>
      <c r="C1461" s="65" t="s">
        <v>2275</v>
      </c>
      <c r="D1461" s="66"/>
      <c r="E1461" s="67"/>
      <c r="F1461" s="307">
        <v>266154.98</v>
      </c>
      <c r="G1461" s="307">
        <v>278261.17</v>
      </c>
      <c r="H1461" s="142">
        <f t="shared" si="240"/>
        <v>-12106.190000000002</v>
      </c>
      <c r="I1461" s="91">
        <f t="shared" si="239"/>
        <v>-4.3506573338996608E-2</v>
      </c>
      <c r="J1461" s="157"/>
      <c r="K1461" s="307">
        <v>1915905.9300000002</v>
      </c>
      <c r="L1461" s="307">
        <v>2125629.83</v>
      </c>
      <c r="M1461" s="142">
        <f t="shared" si="233"/>
        <v>-209723.89999999991</v>
      </c>
      <c r="N1461" s="91">
        <f t="shared" si="234"/>
        <v>-9.8664356813246215E-2</v>
      </c>
      <c r="O1461" s="258"/>
      <c r="P1461" s="157"/>
      <c r="Q1461" s="307">
        <v>812087.97</v>
      </c>
      <c r="R1461" s="307">
        <v>901990.88</v>
      </c>
      <c r="S1461" s="142">
        <f t="shared" si="235"/>
        <v>-89902.910000000033</v>
      </c>
      <c r="T1461" s="91">
        <f t="shared" si="236"/>
        <v>-9.9671639695514472E-2</v>
      </c>
      <c r="U1461" s="157"/>
      <c r="V1461" s="307">
        <v>3377747.58</v>
      </c>
      <c r="W1461" s="307">
        <v>3261868.75</v>
      </c>
      <c r="X1461" s="142">
        <f t="shared" si="237"/>
        <v>115878.83000000007</v>
      </c>
      <c r="Y1461" s="91">
        <f t="shared" si="238"/>
        <v>3.5525288992697843E-2</v>
      </c>
      <c r="Z1461" s="132"/>
    </row>
    <row r="1462" spans="1:26" s="68" customFormat="1" hidden="1" outlineLevel="2" x14ac:dyDescent="0.25">
      <c r="A1462" s="63" t="s">
        <v>1359</v>
      </c>
      <c r="B1462" s="64" t="s">
        <v>1818</v>
      </c>
      <c r="C1462" s="65" t="s">
        <v>2276</v>
      </c>
      <c r="D1462" s="66"/>
      <c r="E1462" s="67"/>
      <c r="F1462" s="307">
        <v>-119573</v>
      </c>
      <c r="G1462" s="307">
        <v>-119573</v>
      </c>
      <c r="H1462" s="142">
        <f t="shared" si="240"/>
        <v>0</v>
      </c>
      <c r="I1462" s="91">
        <f t="shared" si="239"/>
        <v>0</v>
      </c>
      <c r="J1462" s="157"/>
      <c r="K1462" s="307">
        <v>-837011</v>
      </c>
      <c r="L1462" s="307">
        <v>-837011</v>
      </c>
      <c r="M1462" s="142">
        <f t="shared" si="233"/>
        <v>0</v>
      </c>
      <c r="N1462" s="91">
        <f t="shared" si="234"/>
        <v>0</v>
      </c>
      <c r="O1462" s="258"/>
      <c r="P1462" s="157"/>
      <c r="Q1462" s="307">
        <v>-358719</v>
      </c>
      <c r="R1462" s="307">
        <v>-358719</v>
      </c>
      <c r="S1462" s="142">
        <f t="shared" si="235"/>
        <v>0</v>
      </c>
      <c r="T1462" s="91">
        <f t="shared" si="236"/>
        <v>0</v>
      </c>
      <c r="U1462" s="157"/>
      <c r="V1462" s="307">
        <v>-1434876</v>
      </c>
      <c r="W1462" s="307">
        <v>-1434876</v>
      </c>
      <c r="X1462" s="142">
        <f t="shared" si="237"/>
        <v>0</v>
      </c>
      <c r="Y1462" s="91">
        <f t="shared" si="238"/>
        <v>0</v>
      </c>
      <c r="Z1462" s="132"/>
    </row>
    <row r="1463" spans="1:26" s="68" customFormat="1" hidden="1" outlineLevel="2" x14ac:dyDescent="0.25">
      <c r="A1463" s="63" t="s">
        <v>1360</v>
      </c>
      <c r="B1463" s="64" t="s">
        <v>1819</v>
      </c>
      <c r="C1463" s="65" t="s">
        <v>2277</v>
      </c>
      <c r="D1463" s="66"/>
      <c r="E1463" s="67"/>
      <c r="F1463" s="307">
        <v>26837.71</v>
      </c>
      <c r="G1463" s="307">
        <v>94963.8</v>
      </c>
      <c r="H1463" s="142">
        <f t="shared" si="240"/>
        <v>-68126.09</v>
      </c>
      <c r="I1463" s="91">
        <f t="shared" si="239"/>
        <v>-0.71739010022766569</v>
      </c>
      <c r="J1463" s="157"/>
      <c r="K1463" s="307">
        <v>235498.73</v>
      </c>
      <c r="L1463" s="307">
        <v>620247.75</v>
      </c>
      <c r="M1463" s="142">
        <f t="shared" si="233"/>
        <v>-384749.02</v>
      </c>
      <c r="N1463" s="91">
        <f t="shared" si="234"/>
        <v>-0.62031505958707633</v>
      </c>
      <c r="O1463" s="258"/>
      <c r="P1463" s="157"/>
      <c r="Q1463" s="307">
        <v>91248.36</v>
      </c>
      <c r="R1463" s="307">
        <v>277277.58</v>
      </c>
      <c r="S1463" s="142">
        <f t="shared" si="235"/>
        <v>-186029.22000000003</v>
      </c>
      <c r="T1463" s="91">
        <f t="shared" si="236"/>
        <v>-0.67091331365485818</v>
      </c>
      <c r="U1463" s="157"/>
      <c r="V1463" s="307">
        <v>714066.25</v>
      </c>
      <c r="W1463" s="307">
        <v>980009.28</v>
      </c>
      <c r="X1463" s="142">
        <f t="shared" si="237"/>
        <v>-265943.03000000003</v>
      </c>
      <c r="Y1463" s="91">
        <f t="shared" si="238"/>
        <v>-0.27136786908793353</v>
      </c>
      <c r="Z1463" s="132"/>
    </row>
    <row r="1464" spans="1:26" s="68" customFormat="1" hidden="1" outlineLevel="2" x14ac:dyDescent="0.25">
      <c r="A1464" s="63" t="s">
        <v>1361</v>
      </c>
      <c r="B1464" s="64" t="s">
        <v>1820</v>
      </c>
      <c r="C1464" s="65" t="s">
        <v>2278</v>
      </c>
      <c r="D1464" s="66"/>
      <c r="E1464" s="67"/>
      <c r="F1464" s="307">
        <v>74426.03</v>
      </c>
      <c r="G1464" s="307">
        <v>64452.78</v>
      </c>
      <c r="H1464" s="142">
        <f t="shared" si="240"/>
        <v>9973.25</v>
      </c>
      <c r="I1464" s="91">
        <f t="shared" si="239"/>
        <v>0.15473731311512087</v>
      </c>
      <c r="J1464" s="157"/>
      <c r="K1464" s="307">
        <v>579993.06000000006</v>
      </c>
      <c r="L1464" s="307">
        <v>368860.25</v>
      </c>
      <c r="M1464" s="142">
        <f t="shared" si="233"/>
        <v>211132.81000000006</v>
      </c>
      <c r="N1464" s="91">
        <f t="shared" si="234"/>
        <v>0.57239241691128295</v>
      </c>
      <c r="O1464" s="258"/>
      <c r="P1464" s="157"/>
      <c r="Q1464" s="307">
        <v>230075.36000000002</v>
      </c>
      <c r="R1464" s="307">
        <v>167793.93</v>
      </c>
      <c r="S1464" s="142">
        <f t="shared" si="235"/>
        <v>62281.430000000022</v>
      </c>
      <c r="T1464" s="91">
        <f t="shared" si="236"/>
        <v>0.37117808731221696</v>
      </c>
      <c r="U1464" s="157"/>
      <c r="V1464" s="307">
        <v>809655.9</v>
      </c>
      <c r="W1464" s="307">
        <v>650783.59000000008</v>
      </c>
      <c r="X1464" s="142">
        <f t="shared" si="237"/>
        <v>158872.30999999994</v>
      </c>
      <c r="Y1464" s="91">
        <f t="shared" si="238"/>
        <v>0.24412464057368122</v>
      </c>
      <c r="Z1464" s="132"/>
    </row>
    <row r="1465" spans="1:26" s="68" customFormat="1" hidden="1" outlineLevel="2" x14ac:dyDescent="0.25">
      <c r="A1465" s="63" t="s">
        <v>1362</v>
      </c>
      <c r="B1465" s="64" t="s">
        <v>1821</v>
      </c>
      <c r="C1465" s="65" t="s">
        <v>2279</v>
      </c>
      <c r="D1465" s="66"/>
      <c r="E1465" s="67"/>
      <c r="F1465" s="307">
        <v>-3196.69</v>
      </c>
      <c r="G1465" s="307">
        <v>-1429.01</v>
      </c>
      <c r="H1465" s="142">
        <f t="shared" si="240"/>
        <v>-1767.68</v>
      </c>
      <c r="I1465" s="91">
        <f t="shared" si="239"/>
        <v>-1.2369962421536589</v>
      </c>
      <c r="J1465" s="157"/>
      <c r="K1465" s="307">
        <v>207899.85</v>
      </c>
      <c r="L1465" s="307">
        <v>-10844.050000000001</v>
      </c>
      <c r="M1465" s="142">
        <f t="shared" si="233"/>
        <v>218743.9</v>
      </c>
      <c r="N1465" s="91" t="str">
        <f t="shared" si="234"/>
        <v>N.M.</v>
      </c>
      <c r="O1465" s="258"/>
      <c r="P1465" s="157"/>
      <c r="Q1465" s="307">
        <v>-4743.62</v>
      </c>
      <c r="R1465" s="307">
        <v>-3067.2000000000003</v>
      </c>
      <c r="S1465" s="142">
        <f t="shared" si="235"/>
        <v>-1676.4199999999996</v>
      </c>
      <c r="T1465" s="91">
        <f t="shared" si="236"/>
        <v>-0.5465636411058945</v>
      </c>
      <c r="U1465" s="157"/>
      <c r="V1465" s="307">
        <v>-20895.100000000006</v>
      </c>
      <c r="W1465" s="307">
        <v>-14272.970000000001</v>
      </c>
      <c r="X1465" s="142">
        <f t="shared" si="237"/>
        <v>-6622.1300000000047</v>
      </c>
      <c r="Y1465" s="91">
        <f t="shared" si="238"/>
        <v>-0.46396300139354346</v>
      </c>
      <c r="Z1465" s="132"/>
    </row>
    <row r="1466" spans="1:26" s="68" customFormat="1" hidden="1" outlineLevel="2" x14ac:dyDescent="0.25">
      <c r="A1466" s="63" t="s">
        <v>1363</v>
      </c>
      <c r="B1466" s="64" t="s">
        <v>1822</v>
      </c>
      <c r="C1466" s="65" t="s">
        <v>2280</v>
      </c>
      <c r="D1466" s="66"/>
      <c r="E1466" s="67"/>
      <c r="F1466" s="307">
        <v>1838939.8900000001</v>
      </c>
      <c r="G1466" s="307">
        <v>1798813.47</v>
      </c>
      <c r="H1466" s="142">
        <f t="shared" si="240"/>
        <v>40126.420000000158</v>
      </c>
      <c r="I1466" s="91">
        <f t="shared" si="239"/>
        <v>2.2307160063683624E-2</v>
      </c>
      <c r="J1466" s="157"/>
      <c r="K1466" s="307">
        <v>8337478.8799999999</v>
      </c>
      <c r="L1466" s="307">
        <v>4353289.5999999996</v>
      </c>
      <c r="M1466" s="142">
        <f t="shared" si="233"/>
        <v>3984189.2800000003</v>
      </c>
      <c r="N1466" s="91">
        <f t="shared" si="234"/>
        <v>0.91521346983210139</v>
      </c>
      <c r="O1466" s="258"/>
      <c r="P1466" s="157"/>
      <c r="Q1466" s="307">
        <v>6213444.5499999998</v>
      </c>
      <c r="R1466" s="307">
        <v>4219917.05</v>
      </c>
      <c r="S1466" s="142">
        <f t="shared" si="235"/>
        <v>1993527.5</v>
      </c>
      <c r="T1466" s="91">
        <f t="shared" si="236"/>
        <v>0.47240916737924982</v>
      </c>
      <c r="U1466" s="157"/>
      <c r="V1466" s="307">
        <v>12596636.35</v>
      </c>
      <c r="W1466" s="307">
        <v>7845722.7599999998</v>
      </c>
      <c r="X1466" s="142">
        <f t="shared" si="237"/>
        <v>4750913.59</v>
      </c>
      <c r="Y1466" s="91">
        <f t="shared" si="238"/>
        <v>0.60554186469877247</v>
      </c>
      <c r="Z1466" s="132"/>
    </row>
    <row r="1467" spans="1:26" s="68" customFormat="1" hidden="1" outlineLevel="2" x14ac:dyDescent="0.25">
      <c r="A1467" s="63" t="s">
        <v>1364</v>
      </c>
      <c r="B1467" s="64" t="s">
        <v>1823</v>
      </c>
      <c r="C1467" s="65" t="s">
        <v>2281</v>
      </c>
      <c r="D1467" s="66"/>
      <c r="E1467" s="67"/>
      <c r="F1467" s="307">
        <v>140539.29</v>
      </c>
      <c r="G1467" s="307">
        <v>50108.69</v>
      </c>
      <c r="H1467" s="142">
        <f t="shared" si="240"/>
        <v>90430.6</v>
      </c>
      <c r="I1467" s="91">
        <f t="shared" si="239"/>
        <v>1.8046889671232675</v>
      </c>
      <c r="J1467" s="157"/>
      <c r="K1467" s="307">
        <v>685318.03</v>
      </c>
      <c r="L1467" s="307">
        <v>269258.67</v>
      </c>
      <c r="M1467" s="142">
        <f t="shared" si="233"/>
        <v>416059.36000000004</v>
      </c>
      <c r="N1467" s="91">
        <f t="shared" si="234"/>
        <v>1.5452032055272356</v>
      </c>
      <c r="O1467" s="258"/>
      <c r="P1467" s="157"/>
      <c r="Q1467" s="307">
        <v>299583.71000000002</v>
      </c>
      <c r="R1467" s="307">
        <v>161903.29</v>
      </c>
      <c r="S1467" s="142">
        <f t="shared" si="235"/>
        <v>137680.42000000001</v>
      </c>
      <c r="T1467" s="91">
        <f t="shared" si="236"/>
        <v>0.85038679572231057</v>
      </c>
      <c r="U1467" s="157"/>
      <c r="V1467" s="307">
        <v>886035.39</v>
      </c>
      <c r="W1467" s="307">
        <v>584676.97</v>
      </c>
      <c r="X1467" s="142">
        <f t="shared" si="237"/>
        <v>301358.42000000004</v>
      </c>
      <c r="Y1467" s="91">
        <f t="shared" si="238"/>
        <v>0.51542721102902356</v>
      </c>
      <c r="Z1467" s="132"/>
    </row>
    <row r="1468" spans="1:26" s="68" customFormat="1" hidden="1" outlineLevel="2" x14ac:dyDescent="0.25">
      <c r="A1468" s="63" t="s">
        <v>1365</v>
      </c>
      <c r="B1468" s="64" t="s">
        <v>1824</v>
      </c>
      <c r="C1468" s="65" t="s">
        <v>2282</v>
      </c>
      <c r="D1468" s="66"/>
      <c r="E1468" s="67"/>
      <c r="F1468" s="307">
        <v>-13288.33</v>
      </c>
      <c r="G1468" s="307">
        <v>-13531.64</v>
      </c>
      <c r="H1468" s="142">
        <f t="shared" si="240"/>
        <v>243.30999999999949</v>
      </c>
      <c r="I1468" s="91">
        <f t="shared" si="239"/>
        <v>1.7980821245613947E-2</v>
      </c>
      <c r="J1468" s="157"/>
      <c r="K1468" s="307">
        <v>-111915.16</v>
      </c>
      <c r="L1468" s="307">
        <v>-27529.22</v>
      </c>
      <c r="M1468" s="142">
        <f t="shared" si="233"/>
        <v>-84385.94</v>
      </c>
      <c r="N1468" s="91">
        <f t="shared" si="234"/>
        <v>-3.0653225917770279</v>
      </c>
      <c r="O1468" s="258"/>
      <c r="P1468" s="157"/>
      <c r="Q1468" s="307">
        <v>-40251.97</v>
      </c>
      <c r="R1468" s="307">
        <v>-40145.9</v>
      </c>
      <c r="S1468" s="142">
        <f t="shared" si="235"/>
        <v>-106.06999999999971</v>
      </c>
      <c r="T1468" s="91">
        <f t="shared" si="236"/>
        <v>-2.6421128932219654E-3</v>
      </c>
      <c r="U1468" s="157"/>
      <c r="V1468" s="307">
        <v>-120271.1</v>
      </c>
      <c r="W1468" s="307">
        <v>-28085.34</v>
      </c>
      <c r="X1468" s="142">
        <f t="shared" si="237"/>
        <v>-92185.760000000009</v>
      </c>
      <c r="Y1468" s="91">
        <f t="shared" si="238"/>
        <v>-3.282344454437796</v>
      </c>
      <c r="Z1468" s="132"/>
    </row>
    <row r="1469" spans="1:26" s="68" customFormat="1" hidden="1" outlineLevel="2" x14ac:dyDescent="0.25">
      <c r="A1469" s="63" t="s">
        <v>1366</v>
      </c>
      <c r="B1469" s="64" t="s">
        <v>1825</v>
      </c>
      <c r="C1469" s="65" t="s">
        <v>2283</v>
      </c>
      <c r="D1469" s="66"/>
      <c r="E1469" s="67"/>
      <c r="F1469" s="307">
        <v>0</v>
      </c>
      <c r="G1469" s="307">
        <v>0</v>
      </c>
      <c r="H1469" s="142">
        <f t="shared" si="240"/>
        <v>0</v>
      </c>
      <c r="I1469" s="91">
        <f t="shared" si="239"/>
        <v>0</v>
      </c>
      <c r="J1469" s="157"/>
      <c r="K1469" s="307">
        <v>0</v>
      </c>
      <c r="L1469" s="307">
        <v>0</v>
      </c>
      <c r="M1469" s="142">
        <f t="shared" si="233"/>
        <v>0</v>
      </c>
      <c r="N1469" s="91">
        <f t="shared" si="234"/>
        <v>0</v>
      </c>
      <c r="O1469" s="258"/>
      <c r="P1469" s="157"/>
      <c r="Q1469" s="307">
        <v>0</v>
      </c>
      <c r="R1469" s="307">
        <v>0</v>
      </c>
      <c r="S1469" s="142">
        <f t="shared" si="235"/>
        <v>0</v>
      </c>
      <c r="T1469" s="91">
        <f t="shared" si="236"/>
        <v>0</v>
      </c>
      <c r="U1469" s="157"/>
      <c r="V1469" s="307">
        <v>0</v>
      </c>
      <c r="W1469" s="307">
        <v>0</v>
      </c>
      <c r="X1469" s="142">
        <f t="shared" si="237"/>
        <v>0</v>
      </c>
      <c r="Y1469" s="91">
        <f t="shared" si="238"/>
        <v>0</v>
      </c>
      <c r="Z1469" s="132"/>
    </row>
    <row r="1470" spans="1:26" s="68" customFormat="1" hidden="1" outlineLevel="2" x14ac:dyDescent="0.25">
      <c r="A1470" s="63" t="s">
        <v>1367</v>
      </c>
      <c r="B1470" s="64" t="s">
        <v>1826</v>
      </c>
      <c r="C1470" s="65" t="s">
        <v>2284</v>
      </c>
      <c r="D1470" s="66"/>
      <c r="E1470" s="67"/>
      <c r="F1470" s="307">
        <v>165760.06</v>
      </c>
      <c r="G1470" s="307">
        <v>71295.92</v>
      </c>
      <c r="H1470" s="142">
        <f t="shared" si="240"/>
        <v>94464.14</v>
      </c>
      <c r="I1470" s="91">
        <f t="shared" si="239"/>
        <v>1.3249585670540474</v>
      </c>
      <c r="J1470" s="157"/>
      <c r="K1470" s="307">
        <v>3920294.48</v>
      </c>
      <c r="L1470" s="307">
        <v>892987.21</v>
      </c>
      <c r="M1470" s="142">
        <f t="shared" si="233"/>
        <v>3027307.27</v>
      </c>
      <c r="N1470" s="91">
        <f t="shared" si="234"/>
        <v>3.3900902903189398</v>
      </c>
      <c r="O1470" s="258"/>
      <c r="P1470" s="157"/>
      <c r="Q1470" s="307">
        <v>412195.43</v>
      </c>
      <c r="R1470" s="307">
        <v>370345.64</v>
      </c>
      <c r="S1470" s="142">
        <f t="shared" si="235"/>
        <v>41849.789999999979</v>
      </c>
      <c r="T1470" s="91">
        <f t="shared" si="236"/>
        <v>0.11300197836809954</v>
      </c>
      <c r="U1470" s="157"/>
      <c r="V1470" s="307">
        <v>4317704.66</v>
      </c>
      <c r="W1470" s="307">
        <v>1265620.75</v>
      </c>
      <c r="X1470" s="142">
        <f t="shared" si="237"/>
        <v>3052083.91</v>
      </c>
      <c r="Y1470" s="91">
        <f t="shared" si="238"/>
        <v>2.4115311873639875</v>
      </c>
      <c r="Z1470" s="132"/>
    </row>
    <row r="1471" spans="1:26" s="68" customFormat="1" hidden="1" outlineLevel="2" x14ac:dyDescent="0.25">
      <c r="A1471" s="63" t="s">
        <v>1368</v>
      </c>
      <c r="B1471" s="64" t="s">
        <v>1827</v>
      </c>
      <c r="C1471" s="65" t="s">
        <v>2285</v>
      </c>
      <c r="D1471" s="66"/>
      <c r="E1471" s="67"/>
      <c r="F1471" s="307">
        <v>-639690.30000000005</v>
      </c>
      <c r="G1471" s="307">
        <v>1667353.98</v>
      </c>
      <c r="H1471" s="142">
        <f t="shared" si="240"/>
        <v>-2307044.2800000003</v>
      </c>
      <c r="I1471" s="91">
        <f t="shared" si="239"/>
        <v>-1.3836559648839537</v>
      </c>
      <c r="J1471" s="157"/>
      <c r="K1471" s="307">
        <v>2760168.83</v>
      </c>
      <c r="L1471" s="307">
        <v>4142486.72</v>
      </c>
      <c r="M1471" s="142">
        <f t="shared" si="233"/>
        <v>-1382317.8900000001</v>
      </c>
      <c r="N1471" s="91">
        <f t="shared" si="234"/>
        <v>-0.33369277524201696</v>
      </c>
      <c r="O1471" s="258"/>
      <c r="P1471" s="157"/>
      <c r="Q1471" s="307">
        <v>-343233.73</v>
      </c>
      <c r="R1471" s="307">
        <v>2803803.36</v>
      </c>
      <c r="S1471" s="142">
        <f t="shared" si="235"/>
        <v>-3147037.09</v>
      </c>
      <c r="T1471" s="91">
        <f t="shared" si="236"/>
        <v>-1.122417190483715</v>
      </c>
      <c r="U1471" s="157"/>
      <c r="V1471" s="307">
        <v>5561425.4700000007</v>
      </c>
      <c r="W1471" s="307">
        <v>7214366.8600000003</v>
      </c>
      <c r="X1471" s="142">
        <f t="shared" si="237"/>
        <v>-1652941.3899999997</v>
      </c>
      <c r="Y1471" s="91">
        <f t="shared" si="238"/>
        <v>-0.22911801161162459</v>
      </c>
      <c r="Z1471" s="132"/>
    </row>
    <row r="1472" spans="1:26" s="68" customFormat="1" hidden="1" outlineLevel="2" x14ac:dyDescent="0.25">
      <c r="A1472" s="63" t="s">
        <v>1369</v>
      </c>
      <c r="B1472" s="64" t="s">
        <v>1828</v>
      </c>
      <c r="C1472" s="65" t="s">
        <v>2286</v>
      </c>
      <c r="D1472" s="66"/>
      <c r="E1472" s="67"/>
      <c r="F1472" s="307">
        <v>-229459.49</v>
      </c>
      <c r="G1472" s="307">
        <v>-737819.27</v>
      </c>
      <c r="H1472" s="142">
        <f t="shared" si="240"/>
        <v>508359.78</v>
      </c>
      <c r="I1472" s="91">
        <f t="shared" si="239"/>
        <v>0.68900312131994057</v>
      </c>
      <c r="J1472" s="157"/>
      <c r="K1472" s="307">
        <v>-6349172.1699999999</v>
      </c>
      <c r="L1472" s="307">
        <v>-4508527.49</v>
      </c>
      <c r="M1472" s="142">
        <f t="shared" si="233"/>
        <v>-1840644.6799999997</v>
      </c>
      <c r="N1472" s="91">
        <f t="shared" si="234"/>
        <v>-0.40825850215676507</v>
      </c>
      <c r="O1472" s="258"/>
      <c r="P1472" s="157"/>
      <c r="Q1472" s="307">
        <v>-953849.31</v>
      </c>
      <c r="R1472" s="307">
        <v>-2154750.25</v>
      </c>
      <c r="S1472" s="142">
        <f t="shared" si="235"/>
        <v>1200900.94</v>
      </c>
      <c r="T1472" s="91">
        <f t="shared" si="236"/>
        <v>0.55732720764274191</v>
      </c>
      <c r="U1472" s="157"/>
      <c r="V1472" s="307">
        <v>-9395771</v>
      </c>
      <c r="W1472" s="307">
        <v>-5417540.7300000004</v>
      </c>
      <c r="X1472" s="142">
        <f t="shared" si="237"/>
        <v>-3978230.2699999996</v>
      </c>
      <c r="Y1472" s="91">
        <f t="shared" si="238"/>
        <v>-0.73432401679423998</v>
      </c>
      <c r="Z1472" s="132"/>
    </row>
    <row r="1473" spans="1:26" s="68" customFormat="1" hidden="1" outlineLevel="2" x14ac:dyDescent="0.25">
      <c r="A1473" s="63" t="s">
        <v>1370</v>
      </c>
      <c r="B1473" s="64" t="s">
        <v>1829</v>
      </c>
      <c r="C1473" s="65" t="s">
        <v>2287</v>
      </c>
      <c r="D1473" s="66"/>
      <c r="E1473" s="67"/>
      <c r="F1473" s="307">
        <v>-12729.52</v>
      </c>
      <c r="G1473" s="307">
        <v>-5.4</v>
      </c>
      <c r="H1473" s="142">
        <f t="shared" si="240"/>
        <v>-12724.12</v>
      </c>
      <c r="I1473" s="91" t="str">
        <f t="shared" si="239"/>
        <v>N.M.</v>
      </c>
      <c r="J1473" s="157"/>
      <c r="K1473" s="307">
        <v>-49856.53</v>
      </c>
      <c r="L1473" s="307">
        <v>-36069.040000000001</v>
      </c>
      <c r="M1473" s="142">
        <f t="shared" si="233"/>
        <v>-13787.489999999998</v>
      </c>
      <c r="N1473" s="91">
        <f t="shared" si="234"/>
        <v>-0.38225275748952559</v>
      </c>
      <c r="O1473" s="258"/>
      <c r="P1473" s="157"/>
      <c r="Q1473" s="307">
        <v>-31270.73</v>
      </c>
      <c r="R1473" s="307">
        <v>-23576.720000000001</v>
      </c>
      <c r="S1473" s="142">
        <f t="shared" si="235"/>
        <v>-7694.0099999999984</v>
      </c>
      <c r="T1473" s="91">
        <f t="shared" si="236"/>
        <v>-0.32633928722909711</v>
      </c>
      <c r="U1473" s="157"/>
      <c r="V1473" s="307">
        <v>-78061.81</v>
      </c>
      <c r="W1473" s="307">
        <v>-53505.87</v>
      </c>
      <c r="X1473" s="142">
        <f t="shared" si="237"/>
        <v>-24555.939999999995</v>
      </c>
      <c r="Y1473" s="91">
        <f t="shared" si="238"/>
        <v>-0.45893917807522788</v>
      </c>
      <c r="Z1473" s="132"/>
    </row>
    <row r="1474" spans="1:26" s="68" customFormat="1" hidden="1" outlineLevel="2" x14ac:dyDescent="0.25">
      <c r="A1474" s="63" t="s">
        <v>1371</v>
      </c>
      <c r="B1474" s="64" t="s">
        <v>1830</v>
      </c>
      <c r="C1474" s="65" t="s">
        <v>2288</v>
      </c>
      <c r="D1474" s="66"/>
      <c r="E1474" s="67"/>
      <c r="F1474" s="307">
        <v>-285.27</v>
      </c>
      <c r="G1474" s="307">
        <v>0</v>
      </c>
      <c r="H1474" s="142">
        <f t="shared" si="240"/>
        <v>-285.27</v>
      </c>
      <c r="I1474" s="91" t="str">
        <f t="shared" si="239"/>
        <v>N.M.</v>
      </c>
      <c r="J1474" s="157"/>
      <c r="K1474" s="307">
        <v>-285.27</v>
      </c>
      <c r="L1474" s="307">
        <v>0</v>
      </c>
      <c r="M1474" s="142">
        <f t="shared" si="233"/>
        <v>-285.27</v>
      </c>
      <c r="N1474" s="91" t="str">
        <f t="shared" si="234"/>
        <v>N.M.</v>
      </c>
      <c r="O1474" s="258"/>
      <c r="P1474" s="157"/>
      <c r="Q1474" s="307">
        <v>-285.27</v>
      </c>
      <c r="R1474" s="307">
        <v>0</v>
      </c>
      <c r="S1474" s="142">
        <f t="shared" si="235"/>
        <v>-285.27</v>
      </c>
      <c r="T1474" s="91" t="str">
        <f t="shared" si="236"/>
        <v>N.M.</v>
      </c>
      <c r="U1474" s="157"/>
      <c r="V1474" s="307">
        <v>-285.27</v>
      </c>
      <c r="W1474" s="307">
        <v>0</v>
      </c>
      <c r="X1474" s="142">
        <f t="shared" si="237"/>
        <v>-285.27</v>
      </c>
      <c r="Y1474" s="91" t="str">
        <f t="shared" si="238"/>
        <v>N.M.</v>
      </c>
      <c r="Z1474" s="132"/>
    </row>
    <row r="1475" spans="1:26" s="68" customFormat="1" hidden="1" outlineLevel="2" x14ac:dyDescent="0.25">
      <c r="A1475" s="63" t="s">
        <v>1372</v>
      </c>
      <c r="B1475" s="64" t="s">
        <v>1831</v>
      </c>
      <c r="C1475" s="65" t="s">
        <v>2289</v>
      </c>
      <c r="D1475" s="66"/>
      <c r="E1475" s="67"/>
      <c r="F1475" s="307">
        <v>0</v>
      </c>
      <c r="G1475" s="307">
        <v>0</v>
      </c>
      <c r="H1475" s="142">
        <f t="shared" si="240"/>
        <v>0</v>
      </c>
      <c r="I1475" s="91">
        <f t="shared" si="239"/>
        <v>0</v>
      </c>
      <c r="J1475" s="157"/>
      <c r="K1475" s="307">
        <v>0</v>
      </c>
      <c r="L1475" s="307">
        <v>152679.92000000001</v>
      </c>
      <c r="M1475" s="142">
        <f t="shared" si="233"/>
        <v>-152679.92000000001</v>
      </c>
      <c r="N1475" s="91" t="str">
        <f t="shared" si="234"/>
        <v>N.M.</v>
      </c>
      <c r="O1475" s="258"/>
      <c r="P1475" s="157"/>
      <c r="Q1475" s="307">
        <v>0</v>
      </c>
      <c r="R1475" s="307">
        <v>0</v>
      </c>
      <c r="S1475" s="142">
        <f t="shared" si="235"/>
        <v>0</v>
      </c>
      <c r="T1475" s="91">
        <f t="shared" si="236"/>
        <v>0</v>
      </c>
      <c r="U1475" s="157"/>
      <c r="V1475" s="307">
        <v>0</v>
      </c>
      <c r="W1475" s="307">
        <v>3820924.74</v>
      </c>
      <c r="X1475" s="142">
        <f t="shared" si="237"/>
        <v>-3820924.74</v>
      </c>
      <c r="Y1475" s="91" t="str">
        <f t="shared" si="238"/>
        <v>N.M.</v>
      </c>
      <c r="Z1475" s="132"/>
    </row>
    <row r="1476" spans="1:26" s="68" customFormat="1" hidden="1" outlineLevel="2" x14ac:dyDescent="0.25">
      <c r="A1476" s="63" t="s">
        <v>1373</v>
      </c>
      <c r="B1476" s="64" t="s">
        <v>1832</v>
      </c>
      <c r="C1476" s="65" t="s">
        <v>2290</v>
      </c>
      <c r="D1476" s="66"/>
      <c r="E1476" s="67"/>
      <c r="F1476" s="307">
        <v>1107461.48</v>
      </c>
      <c r="G1476" s="307">
        <v>687693.58</v>
      </c>
      <c r="H1476" s="142">
        <f t="shared" si="240"/>
        <v>419767.9</v>
      </c>
      <c r="I1476" s="91">
        <f t="shared" si="239"/>
        <v>0.61039962013314131</v>
      </c>
      <c r="J1476" s="157"/>
      <c r="K1476" s="307">
        <v>4630900.97</v>
      </c>
      <c r="L1476" s="307">
        <v>3452463.38</v>
      </c>
      <c r="M1476" s="142">
        <f t="shared" si="233"/>
        <v>1178437.5899999999</v>
      </c>
      <c r="N1476" s="91">
        <f t="shared" si="234"/>
        <v>0.34133239379935143</v>
      </c>
      <c r="O1476" s="258"/>
      <c r="P1476" s="157"/>
      <c r="Q1476" s="307">
        <v>1858028.63</v>
      </c>
      <c r="R1476" s="307">
        <v>1463841.6</v>
      </c>
      <c r="S1476" s="142">
        <f t="shared" si="235"/>
        <v>394187.0299999998</v>
      </c>
      <c r="T1476" s="91">
        <f t="shared" si="236"/>
        <v>0.26928257128366878</v>
      </c>
      <c r="U1476" s="157"/>
      <c r="V1476" s="307">
        <v>6829879.2400000002</v>
      </c>
      <c r="W1476" s="307">
        <v>5791859.1099999994</v>
      </c>
      <c r="X1476" s="142">
        <f t="shared" si="237"/>
        <v>1038020.1300000008</v>
      </c>
      <c r="Y1476" s="91">
        <f t="shared" si="238"/>
        <v>0.17922054219305775</v>
      </c>
      <c r="Z1476" s="132"/>
    </row>
    <row r="1477" spans="1:26" s="68" customFormat="1" hidden="1" outlineLevel="2" x14ac:dyDescent="0.25">
      <c r="A1477" s="63" t="s">
        <v>1374</v>
      </c>
      <c r="B1477" s="64" t="s">
        <v>1833</v>
      </c>
      <c r="C1477" s="65" t="s">
        <v>2291</v>
      </c>
      <c r="D1477" s="66"/>
      <c r="E1477" s="67"/>
      <c r="F1477" s="307">
        <v>-425874.15</v>
      </c>
      <c r="G1477" s="307">
        <v>-319277.44</v>
      </c>
      <c r="H1477" s="142">
        <f t="shared" si="240"/>
        <v>-106596.71000000002</v>
      </c>
      <c r="I1477" s="91">
        <f t="shared" si="239"/>
        <v>-0.33386859403533187</v>
      </c>
      <c r="J1477" s="157"/>
      <c r="K1477" s="307">
        <v>-2314997.9500000002</v>
      </c>
      <c r="L1477" s="307">
        <v>-1364164.44</v>
      </c>
      <c r="M1477" s="142">
        <f t="shared" si="233"/>
        <v>-950833.51000000024</v>
      </c>
      <c r="N1477" s="91">
        <f t="shared" si="234"/>
        <v>-0.69700798680839404</v>
      </c>
      <c r="O1477" s="258"/>
      <c r="P1477" s="157"/>
      <c r="Q1477" s="307">
        <v>-883671.68</v>
      </c>
      <c r="R1477" s="307">
        <v>-693611.5</v>
      </c>
      <c r="S1477" s="142">
        <f t="shared" si="235"/>
        <v>-190060.18000000005</v>
      </c>
      <c r="T1477" s="91">
        <f t="shared" si="236"/>
        <v>-0.27401532414038704</v>
      </c>
      <c r="U1477" s="157"/>
      <c r="V1477" s="307">
        <v>-3285408.2700000005</v>
      </c>
      <c r="W1477" s="307">
        <v>-2196848.13</v>
      </c>
      <c r="X1477" s="142">
        <f t="shared" si="237"/>
        <v>-1088560.1400000006</v>
      </c>
      <c r="Y1477" s="91">
        <f t="shared" si="238"/>
        <v>-0.49550996499698896</v>
      </c>
      <c r="Z1477" s="132"/>
    </row>
    <row r="1478" spans="1:26" s="68" customFormat="1" hidden="1" outlineLevel="2" x14ac:dyDescent="0.25">
      <c r="A1478" s="63" t="s">
        <v>1375</v>
      </c>
      <c r="B1478" s="64" t="s">
        <v>1834</v>
      </c>
      <c r="C1478" s="65" t="s">
        <v>2292</v>
      </c>
      <c r="D1478" s="66"/>
      <c r="E1478" s="67"/>
      <c r="F1478" s="307">
        <v>0</v>
      </c>
      <c r="G1478" s="307">
        <v>-57.730000000000004</v>
      </c>
      <c r="H1478" s="142">
        <f t="shared" si="240"/>
        <v>57.730000000000004</v>
      </c>
      <c r="I1478" s="91" t="str">
        <f t="shared" si="239"/>
        <v>N.M.</v>
      </c>
      <c r="J1478" s="157"/>
      <c r="K1478" s="307">
        <v>-2256.9500000000003</v>
      </c>
      <c r="L1478" s="307">
        <v>-2453.09</v>
      </c>
      <c r="M1478" s="142">
        <f t="shared" si="233"/>
        <v>196.13999999999987</v>
      </c>
      <c r="N1478" s="91">
        <f t="shared" si="234"/>
        <v>7.9956300013452358E-2</v>
      </c>
      <c r="O1478" s="258"/>
      <c r="P1478" s="157"/>
      <c r="Q1478" s="307">
        <v>-288.03000000000003</v>
      </c>
      <c r="R1478" s="307">
        <v>-501.28000000000003</v>
      </c>
      <c r="S1478" s="142">
        <f t="shared" si="235"/>
        <v>213.25</v>
      </c>
      <c r="T1478" s="91">
        <f t="shared" si="236"/>
        <v>0.42541094797318862</v>
      </c>
      <c r="U1478" s="157"/>
      <c r="V1478" s="307">
        <v>-2721.6400000000003</v>
      </c>
      <c r="W1478" s="307">
        <v>-3261.63</v>
      </c>
      <c r="X1478" s="142">
        <f t="shared" si="237"/>
        <v>539.98999999999978</v>
      </c>
      <c r="Y1478" s="91">
        <f t="shared" si="238"/>
        <v>0.16555832513191249</v>
      </c>
      <c r="Z1478" s="132"/>
    </row>
    <row r="1479" spans="1:26" s="68" customFormat="1" hidden="1" outlineLevel="2" x14ac:dyDescent="0.25">
      <c r="A1479" s="63" t="s">
        <v>1376</v>
      </c>
      <c r="B1479" s="64" t="s">
        <v>1835</v>
      </c>
      <c r="C1479" s="65" t="s">
        <v>2293</v>
      </c>
      <c r="D1479" s="66"/>
      <c r="E1479" s="67"/>
      <c r="F1479" s="307">
        <v>5757.33</v>
      </c>
      <c r="G1479" s="307">
        <v>5800.75</v>
      </c>
      <c r="H1479" s="142">
        <f t="shared" si="240"/>
        <v>-43.420000000000073</v>
      </c>
      <c r="I1479" s="91">
        <f t="shared" si="239"/>
        <v>-7.4852389777184114E-3</v>
      </c>
      <c r="J1479" s="157"/>
      <c r="K1479" s="307">
        <v>29319.88</v>
      </c>
      <c r="L1479" s="307">
        <v>36671.520000000004</v>
      </c>
      <c r="M1479" s="142">
        <f t="shared" si="233"/>
        <v>-7351.6400000000031</v>
      </c>
      <c r="N1479" s="91">
        <f t="shared" si="234"/>
        <v>-0.2004727374267552</v>
      </c>
      <c r="O1479" s="258"/>
      <c r="P1479" s="157"/>
      <c r="Q1479" s="307">
        <v>12123.42</v>
      </c>
      <c r="R1479" s="307">
        <v>14830.1</v>
      </c>
      <c r="S1479" s="142">
        <f t="shared" si="235"/>
        <v>-2706.6800000000003</v>
      </c>
      <c r="T1479" s="91">
        <f t="shared" si="236"/>
        <v>-0.18251259263255137</v>
      </c>
      <c r="U1479" s="157"/>
      <c r="V1479" s="307">
        <v>62523.630000000005</v>
      </c>
      <c r="W1479" s="307">
        <v>70047.990000000005</v>
      </c>
      <c r="X1479" s="142">
        <f t="shared" si="237"/>
        <v>-7524.3600000000006</v>
      </c>
      <c r="Y1479" s="91">
        <f t="shared" si="238"/>
        <v>-0.10741721496933745</v>
      </c>
      <c r="Z1479" s="132"/>
    </row>
    <row r="1480" spans="1:26" s="68" customFormat="1" hidden="1" outlineLevel="2" x14ac:dyDescent="0.25">
      <c r="A1480" s="63" t="s">
        <v>1377</v>
      </c>
      <c r="B1480" s="64" t="s">
        <v>1836</v>
      </c>
      <c r="C1480" s="65" t="s">
        <v>2294</v>
      </c>
      <c r="D1480" s="66"/>
      <c r="E1480" s="67"/>
      <c r="F1480" s="307">
        <v>82871.34</v>
      </c>
      <c r="G1480" s="307">
        <v>55621.46</v>
      </c>
      <c r="H1480" s="142">
        <f t="shared" si="240"/>
        <v>27249.879999999997</v>
      </c>
      <c r="I1480" s="91">
        <f t="shared" si="239"/>
        <v>0.48991666166260284</v>
      </c>
      <c r="J1480" s="157"/>
      <c r="K1480" s="307">
        <v>459287.58</v>
      </c>
      <c r="L1480" s="307">
        <v>513680.14</v>
      </c>
      <c r="M1480" s="142">
        <f t="shared" si="233"/>
        <v>-54392.56</v>
      </c>
      <c r="N1480" s="91">
        <f t="shared" si="234"/>
        <v>-0.10588799481327037</v>
      </c>
      <c r="O1480" s="258"/>
      <c r="P1480" s="157"/>
      <c r="Q1480" s="307">
        <v>206862.87</v>
      </c>
      <c r="R1480" s="307">
        <v>259275.19</v>
      </c>
      <c r="S1480" s="142">
        <f t="shared" si="235"/>
        <v>-52412.320000000007</v>
      </c>
      <c r="T1480" s="91">
        <f t="shared" si="236"/>
        <v>-0.20214938421219558</v>
      </c>
      <c r="U1480" s="157"/>
      <c r="V1480" s="307">
        <v>743916.99</v>
      </c>
      <c r="W1480" s="307">
        <v>814259.06</v>
      </c>
      <c r="X1480" s="142">
        <f t="shared" si="237"/>
        <v>-70342.070000000065</v>
      </c>
      <c r="Y1480" s="91">
        <f t="shared" si="238"/>
        <v>-8.6387826007118737E-2</v>
      </c>
      <c r="Z1480" s="132"/>
    </row>
    <row r="1481" spans="1:26" s="68" customFormat="1" hidden="1" outlineLevel="2" x14ac:dyDescent="0.25">
      <c r="A1481" s="63" t="s">
        <v>1378</v>
      </c>
      <c r="B1481" s="64" t="s">
        <v>1837</v>
      </c>
      <c r="C1481" s="65" t="s">
        <v>2295</v>
      </c>
      <c r="D1481" s="66"/>
      <c r="E1481" s="67"/>
      <c r="F1481" s="307">
        <v>0</v>
      </c>
      <c r="G1481" s="307">
        <v>0</v>
      </c>
      <c r="H1481" s="142">
        <f t="shared" si="240"/>
        <v>0</v>
      </c>
      <c r="I1481" s="91">
        <f t="shared" si="239"/>
        <v>0</v>
      </c>
      <c r="J1481" s="157"/>
      <c r="K1481" s="307">
        <v>243.15</v>
      </c>
      <c r="L1481" s="307">
        <v>245.05</v>
      </c>
      <c r="M1481" s="142">
        <f t="shared" si="233"/>
        <v>-1.9000000000000057</v>
      </c>
      <c r="N1481" s="91">
        <f t="shared" si="234"/>
        <v>-7.7535196898592352E-3</v>
      </c>
      <c r="O1481" s="258"/>
      <c r="P1481" s="157"/>
      <c r="Q1481" s="307">
        <v>0</v>
      </c>
      <c r="R1481" s="307">
        <v>0</v>
      </c>
      <c r="S1481" s="142">
        <f t="shared" si="235"/>
        <v>0</v>
      </c>
      <c r="T1481" s="91">
        <f t="shared" si="236"/>
        <v>0</v>
      </c>
      <c r="U1481" s="157"/>
      <c r="V1481" s="307">
        <v>243.15</v>
      </c>
      <c r="W1481" s="307">
        <v>245.05</v>
      </c>
      <c r="X1481" s="142">
        <f t="shared" si="237"/>
        <v>-1.9000000000000057</v>
      </c>
      <c r="Y1481" s="91">
        <f t="shared" si="238"/>
        <v>-7.7535196898592352E-3</v>
      </c>
      <c r="Z1481" s="132"/>
    </row>
    <row r="1482" spans="1:26" s="68" customFormat="1" hidden="1" outlineLevel="2" x14ac:dyDescent="0.25">
      <c r="A1482" s="63" t="s">
        <v>1379</v>
      </c>
      <c r="B1482" s="64" t="s">
        <v>1838</v>
      </c>
      <c r="C1482" s="65" t="s">
        <v>2296</v>
      </c>
      <c r="D1482" s="66"/>
      <c r="E1482" s="67"/>
      <c r="F1482" s="307">
        <v>0</v>
      </c>
      <c r="G1482" s="307">
        <v>0</v>
      </c>
      <c r="H1482" s="142">
        <f t="shared" si="240"/>
        <v>0</v>
      </c>
      <c r="I1482" s="91">
        <f t="shared" si="239"/>
        <v>0</v>
      </c>
      <c r="J1482" s="157"/>
      <c r="K1482" s="307">
        <v>0</v>
      </c>
      <c r="L1482" s="307">
        <v>446.40000000000003</v>
      </c>
      <c r="M1482" s="142">
        <f t="shared" si="233"/>
        <v>-446.40000000000003</v>
      </c>
      <c r="N1482" s="91" t="str">
        <f t="shared" si="234"/>
        <v>N.M.</v>
      </c>
      <c r="O1482" s="258"/>
      <c r="P1482" s="157"/>
      <c r="Q1482" s="307">
        <v>0</v>
      </c>
      <c r="R1482" s="307">
        <v>446.40000000000003</v>
      </c>
      <c r="S1482" s="142">
        <f t="shared" si="235"/>
        <v>-446.40000000000003</v>
      </c>
      <c r="T1482" s="91" t="str">
        <f t="shared" si="236"/>
        <v>N.M.</v>
      </c>
      <c r="U1482" s="157"/>
      <c r="V1482" s="307">
        <v>0</v>
      </c>
      <c r="W1482" s="307">
        <v>446.40000000000003</v>
      </c>
      <c r="X1482" s="142">
        <f t="shared" si="237"/>
        <v>-446.40000000000003</v>
      </c>
      <c r="Y1482" s="91" t="str">
        <f t="shared" si="238"/>
        <v>N.M.</v>
      </c>
      <c r="Z1482" s="132"/>
    </row>
    <row r="1483" spans="1:26" s="68" customFormat="1" hidden="1" outlineLevel="2" x14ac:dyDescent="0.25">
      <c r="A1483" s="63" t="s">
        <v>1380</v>
      </c>
      <c r="B1483" s="64" t="s">
        <v>1839</v>
      </c>
      <c r="C1483" s="65" t="s">
        <v>2297</v>
      </c>
      <c r="D1483" s="66"/>
      <c r="E1483" s="67"/>
      <c r="F1483" s="307">
        <v>0</v>
      </c>
      <c r="G1483" s="307">
        <v>0</v>
      </c>
      <c r="H1483" s="142">
        <f t="shared" si="240"/>
        <v>0</v>
      </c>
      <c r="I1483" s="91">
        <f t="shared" si="239"/>
        <v>0</v>
      </c>
      <c r="J1483" s="157"/>
      <c r="K1483" s="307">
        <v>0</v>
      </c>
      <c r="L1483" s="307">
        <v>5.79</v>
      </c>
      <c r="M1483" s="142">
        <f t="shared" si="233"/>
        <v>-5.79</v>
      </c>
      <c r="N1483" s="91" t="str">
        <f t="shared" si="234"/>
        <v>N.M.</v>
      </c>
      <c r="O1483" s="258"/>
      <c r="P1483" s="157"/>
      <c r="Q1483" s="307">
        <v>0</v>
      </c>
      <c r="R1483" s="307">
        <v>5.79</v>
      </c>
      <c r="S1483" s="142">
        <f t="shared" si="235"/>
        <v>-5.79</v>
      </c>
      <c r="T1483" s="91" t="str">
        <f t="shared" si="236"/>
        <v>N.M.</v>
      </c>
      <c r="U1483" s="157"/>
      <c r="V1483" s="307">
        <v>0</v>
      </c>
      <c r="W1483" s="307">
        <v>5.94</v>
      </c>
      <c r="X1483" s="142">
        <f t="shared" si="237"/>
        <v>-5.94</v>
      </c>
      <c r="Y1483" s="91" t="str">
        <f t="shared" si="238"/>
        <v>N.M.</v>
      </c>
      <c r="Z1483" s="132"/>
    </row>
    <row r="1484" spans="1:26" s="68" customFormat="1" hidden="1" outlineLevel="2" x14ac:dyDescent="0.25">
      <c r="A1484" s="63" t="s">
        <v>1381</v>
      </c>
      <c r="B1484" s="64" t="s">
        <v>1840</v>
      </c>
      <c r="C1484" s="65" t="s">
        <v>2298</v>
      </c>
      <c r="D1484" s="66"/>
      <c r="E1484" s="67"/>
      <c r="F1484" s="307">
        <v>0</v>
      </c>
      <c r="G1484" s="307">
        <v>0</v>
      </c>
      <c r="H1484" s="142">
        <f t="shared" si="240"/>
        <v>0</v>
      </c>
      <c r="I1484" s="91">
        <f t="shared" si="239"/>
        <v>0</v>
      </c>
      <c r="J1484" s="157"/>
      <c r="K1484" s="307">
        <v>0.93</v>
      </c>
      <c r="L1484" s="307">
        <v>0</v>
      </c>
      <c r="M1484" s="142">
        <f t="shared" si="233"/>
        <v>0.93</v>
      </c>
      <c r="N1484" s="91" t="str">
        <f t="shared" si="234"/>
        <v>N.M.</v>
      </c>
      <c r="O1484" s="258"/>
      <c r="P1484" s="157"/>
      <c r="Q1484" s="307">
        <v>0</v>
      </c>
      <c r="R1484" s="307">
        <v>0</v>
      </c>
      <c r="S1484" s="142">
        <f t="shared" si="235"/>
        <v>0</v>
      </c>
      <c r="T1484" s="91">
        <f t="shared" si="236"/>
        <v>0</v>
      </c>
      <c r="U1484" s="157"/>
      <c r="V1484" s="307">
        <v>0.93</v>
      </c>
      <c r="W1484" s="307">
        <v>0</v>
      </c>
      <c r="X1484" s="142">
        <f t="shared" si="237"/>
        <v>0.93</v>
      </c>
      <c r="Y1484" s="91" t="str">
        <f t="shared" si="238"/>
        <v>N.M.</v>
      </c>
      <c r="Z1484" s="132"/>
    </row>
    <row r="1485" spans="1:26" s="68" customFormat="1" hidden="1" outlineLevel="2" x14ac:dyDescent="0.25">
      <c r="A1485" s="63" t="s">
        <v>1382</v>
      </c>
      <c r="B1485" s="64" t="s">
        <v>1841</v>
      </c>
      <c r="C1485" s="65" t="s">
        <v>2250</v>
      </c>
      <c r="D1485" s="66"/>
      <c r="E1485" s="67"/>
      <c r="F1485" s="307">
        <v>243.12</v>
      </c>
      <c r="G1485" s="307">
        <v>0</v>
      </c>
      <c r="H1485" s="142">
        <f t="shared" si="240"/>
        <v>243.12</v>
      </c>
      <c r="I1485" s="91" t="str">
        <f t="shared" si="239"/>
        <v>N.M.</v>
      </c>
      <c r="J1485" s="157"/>
      <c r="K1485" s="307">
        <v>468</v>
      </c>
      <c r="L1485" s="307">
        <v>0</v>
      </c>
      <c r="M1485" s="142">
        <f t="shared" si="233"/>
        <v>468</v>
      </c>
      <c r="N1485" s="91" t="str">
        <f t="shared" si="234"/>
        <v>N.M.</v>
      </c>
      <c r="O1485" s="258"/>
      <c r="P1485" s="157"/>
      <c r="Q1485" s="307">
        <v>442.68</v>
      </c>
      <c r="R1485" s="307">
        <v>0</v>
      </c>
      <c r="S1485" s="142">
        <f t="shared" si="235"/>
        <v>442.68</v>
      </c>
      <c r="T1485" s="91" t="str">
        <f t="shared" si="236"/>
        <v>N.M.</v>
      </c>
      <c r="U1485" s="157"/>
      <c r="V1485" s="307">
        <v>468</v>
      </c>
      <c r="W1485" s="307">
        <v>0</v>
      </c>
      <c r="X1485" s="142">
        <f t="shared" si="237"/>
        <v>468</v>
      </c>
      <c r="Y1485" s="91" t="str">
        <f t="shared" si="238"/>
        <v>N.M.</v>
      </c>
      <c r="Z1485" s="132"/>
    </row>
    <row r="1486" spans="1:26" s="68" customFormat="1" hidden="1" outlineLevel="2" x14ac:dyDescent="0.25">
      <c r="A1486" s="63" t="s">
        <v>1383</v>
      </c>
      <c r="B1486" s="64" t="s">
        <v>1842</v>
      </c>
      <c r="C1486" s="65" t="s">
        <v>2250</v>
      </c>
      <c r="D1486" s="66"/>
      <c r="E1486" s="67"/>
      <c r="F1486" s="307">
        <v>775.81000000000006</v>
      </c>
      <c r="G1486" s="307">
        <v>0</v>
      </c>
      <c r="H1486" s="142">
        <f t="shared" si="240"/>
        <v>775.81000000000006</v>
      </c>
      <c r="I1486" s="91" t="str">
        <f t="shared" si="239"/>
        <v>N.M.</v>
      </c>
      <c r="J1486" s="157"/>
      <c r="K1486" s="307">
        <v>4747.1099999999997</v>
      </c>
      <c r="L1486" s="307">
        <v>0</v>
      </c>
      <c r="M1486" s="142">
        <f t="shared" si="233"/>
        <v>4747.1099999999997</v>
      </c>
      <c r="N1486" s="91" t="str">
        <f t="shared" si="234"/>
        <v>N.M.</v>
      </c>
      <c r="O1486" s="258"/>
      <c r="P1486" s="157"/>
      <c r="Q1486" s="307">
        <v>4511.5</v>
      </c>
      <c r="R1486" s="307">
        <v>0</v>
      </c>
      <c r="S1486" s="142">
        <f t="shared" si="235"/>
        <v>4511.5</v>
      </c>
      <c r="T1486" s="91" t="str">
        <f t="shared" si="236"/>
        <v>N.M.</v>
      </c>
      <c r="U1486" s="157"/>
      <c r="V1486" s="307">
        <v>4747.1099999999997</v>
      </c>
      <c r="W1486" s="307">
        <v>0</v>
      </c>
      <c r="X1486" s="142">
        <f t="shared" si="237"/>
        <v>4747.1099999999997</v>
      </c>
      <c r="Y1486" s="91" t="str">
        <f t="shared" si="238"/>
        <v>N.M.</v>
      </c>
      <c r="Z1486" s="132"/>
    </row>
    <row r="1487" spans="1:26" s="68" customFormat="1" hidden="1" outlineLevel="2" x14ac:dyDescent="0.25">
      <c r="A1487" s="63" t="s">
        <v>1384</v>
      </c>
      <c r="B1487" s="64" t="s">
        <v>1843</v>
      </c>
      <c r="C1487" s="65" t="s">
        <v>2299</v>
      </c>
      <c r="D1487" s="66"/>
      <c r="E1487" s="67"/>
      <c r="F1487" s="307">
        <v>81.960000000000008</v>
      </c>
      <c r="G1487" s="307">
        <v>0</v>
      </c>
      <c r="H1487" s="142">
        <f t="shared" si="240"/>
        <v>81.960000000000008</v>
      </c>
      <c r="I1487" s="91" t="str">
        <f t="shared" si="239"/>
        <v>N.M.</v>
      </c>
      <c r="J1487" s="157"/>
      <c r="K1487" s="307">
        <v>596.02</v>
      </c>
      <c r="L1487" s="307">
        <v>0</v>
      </c>
      <c r="M1487" s="142">
        <f t="shared" si="233"/>
        <v>596.02</v>
      </c>
      <c r="N1487" s="91" t="str">
        <f t="shared" si="234"/>
        <v>N.M.</v>
      </c>
      <c r="O1487" s="258"/>
      <c r="P1487" s="157"/>
      <c r="Q1487" s="307">
        <v>-603.29</v>
      </c>
      <c r="R1487" s="307">
        <v>0</v>
      </c>
      <c r="S1487" s="142">
        <f t="shared" si="235"/>
        <v>-603.29</v>
      </c>
      <c r="T1487" s="91" t="str">
        <f t="shared" si="236"/>
        <v>N.M.</v>
      </c>
      <c r="U1487" s="157"/>
      <c r="V1487" s="307">
        <v>596.02</v>
      </c>
      <c r="W1487" s="307">
        <v>0</v>
      </c>
      <c r="X1487" s="142">
        <f t="shared" si="237"/>
        <v>596.02</v>
      </c>
      <c r="Y1487" s="91" t="str">
        <f t="shared" si="238"/>
        <v>N.M.</v>
      </c>
      <c r="Z1487" s="132"/>
    </row>
    <row r="1488" spans="1:26" s="68" customFormat="1" hidden="1" outlineLevel="2" x14ac:dyDescent="0.25">
      <c r="A1488" s="63" t="s">
        <v>1385</v>
      </c>
      <c r="B1488" s="64" t="s">
        <v>1844</v>
      </c>
      <c r="C1488" s="65" t="s">
        <v>2300</v>
      </c>
      <c r="D1488" s="66"/>
      <c r="E1488" s="67"/>
      <c r="F1488" s="307">
        <v>53.07</v>
      </c>
      <c r="G1488" s="307">
        <v>0</v>
      </c>
      <c r="H1488" s="142">
        <f t="shared" si="240"/>
        <v>53.07</v>
      </c>
      <c r="I1488" s="91" t="str">
        <f t="shared" si="239"/>
        <v>N.M.</v>
      </c>
      <c r="J1488" s="157"/>
      <c r="K1488" s="307">
        <v>106.68</v>
      </c>
      <c r="L1488" s="307">
        <v>0</v>
      </c>
      <c r="M1488" s="142">
        <f t="shared" si="233"/>
        <v>106.68</v>
      </c>
      <c r="N1488" s="91" t="str">
        <f t="shared" si="234"/>
        <v>N.M.</v>
      </c>
      <c r="O1488" s="258"/>
      <c r="P1488" s="157"/>
      <c r="Q1488" s="307">
        <v>106.68</v>
      </c>
      <c r="R1488" s="307">
        <v>0</v>
      </c>
      <c r="S1488" s="142">
        <f t="shared" si="235"/>
        <v>106.68</v>
      </c>
      <c r="T1488" s="91" t="str">
        <f t="shared" si="236"/>
        <v>N.M.</v>
      </c>
      <c r="U1488" s="157"/>
      <c r="V1488" s="307">
        <v>106.68</v>
      </c>
      <c r="W1488" s="307">
        <v>0</v>
      </c>
      <c r="X1488" s="142">
        <f t="shared" si="237"/>
        <v>106.68</v>
      </c>
      <c r="Y1488" s="91" t="str">
        <f t="shared" si="238"/>
        <v>N.M.</v>
      </c>
      <c r="Z1488" s="132"/>
    </row>
    <row r="1489" spans="1:26" s="68" customFormat="1" hidden="1" outlineLevel="2" x14ac:dyDescent="0.25">
      <c r="A1489" s="63" t="s">
        <v>1566</v>
      </c>
      <c r="B1489" s="64" t="s">
        <v>2025</v>
      </c>
      <c r="C1489" s="65" t="s">
        <v>2470</v>
      </c>
      <c r="D1489" s="66"/>
      <c r="E1489" s="67"/>
      <c r="F1489" s="307">
        <v>0</v>
      </c>
      <c r="G1489" s="307">
        <v>0</v>
      </c>
      <c r="H1489" s="142">
        <f t="shared" si="240"/>
        <v>0</v>
      </c>
      <c r="I1489" s="91">
        <f t="shared" si="239"/>
        <v>0</v>
      </c>
      <c r="J1489" s="157"/>
      <c r="K1489" s="307">
        <v>0</v>
      </c>
      <c r="L1489" s="307">
        <v>0</v>
      </c>
      <c r="M1489" s="142">
        <f t="shared" si="233"/>
        <v>0</v>
      </c>
      <c r="N1489" s="91">
        <f t="shared" si="234"/>
        <v>0</v>
      </c>
      <c r="O1489" s="258"/>
      <c r="P1489" s="157"/>
      <c r="Q1489" s="307">
        <v>0</v>
      </c>
      <c r="R1489" s="307">
        <v>0</v>
      </c>
      <c r="S1489" s="142">
        <f t="shared" si="235"/>
        <v>0</v>
      </c>
      <c r="T1489" s="91">
        <f t="shared" si="236"/>
        <v>0</v>
      </c>
      <c r="U1489" s="157"/>
      <c r="V1489" s="307">
        <v>0</v>
      </c>
      <c r="W1489" s="307">
        <v>0</v>
      </c>
      <c r="X1489" s="142">
        <f t="shared" si="237"/>
        <v>0</v>
      </c>
      <c r="Y1489" s="91">
        <f t="shared" si="238"/>
        <v>0</v>
      </c>
      <c r="Z1489" s="132"/>
    </row>
    <row r="1490" spans="1:26" s="68" customFormat="1" hidden="1" outlineLevel="2" x14ac:dyDescent="0.25">
      <c r="A1490" s="63" t="s">
        <v>1386</v>
      </c>
      <c r="B1490" s="64" t="s">
        <v>1845</v>
      </c>
      <c r="C1490" s="65" t="s">
        <v>2301</v>
      </c>
      <c r="D1490" s="66"/>
      <c r="E1490" s="67"/>
      <c r="F1490" s="307">
        <v>0</v>
      </c>
      <c r="G1490" s="307">
        <v>0</v>
      </c>
      <c r="H1490" s="142">
        <f t="shared" si="240"/>
        <v>0</v>
      </c>
      <c r="I1490" s="91">
        <f t="shared" si="239"/>
        <v>0</v>
      </c>
      <c r="J1490" s="157"/>
      <c r="K1490" s="307">
        <v>2.0699999999999998</v>
      </c>
      <c r="L1490" s="307">
        <v>0</v>
      </c>
      <c r="M1490" s="142">
        <f t="shared" si="233"/>
        <v>2.0699999999999998</v>
      </c>
      <c r="N1490" s="91" t="str">
        <f t="shared" si="234"/>
        <v>N.M.</v>
      </c>
      <c r="O1490" s="258"/>
      <c r="P1490" s="157"/>
      <c r="Q1490" s="307">
        <v>0</v>
      </c>
      <c r="R1490" s="307">
        <v>0</v>
      </c>
      <c r="S1490" s="142">
        <f t="shared" si="235"/>
        <v>0</v>
      </c>
      <c r="T1490" s="91">
        <f t="shared" si="236"/>
        <v>0</v>
      </c>
      <c r="U1490" s="157"/>
      <c r="V1490" s="307">
        <v>2.0699999999999998</v>
      </c>
      <c r="W1490" s="307">
        <v>0</v>
      </c>
      <c r="X1490" s="142">
        <f t="shared" si="237"/>
        <v>2.0699999999999998</v>
      </c>
      <c r="Y1490" s="91" t="str">
        <f t="shared" si="238"/>
        <v>N.M.</v>
      </c>
      <c r="Z1490" s="132"/>
    </row>
    <row r="1491" spans="1:26" s="68" customFormat="1" hidden="1" outlineLevel="2" x14ac:dyDescent="0.25">
      <c r="A1491" s="63" t="s">
        <v>1567</v>
      </c>
      <c r="B1491" s="64" t="s">
        <v>2026</v>
      </c>
      <c r="C1491" s="65" t="s">
        <v>2471</v>
      </c>
      <c r="D1491" s="66"/>
      <c r="E1491" s="67"/>
      <c r="F1491" s="307">
        <v>0.53</v>
      </c>
      <c r="G1491" s="307">
        <v>0</v>
      </c>
      <c r="H1491" s="142">
        <f t="shared" si="240"/>
        <v>0.53</v>
      </c>
      <c r="I1491" s="91" t="str">
        <f t="shared" si="239"/>
        <v>N.M.</v>
      </c>
      <c r="J1491" s="157"/>
      <c r="K1491" s="307">
        <v>0.53</v>
      </c>
      <c r="L1491" s="307">
        <v>0</v>
      </c>
      <c r="M1491" s="142">
        <f t="shared" ref="M1491:M1554" si="241">+K1491-L1491</f>
        <v>0.53</v>
      </c>
      <c r="N1491" s="91" t="str">
        <f t="shared" ref="N1491:N1554" si="242">IF(L1491&lt;0,IF(M1491=0,0,IF(OR(L1491=0,K1491=0),"N.M.",IF(ABS(M1491/L1491)&gt;=10,"N.M.",M1491/(-L1491)))),IF(M1491=0,0,IF(OR(L1491=0,K1491=0),"N.M.",IF(ABS(M1491/L1491)&gt;=10,"N.M.",M1491/L1491))))</f>
        <v>N.M.</v>
      </c>
      <c r="O1491" s="258"/>
      <c r="P1491" s="157"/>
      <c r="Q1491" s="307">
        <v>-7.7700000000000005</v>
      </c>
      <c r="R1491" s="307">
        <v>0</v>
      </c>
      <c r="S1491" s="142">
        <f t="shared" ref="S1491:S1554" si="243">+Q1491-R1491</f>
        <v>-7.7700000000000005</v>
      </c>
      <c r="T1491" s="91" t="str">
        <f t="shared" ref="T1491:T1554" si="244">IF(R1491&lt;0,IF(S1491=0,0,IF(OR(R1491=0,Q1491=0),"N.M.",IF(ABS(S1491/R1491)&gt;=10,"N.M.",S1491/(-R1491)))),IF(S1491=0,0,IF(OR(R1491=0,Q1491=0),"N.M.",IF(ABS(S1491/R1491)&gt;=10,"N.M.",S1491/R1491))))</f>
        <v>N.M.</v>
      </c>
      <c r="U1491" s="157"/>
      <c r="V1491" s="307">
        <v>0.53</v>
      </c>
      <c r="W1491" s="307">
        <v>0</v>
      </c>
      <c r="X1491" s="142">
        <f t="shared" ref="X1491:X1554" si="245">+V1491-W1491</f>
        <v>0.53</v>
      </c>
      <c r="Y1491" s="91" t="str">
        <f t="shared" ref="Y1491:Y1554" si="246">IF(W1491&lt;0,IF(X1491=0,0,IF(OR(W1491=0,V1491=0),"N.M.",IF(ABS(X1491/W1491)&gt;=10,"N.M.",X1491/(-W1491)))),IF(X1491=0,0,IF(OR(W1491=0,V1491=0),"N.M.",IF(ABS(X1491/W1491)&gt;=10,"N.M.",X1491/W1491))))</f>
        <v>N.M.</v>
      </c>
      <c r="Z1491" s="132"/>
    </row>
    <row r="1492" spans="1:26" s="68" customFormat="1" hidden="1" outlineLevel="2" x14ac:dyDescent="0.25">
      <c r="A1492" s="63" t="s">
        <v>1387</v>
      </c>
      <c r="B1492" s="64" t="s">
        <v>1846</v>
      </c>
      <c r="C1492" s="65" t="s">
        <v>2250</v>
      </c>
      <c r="D1492" s="66"/>
      <c r="E1492" s="67"/>
      <c r="F1492" s="307">
        <v>258645.99000000002</v>
      </c>
      <c r="G1492" s="307">
        <v>178382.53</v>
      </c>
      <c r="H1492" s="142">
        <f t="shared" si="240"/>
        <v>80263.460000000021</v>
      </c>
      <c r="I1492" s="91">
        <f t="shared" si="239"/>
        <v>0.44995134893534711</v>
      </c>
      <c r="J1492" s="157"/>
      <c r="K1492" s="307">
        <v>1377445.24</v>
      </c>
      <c r="L1492" s="307">
        <v>1269279.31</v>
      </c>
      <c r="M1492" s="142">
        <f t="shared" si="241"/>
        <v>108165.92999999993</v>
      </c>
      <c r="N1492" s="91">
        <f t="shared" si="242"/>
        <v>8.5218382705694568E-2</v>
      </c>
      <c r="O1492" s="258"/>
      <c r="P1492" s="157"/>
      <c r="Q1492" s="307">
        <v>598472.32000000007</v>
      </c>
      <c r="R1492" s="307">
        <v>499648.74</v>
      </c>
      <c r="S1492" s="142">
        <f t="shared" si="243"/>
        <v>98823.580000000075</v>
      </c>
      <c r="T1492" s="91">
        <f t="shared" si="244"/>
        <v>0.19778610869708202</v>
      </c>
      <c r="U1492" s="157"/>
      <c r="V1492" s="307">
        <v>2172938.06</v>
      </c>
      <c r="W1492" s="307">
        <v>2121039.5300000003</v>
      </c>
      <c r="X1492" s="142">
        <f t="shared" si="245"/>
        <v>51898.529999999795</v>
      </c>
      <c r="Y1492" s="91">
        <f t="shared" si="246"/>
        <v>2.4468440717839799E-2</v>
      </c>
      <c r="Z1492" s="132"/>
    </row>
    <row r="1493" spans="1:26" s="68" customFormat="1" hidden="1" outlineLevel="2" x14ac:dyDescent="0.25">
      <c r="A1493" s="63" t="s">
        <v>1388</v>
      </c>
      <c r="B1493" s="64" t="s">
        <v>1847</v>
      </c>
      <c r="C1493" s="65" t="s">
        <v>2302</v>
      </c>
      <c r="D1493" s="66"/>
      <c r="E1493" s="67"/>
      <c r="F1493" s="307">
        <v>64520.68</v>
      </c>
      <c r="G1493" s="307">
        <v>34160.410000000003</v>
      </c>
      <c r="H1493" s="142">
        <f t="shared" si="240"/>
        <v>30360.269999999997</v>
      </c>
      <c r="I1493" s="91">
        <f t="shared" si="239"/>
        <v>0.88875601902904544</v>
      </c>
      <c r="J1493" s="157"/>
      <c r="K1493" s="307">
        <v>378934.23</v>
      </c>
      <c r="L1493" s="307">
        <v>223044.71</v>
      </c>
      <c r="M1493" s="142">
        <f t="shared" si="241"/>
        <v>155889.51999999999</v>
      </c>
      <c r="N1493" s="91">
        <f t="shared" si="242"/>
        <v>0.6989160155378713</v>
      </c>
      <c r="O1493" s="258"/>
      <c r="P1493" s="157"/>
      <c r="Q1493" s="307">
        <v>166859.82</v>
      </c>
      <c r="R1493" s="307">
        <v>94873.08</v>
      </c>
      <c r="S1493" s="142">
        <f t="shared" si="243"/>
        <v>71986.740000000005</v>
      </c>
      <c r="T1493" s="91">
        <f t="shared" si="244"/>
        <v>0.75876887310921082</v>
      </c>
      <c r="U1493" s="157"/>
      <c r="V1493" s="307">
        <v>541974.77</v>
      </c>
      <c r="W1493" s="307">
        <v>351697.58999999997</v>
      </c>
      <c r="X1493" s="142">
        <f t="shared" si="245"/>
        <v>190277.18000000005</v>
      </c>
      <c r="Y1493" s="91">
        <f t="shared" si="246"/>
        <v>0.54102497546258443</v>
      </c>
      <c r="Z1493" s="132"/>
    </row>
    <row r="1494" spans="1:26" s="68" customFormat="1" hidden="1" outlineLevel="2" x14ac:dyDescent="0.25">
      <c r="A1494" s="63" t="s">
        <v>1389</v>
      </c>
      <c r="B1494" s="64" t="s">
        <v>1848</v>
      </c>
      <c r="C1494" s="65" t="s">
        <v>2303</v>
      </c>
      <c r="D1494" s="66"/>
      <c r="E1494" s="67"/>
      <c r="F1494" s="307">
        <v>79.489999999999995</v>
      </c>
      <c r="G1494" s="307">
        <v>0</v>
      </c>
      <c r="H1494" s="142">
        <f t="shared" si="240"/>
        <v>79.489999999999995</v>
      </c>
      <c r="I1494" s="91" t="str">
        <f t="shared" si="239"/>
        <v>N.M.</v>
      </c>
      <c r="J1494" s="157"/>
      <c r="K1494" s="307">
        <v>104.69</v>
      </c>
      <c r="L1494" s="307">
        <v>0</v>
      </c>
      <c r="M1494" s="142">
        <f t="shared" si="241"/>
        <v>104.69</v>
      </c>
      <c r="N1494" s="91" t="str">
        <f t="shared" si="242"/>
        <v>N.M.</v>
      </c>
      <c r="O1494" s="258"/>
      <c r="P1494" s="157"/>
      <c r="Q1494" s="307">
        <v>-2.75</v>
      </c>
      <c r="R1494" s="307">
        <v>0</v>
      </c>
      <c r="S1494" s="142">
        <f t="shared" si="243"/>
        <v>-2.75</v>
      </c>
      <c r="T1494" s="91" t="str">
        <f t="shared" si="244"/>
        <v>N.M.</v>
      </c>
      <c r="U1494" s="157"/>
      <c r="V1494" s="307">
        <v>234.74</v>
      </c>
      <c r="W1494" s="307">
        <v>0</v>
      </c>
      <c r="X1494" s="142">
        <f t="shared" si="245"/>
        <v>234.74</v>
      </c>
      <c r="Y1494" s="91" t="str">
        <f t="shared" si="246"/>
        <v>N.M.</v>
      </c>
      <c r="Z1494" s="132"/>
    </row>
    <row r="1495" spans="1:26" s="68" customFormat="1" hidden="1" outlineLevel="2" x14ac:dyDescent="0.25">
      <c r="A1495" s="63" t="s">
        <v>1390</v>
      </c>
      <c r="B1495" s="64" t="s">
        <v>1849</v>
      </c>
      <c r="C1495" s="65" t="s">
        <v>2304</v>
      </c>
      <c r="D1495" s="66"/>
      <c r="E1495" s="67"/>
      <c r="F1495" s="307">
        <v>8280.9699999999993</v>
      </c>
      <c r="G1495" s="307">
        <v>6675.4000000000005</v>
      </c>
      <c r="H1495" s="142">
        <f t="shared" si="240"/>
        <v>1605.5699999999988</v>
      </c>
      <c r="I1495" s="91">
        <f t="shared" si="239"/>
        <v>0.24052041825208956</v>
      </c>
      <c r="J1495" s="157"/>
      <c r="K1495" s="307">
        <v>52827.48</v>
      </c>
      <c r="L1495" s="307">
        <v>45995.48</v>
      </c>
      <c r="M1495" s="142">
        <f t="shared" si="241"/>
        <v>6832</v>
      </c>
      <c r="N1495" s="91">
        <f t="shared" si="242"/>
        <v>0.14853633443981887</v>
      </c>
      <c r="O1495" s="258"/>
      <c r="P1495" s="157"/>
      <c r="Q1495" s="307">
        <v>27714.53</v>
      </c>
      <c r="R1495" s="307">
        <v>24269.59</v>
      </c>
      <c r="S1495" s="142">
        <f t="shared" si="243"/>
        <v>3444.9399999999987</v>
      </c>
      <c r="T1495" s="91">
        <f t="shared" si="244"/>
        <v>0.14194471352832902</v>
      </c>
      <c r="U1495" s="157"/>
      <c r="V1495" s="307">
        <v>84092.5</v>
      </c>
      <c r="W1495" s="307">
        <v>63996.810000000005</v>
      </c>
      <c r="X1495" s="142">
        <f t="shared" si="245"/>
        <v>20095.689999999995</v>
      </c>
      <c r="Y1495" s="91">
        <f t="shared" si="246"/>
        <v>0.31401080772619749</v>
      </c>
      <c r="Z1495" s="132"/>
    </row>
    <row r="1496" spans="1:26" s="68" customFormat="1" hidden="1" outlineLevel="2" x14ac:dyDescent="0.25">
      <c r="A1496" s="63" t="s">
        <v>1391</v>
      </c>
      <c r="B1496" s="64" t="s">
        <v>1850</v>
      </c>
      <c r="C1496" s="65" t="s">
        <v>2305</v>
      </c>
      <c r="D1496" s="66"/>
      <c r="E1496" s="67"/>
      <c r="F1496" s="307">
        <v>74683.55</v>
      </c>
      <c r="G1496" s="307">
        <v>66356.31</v>
      </c>
      <c r="H1496" s="142">
        <f t="shared" si="240"/>
        <v>8327.2400000000052</v>
      </c>
      <c r="I1496" s="91">
        <f t="shared" si="239"/>
        <v>0.12549281296684528</v>
      </c>
      <c r="J1496" s="157"/>
      <c r="K1496" s="307">
        <v>806371.57000000007</v>
      </c>
      <c r="L1496" s="307">
        <v>796928.78</v>
      </c>
      <c r="M1496" s="142">
        <f t="shared" si="241"/>
        <v>9442.7900000000373</v>
      </c>
      <c r="N1496" s="91">
        <f t="shared" si="242"/>
        <v>1.1848976015146595E-2</v>
      </c>
      <c r="O1496" s="258"/>
      <c r="P1496" s="157"/>
      <c r="Q1496" s="307">
        <v>279592.76</v>
      </c>
      <c r="R1496" s="307">
        <v>280302.89</v>
      </c>
      <c r="S1496" s="142">
        <f t="shared" si="243"/>
        <v>-710.13000000000466</v>
      </c>
      <c r="T1496" s="91">
        <f t="shared" si="244"/>
        <v>-2.5334380248452117E-3</v>
      </c>
      <c r="U1496" s="157"/>
      <c r="V1496" s="307">
        <v>1325544.6500000001</v>
      </c>
      <c r="W1496" s="307">
        <v>1288758.49</v>
      </c>
      <c r="X1496" s="142">
        <f t="shared" si="245"/>
        <v>36786.160000000149</v>
      </c>
      <c r="Y1496" s="91">
        <f t="shared" si="246"/>
        <v>2.8543874034925001E-2</v>
      </c>
      <c r="Z1496" s="132"/>
    </row>
    <row r="1497" spans="1:26" s="68" customFormat="1" hidden="1" outlineLevel="2" x14ac:dyDescent="0.25">
      <c r="A1497" s="63" t="s">
        <v>1392</v>
      </c>
      <c r="B1497" s="64" t="s">
        <v>1851</v>
      </c>
      <c r="C1497" s="65" t="s">
        <v>2306</v>
      </c>
      <c r="D1497" s="66"/>
      <c r="E1497" s="67"/>
      <c r="F1497" s="307">
        <v>0</v>
      </c>
      <c r="G1497" s="307">
        <v>0</v>
      </c>
      <c r="H1497" s="142">
        <f t="shared" si="240"/>
        <v>0</v>
      </c>
      <c r="I1497" s="91">
        <f t="shared" si="239"/>
        <v>0</v>
      </c>
      <c r="J1497" s="157"/>
      <c r="K1497" s="307">
        <v>0</v>
      </c>
      <c r="L1497" s="307">
        <v>0</v>
      </c>
      <c r="M1497" s="142">
        <f t="shared" si="241"/>
        <v>0</v>
      </c>
      <c r="N1497" s="91">
        <f t="shared" si="242"/>
        <v>0</v>
      </c>
      <c r="O1497" s="258"/>
      <c r="P1497" s="157"/>
      <c r="Q1497" s="307">
        <v>0</v>
      </c>
      <c r="R1497" s="307">
        <v>0</v>
      </c>
      <c r="S1497" s="142">
        <f t="shared" si="243"/>
        <v>0</v>
      </c>
      <c r="T1497" s="91">
        <f t="shared" si="244"/>
        <v>0</v>
      </c>
      <c r="U1497" s="157"/>
      <c r="V1497" s="307">
        <v>0</v>
      </c>
      <c r="W1497" s="307">
        <v>8225.5</v>
      </c>
      <c r="X1497" s="142">
        <f t="shared" si="245"/>
        <v>-8225.5</v>
      </c>
      <c r="Y1497" s="91" t="str">
        <f t="shared" si="246"/>
        <v>N.M.</v>
      </c>
      <c r="Z1497" s="132"/>
    </row>
    <row r="1498" spans="1:26" s="68" customFormat="1" hidden="1" outlineLevel="2" x14ac:dyDescent="0.25">
      <c r="A1498" s="63" t="s">
        <v>1393</v>
      </c>
      <c r="B1498" s="64" t="s">
        <v>1852</v>
      </c>
      <c r="C1498" s="65" t="s">
        <v>2307</v>
      </c>
      <c r="D1498" s="66"/>
      <c r="E1498" s="67"/>
      <c r="F1498" s="307">
        <v>0</v>
      </c>
      <c r="G1498" s="307">
        <v>0</v>
      </c>
      <c r="H1498" s="142">
        <f t="shared" si="240"/>
        <v>0</v>
      </c>
      <c r="I1498" s="91">
        <f t="shared" si="239"/>
        <v>0</v>
      </c>
      <c r="J1498" s="157"/>
      <c r="K1498" s="307">
        <v>0</v>
      </c>
      <c r="L1498" s="307">
        <v>3534.9700000000003</v>
      </c>
      <c r="M1498" s="142">
        <f t="shared" si="241"/>
        <v>-3534.9700000000003</v>
      </c>
      <c r="N1498" s="91" t="str">
        <f t="shared" si="242"/>
        <v>N.M.</v>
      </c>
      <c r="O1498" s="258"/>
      <c r="P1498" s="157"/>
      <c r="Q1498" s="307">
        <v>0</v>
      </c>
      <c r="R1498" s="307">
        <v>0</v>
      </c>
      <c r="S1498" s="142">
        <f t="shared" si="243"/>
        <v>0</v>
      </c>
      <c r="T1498" s="91">
        <f t="shared" si="244"/>
        <v>0</v>
      </c>
      <c r="U1498" s="157"/>
      <c r="V1498" s="307">
        <v>0</v>
      </c>
      <c r="W1498" s="307">
        <v>45681.87</v>
      </c>
      <c r="X1498" s="142">
        <f t="shared" si="245"/>
        <v>-45681.87</v>
      </c>
      <c r="Y1498" s="91" t="str">
        <f t="shared" si="246"/>
        <v>N.M.</v>
      </c>
      <c r="Z1498" s="132"/>
    </row>
    <row r="1499" spans="1:26" s="68" customFormat="1" hidden="1" outlineLevel="2" x14ac:dyDescent="0.25">
      <c r="A1499" s="63" t="s">
        <v>1394</v>
      </c>
      <c r="B1499" s="64" t="s">
        <v>1853</v>
      </c>
      <c r="C1499" s="65" t="s">
        <v>2308</v>
      </c>
      <c r="D1499" s="66"/>
      <c r="E1499" s="67"/>
      <c r="F1499" s="307">
        <v>3325.84</v>
      </c>
      <c r="G1499" s="307">
        <v>5156.3500000000004</v>
      </c>
      <c r="H1499" s="142">
        <f t="shared" si="240"/>
        <v>-1830.5100000000002</v>
      </c>
      <c r="I1499" s="91">
        <f t="shared" si="239"/>
        <v>-0.35500111512988841</v>
      </c>
      <c r="J1499" s="157"/>
      <c r="K1499" s="307">
        <v>54347.64</v>
      </c>
      <c r="L1499" s="307">
        <v>39721.440000000002</v>
      </c>
      <c r="M1499" s="142">
        <f t="shared" si="241"/>
        <v>14626.199999999997</v>
      </c>
      <c r="N1499" s="91">
        <f t="shared" si="242"/>
        <v>0.36821927905936935</v>
      </c>
      <c r="O1499" s="258"/>
      <c r="P1499" s="157"/>
      <c r="Q1499" s="307">
        <v>22202.600000000002</v>
      </c>
      <c r="R1499" s="307">
        <v>14228.67</v>
      </c>
      <c r="S1499" s="142">
        <f t="shared" si="243"/>
        <v>7973.9300000000021</v>
      </c>
      <c r="T1499" s="91">
        <f t="shared" si="244"/>
        <v>0.56041288468985517</v>
      </c>
      <c r="U1499" s="157"/>
      <c r="V1499" s="307">
        <v>92707.51999999999</v>
      </c>
      <c r="W1499" s="307">
        <v>69368.25</v>
      </c>
      <c r="X1499" s="142">
        <f t="shared" si="245"/>
        <v>23339.26999999999</v>
      </c>
      <c r="Y1499" s="91">
        <f t="shared" si="246"/>
        <v>0.33645464603763237</v>
      </c>
      <c r="Z1499" s="132"/>
    </row>
    <row r="1500" spans="1:26" s="68" customFormat="1" hidden="1" outlineLevel="2" x14ac:dyDescent="0.25">
      <c r="A1500" s="63" t="s">
        <v>1395</v>
      </c>
      <c r="B1500" s="64" t="s">
        <v>1854</v>
      </c>
      <c r="C1500" s="65" t="s">
        <v>2309</v>
      </c>
      <c r="D1500" s="66"/>
      <c r="E1500" s="67"/>
      <c r="F1500" s="307">
        <v>953.49</v>
      </c>
      <c r="G1500" s="307">
        <v>3299.2000000000003</v>
      </c>
      <c r="H1500" s="142">
        <f t="shared" si="240"/>
        <v>-2345.71</v>
      </c>
      <c r="I1500" s="91">
        <f t="shared" si="239"/>
        <v>-0.71099357419980591</v>
      </c>
      <c r="J1500" s="157"/>
      <c r="K1500" s="307">
        <v>13781.87</v>
      </c>
      <c r="L1500" s="307">
        <v>14700.49</v>
      </c>
      <c r="M1500" s="142">
        <f t="shared" si="241"/>
        <v>-918.61999999999898</v>
      </c>
      <c r="N1500" s="91">
        <f t="shared" si="242"/>
        <v>-6.2489073493468515E-2</v>
      </c>
      <c r="O1500" s="258"/>
      <c r="P1500" s="157"/>
      <c r="Q1500" s="307">
        <v>5444.14</v>
      </c>
      <c r="R1500" s="307">
        <v>7742.67</v>
      </c>
      <c r="S1500" s="142">
        <f t="shared" si="243"/>
        <v>-2298.5299999999997</v>
      </c>
      <c r="T1500" s="91">
        <f t="shared" si="244"/>
        <v>-0.29686529323863731</v>
      </c>
      <c r="U1500" s="157"/>
      <c r="V1500" s="307">
        <v>23409.550000000003</v>
      </c>
      <c r="W1500" s="307">
        <v>20614.239999999998</v>
      </c>
      <c r="X1500" s="142">
        <f t="shared" si="245"/>
        <v>2795.3100000000049</v>
      </c>
      <c r="Y1500" s="91">
        <f t="shared" si="246"/>
        <v>0.13560092440953464</v>
      </c>
      <c r="Z1500" s="132"/>
    </row>
    <row r="1501" spans="1:26" s="68" customFormat="1" hidden="1" outlineLevel="2" x14ac:dyDescent="0.25">
      <c r="A1501" s="63" t="s">
        <v>1396</v>
      </c>
      <c r="B1501" s="64" t="s">
        <v>1855</v>
      </c>
      <c r="C1501" s="65" t="s">
        <v>2310</v>
      </c>
      <c r="D1501" s="66"/>
      <c r="E1501" s="67"/>
      <c r="F1501" s="307">
        <v>7187.72</v>
      </c>
      <c r="G1501" s="307">
        <v>30489.86</v>
      </c>
      <c r="H1501" s="142">
        <f t="shared" si="240"/>
        <v>-23302.14</v>
      </c>
      <c r="I1501" s="91">
        <f t="shared" si="239"/>
        <v>-0.76425867485124555</v>
      </c>
      <c r="J1501" s="157"/>
      <c r="K1501" s="307">
        <v>215639.58000000002</v>
      </c>
      <c r="L1501" s="307">
        <v>269968.5</v>
      </c>
      <c r="M1501" s="142">
        <f t="shared" si="241"/>
        <v>-54328.919999999984</v>
      </c>
      <c r="N1501" s="91">
        <f t="shared" si="242"/>
        <v>-0.20124170042060457</v>
      </c>
      <c r="O1501" s="258"/>
      <c r="P1501" s="157"/>
      <c r="Q1501" s="307">
        <v>53129.36</v>
      </c>
      <c r="R1501" s="307">
        <v>85102.09</v>
      </c>
      <c r="S1501" s="142">
        <f t="shared" si="243"/>
        <v>-31972.729999999996</v>
      </c>
      <c r="T1501" s="91">
        <f t="shared" si="244"/>
        <v>-0.37569852867303255</v>
      </c>
      <c r="U1501" s="157"/>
      <c r="V1501" s="307">
        <v>373553.53</v>
      </c>
      <c r="W1501" s="307">
        <v>405417.48</v>
      </c>
      <c r="X1501" s="142">
        <f t="shared" si="245"/>
        <v>-31863.949999999953</v>
      </c>
      <c r="Y1501" s="91">
        <f t="shared" si="246"/>
        <v>-7.8595402447866711E-2</v>
      </c>
      <c r="Z1501" s="132"/>
    </row>
    <row r="1502" spans="1:26" s="68" customFormat="1" hidden="1" outlineLevel="2" x14ac:dyDescent="0.25">
      <c r="A1502" s="63" t="s">
        <v>1397</v>
      </c>
      <c r="B1502" s="64" t="s">
        <v>1856</v>
      </c>
      <c r="C1502" s="65" t="s">
        <v>2311</v>
      </c>
      <c r="D1502" s="66"/>
      <c r="E1502" s="67"/>
      <c r="F1502" s="307">
        <v>30018.81</v>
      </c>
      <c r="G1502" s="307">
        <v>19006.8</v>
      </c>
      <c r="H1502" s="142">
        <f t="shared" si="240"/>
        <v>11012.010000000002</v>
      </c>
      <c r="I1502" s="91">
        <f t="shared" si="239"/>
        <v>0.57937211945198575</v>
      </c>
      <c r="J1502" s="157"/>
      <c r="K1502" s="307">
        <v>189423.45</v>
      </c>
      <c r="L1502" s="307">
        <v>128818</v>
      </c>
      <c r="M1502" s="142">
        <f t="shared" si="241"/>
        <v>60605.450000000012</v>
      </c>
      <c r="N1502" s="91">
        <f t="shared" si="242"/>
        <v>0.47047345867813511</v>
      </c>
      <c r="O1502" s="258"/>
      <c r="P1502" s="157"/>
      <c r="Q1502" s="307">
        <v>87178.39</v>
      </c>
      <c r="R1502" s="307">
        <v>62367.01</v>
      </c>
      <c r="S1502" s="142">
        <f t="shared" si="243"/>
        <v>24811.379999999997</v>
      </c>
      <c r="T1502" s="91">
        <f t="shared" si="244"/>
        <v>0.39782859559885903</v>
      </c>
      <c r="U1502" s="157"/>
      <c r="V1502" s="307">
        <v>264102.07</v>
      </c>
      <c r="W1502" s="307">
        <v>255232.962</v>
      </c>
      <c r="X1502" s="142">
        <f t="shared" si="245"/>
        <v>8869.1080000000075</v>
      </c>
      <c r="Y1502" s="91">
        <f t="shared" si="246"/>
        <v>3.4749069753772663E-2</v>
      </c>
      <c r="Z1502" s="132"/>
    </row>
    <row r="1503" spans="1:26" s="68" customFormat="1" hidden="1" outlineLevel="2" x14ac:dyDescent="0.25">
      <c r="A1503" s="63" t="s">
        <v>1398</v>
      </c>
      <c r="B1503" s="64" t="s">
        <v>1857</v>
      </c>
      <c r="C1503" s="65" t="s">
        <v>2312</v>
      </c>
      <c r="D1503" s="66"/>
      <c r="E1503" s="67"/>
      <c r="F1503" s="307">
        <v>3243.07</v>
      </c>
      <c r="G1503" s="307">
        <v>640.05000000000007</v>
      </c>
      <c r="H1503" s="142">
        <f t="shared" si="240"/>
        <v>2603.02</v>
      </c>
      <c r="I1503" s="91">
        <f t="shared" si="239"/>
        <v>4.0669010233575493</v>
      </c>
      <c r="J1503" s="157"/>
      <c r="K1503" s="307">
        <v>13051.08</v>
      </c>
      <c r="L1503" s="307">
        <v>14245.54</v>
      </c>
      <c r="M1503" s="142">
        <f t="shared" si="241"/>
        <v>-1194.4600000000009</v>
      </c>
      <c r="N1503" s="91">
        <f t="shared" si="242"/>
        <v>-8.3847997338114308E-2</v>
      </c>
      <c r="O1503" s="258"/>
      <c r="P1503" s="157"/>
      <c r="Q1503" s="307">
        <v>8856.39</v>
      </c>
      <c r="R1503" s="307">
        <v>8030.8200000000006</v>
      </c>
      <c r="S1503" s="142">
        <f t="shared" si="243"/>
        <v>825.5699999999988</v>
      </c>
      <c r="T1503" s="91">
        <f t="shared" si="244"/>
        <v>0.10280021218256651</v>
      </c>
      <c r="U1503" s="157"/>
      <c r="V1503" s="307">
        <v>25988.68</v>
      </c>
      <c r="W1503" s="307">
        <v>20317.510000000002</v>
      </c>
      <c r="X1503" s="142">
        <f t="shared" si="245"/>
        <v>5671.1699999999983</v>
      </c>
      <c r="Y1503" s="91">
        <f t="shared" si="246"/>
        <v>0.27912721588422978</v>
      </c>
      <c r="Z1503" s="132"/>
    </row>
    <row r="1504" spans="1:26" s="68" customFormat="1" hidden="1" outlineLevel="2" x14ac:dyDescent="0.25">
      <c r="A1504" s="63" t="s">
        <v>1399</v>
      </c>
      <c r="B1504" s="64" t="s">
        <v>1858</v>
      </c>
      <c r="C1504" s="65" t="s">
        <v>2313</v>
      </c>
      <c r="D1504" s="66"/>
      <c r="E1504" s="67"/>
      <c r="F1504" s="307">
        <v>0</v>
      </c>
      <c r="G1504" s="307">
        <v>15.85</v>
      </c>
      <c r="H1504" s="142">
        <f t="shared" si="240"/>
        <v>-15.85</v>
      </c>
      <c r="I1504" s="91" t="str">
        <f t="shared" si="239"/>
        <v>N.M.</v>
      </c>
      <c r="J1504" s="157"/>
      <c r="K1504" s="307">
        <v>0</v>
      </c>
      <c r="L1504" s="307">
        <v>15.85</v>
      </c>
      <c r="M1504" s="142">
        <f t="shared" si="241"/>
        <v>-15.85</v>
      </c>
      <c r="N1504" s="91" t="str">
        <f t="shared" si="242"/>
        <v>N.M.</v>
      </c>
      <c r="O1504" s="258"/>
      <c r="P1504" s="157"/>
      <c r="Q1504" s="307">
        <v>0</v>
      </c>
      <c r="R1504" s="307">
        <v>15.85</v>
      </c>
      <c r="S1504" s="142">
        <f t="shared" si="243"/>
        <v>-15.85</v>
      </c>
      <c r="T1504" s="91" t="str">
        <f t="shared" si="244"/>
        <v>N.M.</v>
      </c>
      <c r="U1504" s="157"/>
      <c r="V1504" s="307">
        <v>0</v>
      </c>
      <c r="W1504" s="307">
        <v>-928.26</v>
      </c>
      <c r="X1504" s="142">
        <f t="shared" si="245"/>
        <v>928.26</v>
      </c>
      <c r="Y1504" s="91" t="str">
        <f t="shared" si="246"/>
        <v>N.M.</v>
      </c>
      <c r="Z1504" s="132"/>
    </row>
    <row r="1505" spans="1:26" s="68" customFormat="1" hidden="1" outlineLevel="2" x14ac:dyDescent="0.25">
      <c r="A1505" s="63" t="s">
        <v>1400</v>
      </c>
      <c r="B1505" s="64" t="s">
        <v>1859</v>
      </c>
      <c r="C1505" s="65" t="s">
        <v>2314</v>
      </c>
      <c r="D1505" s="66"/>
      <c r="E1505" s="67"/>
      <c r="F1505" s="307">
        <v>9369</v>
      </c>
      <c r="G1505" s="307">
        <v>8614.5</v>
      </c>
      <c r="H1505" s="142">
        <f t="shared" si="240"/>
        <v>754.5</v>
      </c>
      <c r="I1505" s="91">
        <f t="shared" si="239"/>
        <v>8.7584885948110744E-2</v>
      </c>
      <c r="J1505" s="157"/>
      <c r="K1505" s="307">
        <v>62010</v>
      </c>
      <c r="L1505" s="307">
        <v>56320.5</v>
      </c>
      <c r="M1505" s="142">
        <f t="shared" si="241"/>
        <v>5689.5</v>
      </c>
      <c r="N1505" s="91">
        <f t="shared" si="242"/>
        <v>0.10102005486456973</v>
      </c>
      <c r="O1505" s="258"/>
      <c r="P1505" s="157"/>
      <c r="Q1505" s="307">
        <v>23379</v>
      </c>
      <c r="R1505" s="307">
        <v>23656.5</v>
      </c>
      <c r="S1505" s="142">
        <f t="shared" si="243"/>
        <v>-277.5</v>
      </c>
      <c r="T1505" s="91">
        <f t="shared" si="244"/>
        <v>-1.1730391224399214E-2</v>
      </c>
      <c r="U1505" s="157"/>
      <c r="V1505" s="307">
        <v>98979</v>
      </c>
      <c r="W1505" s="307">
        <v>99763.5</v>
      </c>
      <c r="X1505" s="142">
        <f t="shared" si="245"/>
        <v>-784.5</v>
      </c>
      <c r="Y1505" s="91">
        <f t="shared" si="246"/>
        <v>-7.8635974078696113E-3</v>
      </c>
      <c r="Z1505" s="132"/>
    </row>
    <row r="1506" spans="1:26" s="68" customFormat="1" hidden="1" outlineLevel="2" x14ac:dyDescent="0.25">
      <c r="A1506" s="63" t="s">
        <v>1401</v>
      </c>
      <c r="B1506" s="64" t="s">
        <v>1860</v>
      </c>
      <c r="C1506" s="65" t="s">
        <v>2315</v>
      </c>
      <c r="D1506" s="66"/>
      <c r="E1506" s="67"/>
      <c r="F1506" s="307">
        <v>0</v>
      </c>
      <c r="G1506" s="307">
        <v>0</v>
      </c>
      <c r="H1506" s="142">
        <f t="shared" si="240"/>
        <v>0</v>
      </c>
      <c r="I1506" s="91">
        <f t="shared" si="239"/>
        <v>0</v>
      </c>
      <c r="J1506" s="157"/>
      <c r="K1506" s="307">
        <v>0</v>
      </c>
      <c r="L1506" s="307">
        <v>0</v>
      </c>
      <c r="M1506" s="142">
        <f t="shared" si="241"/>
        <v>0</v>
      </c>
      <c r="N1506" s="91">
        <f t="shared" si="242"/>
        <v>0</v>
      </c>
      <c r="O1506" s="258"/>
      <c r="P1506" s="157"/>
      <c r="Q1506" s="307">
        <v>0</v>
      </c>
      <c r="R1506" s="307">
        <v>0</v>
      </c>
      <c r="S1506" s="142">
        <f t="shared" si="243"/>
        <v>0</v>
      </c>
      <c r="T1506" s="91">
        <f t="shared" si="244"/>
        <v>0</v>
      </c>
      <c r="U1506" s="157"/>
      <c r="V1506" s="307">
        <v>0</v>
      </c>
      <c r="W1506" s="307">
        <v>0</v>
      </c>
      <c r="X1506" s="142">
        <f t="shared" si="245"/>
        <v>0</v>
      </c>
      <c r="Y1506" s="91">
        <f t="shared" si="246"/>
        <v>0</v>
      </c>
      <c r="Z1506" s="132"/>
    </row>
    <row r="1507" spans="1:26" s="68" customFormat="1" hidden="1" outlineLevel="2" x14ac:dyDescent="0.25">
      <c r="A1507" s="63" t="s">
        <v>1402</v>
      </c>
      <c r="B1507" s="64" t="s">
        <v>1861</v>
      </c>
      <c r="C1507" s="65" t="s">
        <v>2316</v>
      </c>
      <c r="D1507" s="66"/>
      <c r="E1507" s="67"/>
      <c r="F1507" s="307">
        <v>172514.6</v>
      </c>
      <c r="G1507" s="307">
        <v>170512.22</v>
      </c>
      <c r="H1507" s="142">
        <f t="shared" si="240"/>
        <v>2002.3800000000047</v>
      </c>
      <c r="I1507" s="91">
        <f t="shared" si="239"/>
        <v>1.1743322560693917E-2</v>
      </c>
      <c r="J1507" s="157"/>
      <c r="K1507" s="307">
        <v>1209074.33</v>
      </c>
      <c r="L1507" s="307">
        <v>1208798.99</v>
      </c>
      <c r="M1507" s="142">
        <f t="shared" si="241"/>
        <v>275.34000000008382</v>
      </c>
      <c r="N1507" s="91">
        <f t="shared" si="242"/>
        <v>2.2777980646731334E-4</v>
      </c>
      <c r="O1507" s="258"/>
      <c r="P1507" s="157"/>
      <c r="Q1507" s="307">
        <v>519622.26</v>
      </c>
      <c r="R1507" s="307">
        <v>514722.16000000003</v>
      </c>
      <c r="S1507" s="142">
        <f t="shared" si="243"/>
        <v>4900.0999999999767</v>
      </c>
      <c r="T1507" s="91">
        <f t="shared" si="244"/>
        <v>9.5198932177312443E-3</v>
      </c>
      <c r="U1507" s="157"/>
      <c r="V1507" s="307">
        <v>2061804.2800000003</v>
      </c>
      <c r="W1507" s="307">
        <v>1916875.7</v>
      </c>
      <c r="X1507" s="142">
        <f t="shared" si="245"/>
        <v>144928.58000000031</v>
      </c>
      <c r="Y1507" s="91">
        <f t="shared" si="246"/>
        <v>7.5606665575655374E-2</v>
      </c>
      <c r="Z1507" s="132"/>
    </row>
    <row r="1508" spans="1:26" s="68" customFormat="1" hidden="1" outlineLevel="2" x14ac:dyDescent="0.25">
      <c r="A1508" s="63" t="s">
        <v>1403</v>
      </c>
      <c r="B1508" s="64" t="s">
        <v>1862</v>
      </c>
      <c r="C1508" s="65" t="s">
        <v>2317</v>
      </c>
      <c r="D1508" s="66"/>
      <c r="E1508" s="67"/>
      <c r="F1508" s="307">
        <v>15493.06</v>
      </c>
      <c r="G1508" s="307">
        <v>15142.11</v>
      </c>
      <c r="H1508" s="142">
        <f t="shared" si="240"/>
        <v>350.94999999999891</v>
      </c>
      <c r="I1508" s="91">
        <f t="shared" si="239"/>
        <v>2.3177086944950135E-2</v>
      </c>
      <c r="J1508" s="157"/>
      <c r="K1508" s="307">
        <v>100239.72</v>
      </c>
      <c r="L1508" s="307">
        <v>98723.56</v>
      </c>
      <c r="M1508" s="142">
        <f t="shared" si="241"/>
        <v>1516.1600000000035</v>
      </c>
      <c r="N1508" s="91">
        <f t="shared" si="242"/>
        <v>1.5357630944427081E-2</v>
      </c>
      <c r="O1508" s="258"/>
      <c r="P1508" s="157"/>
      <c r="Q1508" s="307">
        <v>40667.120000000003</v>
      </c>
      <c r="R1508" s="307">
        <v>41501.32</v>
      </c>
      <c r="S1508" s="142">
        <f t="shared" si="243"/>
        <v>-834.19999999999709</v>
      </c>
      <c r="T1508" s="91">
        <f t="shared" si="244"/>
        <v>-2.010056547598961E-2</v>
      </c>
      <c r="U1508" s="157"/>
      <c r="V1508" s="307">
        <v>167563.19</v>
      </c>
      <c r="W1508" s="307">
        <v>78734.38</v>
      </c>
      <c r="X1508" s="142">
        <f t="shared" si="245"/>
        <v>88828.81</v>
      </c>
      <c r="Y1508" s="91">
        <f t="shared" si="246"/>
        <v>1.1282086681828192</v>
      </c>
      <c r="Z1508" s="132"/>
    </row>
    <row r="1509" spans="1:26" s="68" customFormat="1" hidden="1" outlineLevel="2" x14ac:dyDescent="0.25">
      <c r="A1509" s="63" t="s">
        <v>1404</v>
      </c>
      <c r="B1509" s="64" t="s">
        <v>1863</v>
      </c>
      <c r="C1509" s="65" t="s">
        <v>2318</v>
      </c>
      <c r="D1509" s="66"/>
      <c r="E1509" s="67"/>
      <c r="F1509" s="307">
        <v>6501533.21</v>
      </c>
      <c r="G1509" s="307">
        <v>6323263.1100000003</v>
      </c>
      <c r="H1509" s="142">
        <f t="shared" si="240"/>
        <v>178270.09999999963</v>
      </c>
      <c r="I1509" s="91">
        <f t="shared" si="239"/>
        <v>2.8192737973859135E-2</v>
      </c>
      <c r="J1509" s="157"/>
      <c r="K1509" s="307">
        <v>44457213.109999999</v>
      </c>
      <c r="L1509" s="307">
        <v>43443138.979999997</v>
      </c>
      <c r="M1509" s="142">
        <f t="shared" si="241"/>
        <v>1014074.1300000027</v>
      </c>
      <c r="N1509" s="91">
        <f t="shared" si="242"/>
        <v>2.3342561191695976E-2</v>
      </c>
      <c r="O1509" s="258"/>
      <c r="P1509" s="157"/>
      <c r="Q1509" s="307">
        <v>19293895.760000002</v>
      </c>
      <c r="R1509" s="307">
        <v>18764863.629999999</v>
      </c>
      <c r="S1509" s="142">
        <f t="shared" si="243"/>
        <v>529032.13000000268</v>
      </c>
      <c r="T1509" s="91">
        <f t="shared" si="244"/>
        <v>2.8192697822446298E-2</v>
      </c>
      <c r="U1509" s="157"/>
      <c r="V1509" s="307">
        <v>75663677.25999999</v>
      </c>
      <c r="W1509" s="307">
        <v>72880189.989999995</v>
      </c>
      <c r="X1509" s="142">
        <f t="shared" si="245"/>
        <v>2783487.2699999958</v>
      </c>
      <c r="Y1509" s="91">
        <f t="shared" si="246"/>
        <v>3.8192645633634087E-2</v>
      </c>
      <c r="Z1509" s="132"/>
    </row>
    <row r="1510" spans="1:26" s="68" customFormat="1" hidden="1" outlineLevel="2" x14ac:dyDescent="0.25">
      <c r="A1510" s="63" t="s">
        <v>1405</v>
      </c>
      <c r="B1510" s="64" t="s">
        <v>1864</v>
      </c>
      <c r="C1510" s="65" t="s">
        <v>2319</v>
      </c>
      <c r="D1510" s="66"/>
      <c r="E1510" s="67"/>
      <c r="F1510" s="307">
        <v>398850.65</v>
      </c>
      <c r="G1510" s="307">
        <v>458249.12</v>
      </c>
      <c r="H1510" s="142">
        <f t="shared" si="240"/>
        <v>-59398.469999999972</v>
      </c>
      <c r="I1510" s="91">
        <f t="shared" si="239"/>
        <v>-0.12962047804914492</v>
      </c>
      <c r="J1510" s="157"/>
      <c r="K1510" s="307">
        <v>2791954.55</v>
      </c>
      <c r="L1510" s="307">
        <v>3207743.81</v>
      </c>
      <c r="M1510" s="142">
        <f t="shared" si="241"/>
        <v>-415789.26000000024</v>
      </c>
      <c r="N1510" s="91">
        <f t="shared" si="242"/>
        <v>-0.12962046990903561</v>
      </c>
      <c r="O1510" s="258"/>
      <c r="P1510" s="157"/>
      <c r="Q1510" s="307">
        <v>1196551.95</v>
      </c>
      <c r="R1510" s="307">
        <v>1374747.35</v>
      </c>
      <c r="S1510" s="142">
        <f t="shared" si="243"/>
        <v>-178195.40000000014</v>
      </c>
      <c r="T1510" s="91">
        <f t="shared" si="244"/>
        <v>-0.12962047171794885</v>
      </c>
      <c r="U1510" s="157"/>
      <c r="V1510" s="307">
        <v>5083200.13</v>
      </c>
      <c r="W1510" s="307">
        <v>5471049.3000000007</v>
      </c>
      <c r="X1510" s="142">
        <f t="shared" si="245"/>
        <v>-387849.17000000086</v>
      </c>
      <c r="Y1510" s="91">
        <f t="shared" si="246"/>
        <v>-7.0891185352689262E-2</v>
      </c>
      <c r="Z1510" s="132"/>
    </row>
    <row r="1511" spans="1:26" s="68" customFormat="1" hidden="1" outlineLevel="2" x14ac:dyDescent="0.25">
      <c r="A1511" s="63" t="s">
        <v>1406</v>
      </c>
      <c r="B1511" s="64" t="s">
        <v>1865</v>
      </c>
      <c r="C1511" s="65" t="s">
        <v>2320</v>
      </c>
      <c r="D1511" s="66"/>
      <c r="E1511" s="67"/>
      <c r="F1511" s="307">
        <v>171641</v>
      </c>
      <c r="G1511" s="307">
        <v>-126801</v>
      </c>
      <c r="H1511" s="142">
        <f t="shared" si="240"/>
        <v>298442</v>
      </c>
      <c r="I1511" s="91">
        <f t="shared" si="239"/>
        <v>2.3536249714118975</v>
      </c>
      <c r="J1511" s="157"/>
      <c r="K1511" s="307">
        <v>7753807</v>
      </c>
      <c r="L1511" s="307">
        <v>-3065098</v>
      </c>
      <c r="M1511" s="142">
        <f t="shared" si="241"/>
        <v>10818905</v>
      </c>
      <c r="N1511" s="91">
        <f t="shared" si="242"/>
        <v>3.5297093274016036</v>
      </c>
      <c r="O1511" s="258"/>
      <c r="P1511" s="157"/>
      <c r="Q1511" s="307">
        <v>8224848</v>
      </c>
      <c r="R1511" s="307">
        <v>-2659937</v>
      </c>
      <c r="S1511" s="142">
        <f t="shared" si="243"/>
        <v>10884785</v>
      </c>
      <c r="T1511" s="91">
        <f t="shared" si="244"/>
        <v>4.0921213547538908</v>
      </c>
      <c r="U1511" s="157"/>
      <c r="V1511" s="307">
        <v>5995475</v>
      </c>
      <c r="W1511" s="307">
        <v>-13064233</v>
      </c>
      <c r="X1511" s="142">
        <f t="shared" si="245"/>
        <v>19059708</v>
      </c>
      <c r="Y1511" s="91">
        <f t="shared" si="246"/>
        <v>1.4589228468292015</v>
      </c>
      <c r="Z1511" s="132"/>
    </row>
    <row r="1512" spans="1:26" s="68" customFormat="1" hidden="1" outlineLevel="2" x14ac:dyDescent="0.25">
      <c r="A1512" s="63" t="s">
        <v>1407</v>
      </c>
      <c r="B1512" s="64" t="s">
        <v>1866</v>
      </c>
      <c r="C1512" s="65" t="s">
        <v>2321</v>
      </c>
      <c r="D1512" s="66"/>
      <c r="E1512" s="67"/>
      <c r="F1512" s="307">
        <v>91257.45</v>
      </c>
      <c r="G1512" s="307">
        <v>72347.77</v>
      </c>
      <c r="H1512" s="142">
        <f t="shared" si="240"/>
        <v>18909.679999999993</v>
      </c>
      <c r="I1512" s="91">
        <f t="shared" si="239"/>
        <v>0.2613719814722692</v>
      </c>
      <c r="J1512" s="157"/>
      <c r="K1512" s="307">
        <v>650301.5</v>
      </c>
      <c r="L1512" s="307">
        <v>505577.46</v>
      </c>
      <c r="M1512" s="142">
        <f t="shared" si="241"/>
        <v>144724.03999999998</v>
      </c>
      <c r="N1512" s="91">
        <f t="shared" si="242"/>
        <v>0.28625492916555256</v>
      </c>
      <c r="O1512" s="258"/>
      <c r="P1512" s="157"/>
      <c r="Q1512" s="307">
        <v>273386.59999999998</v>
      </c>
      <c r="R1512" s="307">
        <v>216790.24</v>
      </c>
      <c r="S1512" s="142">
        <f t="shared" si="243"/>
        <v>56596.359999999986</v>
      </c>
      <c r="T1512" s="91">
        <f t="shared" si="244"/>
        <v>0.26106507377822907</v>
      </c>
      <c r="U1512" s="157"/>
      <c r="V1512" s="307">
        <v>1018522.56</v>
      </c>
      <c r="W1512" s="307">
        <v>841092.64</v>
      </c>
      <c r="X1512" s="142">
        <f t="shared" si="245"/>
        <v>177429.92000000004</v>
      </c>
      <c r="Y1512" s="91">
        <f t="shared" si="246"/>
        <v>0.21095169730649413</v>
      </c>
      <c r="Z1512" s="132"/>
    </row>
    <row r="1513" spans="1:26" s="68" customFormat="1" hidden="1" outlineLevel="2" x14ac:dyDescent="0.25">
      <c r="A1513" s="63" t="s">
        <v>1408</v>
      </c>
      <c r="B1513" s="64" t="s">
        <v>1867</v>
      </c>
      <c r="C1513" s="65" t="s">
        <v>2322</v>
      </c>
      <c r="D1513" s="66"/>
      <c r="E1513" s="67"/>
      <c r="F1513" s="307">
        <v>586515</v>
      </c>
      <c r="G1513" s="307">
        <v>4567.51</v>
      </c>
      <c r="H1513" s="142">
        <f t="shared" si="240"/>
        <v>581947.49</v>
      </c>
      <c r="I1513" s="91" t="str">
        <f t="shared" si="239"/>
        <v>N.M.</v>
      </c>
      <c r="J1513" s="157"/>
      <c r="K1513" s="307">
        <v>5350227</v>
      </c>
      <c r="L1513" s="307">
        <v>31972.57</v>
      </c>
      <c r="M1513" s="142">
        <f t="shared" si="241"/>
        <v>5318254.43</v>
      </c>
      <c r="N1513" s="91" t="str">
        <f t="shared" si="242"/>
        <v>N.M.</v>
      </c>
      <c r="O1513" s="258"/>
      <c r="P1513" s="157"/>
      <c r="Q1513" s="307">
        <v>2174419</v>
      </c>
      <c r="R1513" s="307">
        <v>13702.53</v>
      </c>
      <c r="S1513" s="142">
        <f t="shared" si="243"/>
        <v>2160716.4700000002</v>
      </c>
      <c r="T1513" s="91" t="str">
        <f t="shared" si="244"/>
        <v>N.M.</v>
      </c>
      <c r="U1513" s="157"/>
      <c r="V1513" s="307">
        <v>5373062.5499999998</v>
      </c>
      <c r="W1513" s="307">
        <v>-414067.18</v>
      </c>
      <c r="X1513" s="142">
        <f t="shared" si="245"/>
        <v>5787129.7299999995</v>
      </c>
      <c r="Y1513" s="91" t="str">
        <f t="shared" si="246"/>
        <v>N.M.</v>
      </c>
      <c r="Z1513" s="132"/>
    </row>
    <row r="1514" spans="1:26" s="68" customFormat="1" hidden="1" outlineLevel="2" x14ac:dyDescent="0.25">
      <c r="A1514" s="63" t="s">
        <v>1409</v>
      </c>
      <c r="B1514" s="64" t="s">
        <v>1868</v>
      </c>
      <c r="C1514" s="65" t="s">
        <v>2323</v>
      </c>
      <c r="D1514" s="66"/>
      <c r="E1514" s="67"/>
      <c r="F1514" s="307">
        <v>-52578.14</v>
      </c>
      <c r="G1514" s="307">
        <v>43320.89</v>
      </c>
      <c r="H1514" s="142">
        <f t="shared" si="240"/>
        <v>-95899.03</v>
      </c>
      <c r="I1514" s="91">
        <f t="shared" si="239"/>
        <v>-2.2136902081189929</v>
      </c>
      <c r="J1514" s="157"/>
      <c r="K1514" s="307">
        <v>489696.87</v>
      </c>
      <c r="L1514" s="307">
        <v>850504.55</v>
      </c>
      <c r="M1514" s="142">
        <f t="shared" si="241"/>
        <v>-360807.68000000005</v>
      </c>
      <c r="N1514" s="91">
        <f t="shared" si="242"/>
        <v>-0.42422780689415479</v>
      </c>
      <c r="O1514" s="258"/>
      <c r="P1514" s="157"/>
      <c r="Q1514" s="307">
        <v>243057.22</v>
      </c>
      <c r="R1514" s="307">
        <v>518489.07</v>
      </c>
      <c r="S1514" s="142">
        <f t="shared" si="243"/>
        <v>-275431.84999999998</v>
      </c>
      <c r="T1514" s="91">
        <f t="shared" si="244"/>
        <v>-0.53122016631903146</v>
      </c>
      <c r="U1514" s="157"/>
      <c r="V1514" s="307">
        <v>834246.62</v>
      </c>
      <c r="W1514" s="307">
        <v>1332191.42</v>
      </c>
      <c r="X1514" s="142">
        <f t="shared" si="245"/>
        <v>-497944.79999999993</v>
      </c>
      <c r="Y1514" s="91">
        <f t="shared" si="246"/>
        <v>-0.37377871717564431</v>
      </c>
      <c r="Z1514" s="132"/>
    </row>
    <row r="1515" spans="1:26" s="68" customFormat="1" hidden="1" outlineLevel="2" x14ac:dyDescent="0.25">
      <c r="A1515" s="63" t="s">
        <v>1410</v>
      </c>
      <c r="B1515" s="64" t="s">
        <v>1869</v>
      </c>
      <c r="C1515" s="65" t="s">
        <v>2324</v>
      </c>
      <c r="D1515" s="66"/>
      <c r="E1515" s="67"/>
      <c r="F1515" s="307">
        <v>0</v>
      </c>
      <c r="G1515" s="307">
        <v>0</v>
      </c>
      <c r="H1515" s="142">
        <f t="shared" si="240"/>
        <v>0</v>
      </c>
      <c r="I1515" s="91">
        <f t="shared" si="239"/>
        <v>0</v>
      </c>
      <c r="J1515" s="157"/>
      <c r="K1515" s="307">
        <v>0</v>
      </c>
      <c r="L1515" s="307">
        <v>1248885.1499999999</v>
      </c>
      <c r="M1515" s="142">
        <f t="shared" si="241"/>
        <v>-1248885.1499999999</v>
      </c>
      <c r="N1515" s="91" t="str">
        <f t="shared" si="242"/>
        <v>N.M.</v>
      </c>
      <c r="O1515" s="258"/>
      <c r="P1515" s="157"/>
      <c r="Q1515" s="307">
        <v>0</v>
      </c>
      <c r="R1515" s="307">
        <v>0</v>
      </c>
      <c r="S1515" s="142">
        <f t="shared" si="243"/>
        <v>0</v>
      </c>
      <c r="T1515" s="91">
        <f t="shared" si="244"/>
        <v>0</v>
      </c>
      <c r="U1515" s="157"/>
      <c r="V1515" s="307">
        <v>0</v>
      </c>
      <c r="W1515" s="307">
        <v>-5714025.1199999992</v>
      </c>
      <c r="X1515" s="142">
        <f t="shared" si="245"/>
        <v>5714025.1199999992</v>
      </c>
      <c r="Y1515" s="91" t="str">
        <f t="shared" si="246"/>
        <v>N.M.</v>
      </c>
      <c r="Z1515" s="132"/>
    </row>
    <row r="1516" spans="1:26" s="68" customFormat="1" hidden="1" outlineLevel="2" x14ac:dyDescent="0.25">
      <c r="A1516" s="63" t="s">
        <v>1411</v>
      </c>
      <c r="B1516" s="64" t="s">
        <v>1870</v>
      </c>
      <c r="C1516" s="65" t="s">
        <v>2325</v>
      </c>
      <c r="D1516" s="66"/>
      <c r="E1516" s="67"/>
      <c r="F1516" s="307">
        <v>252.07</v>
      </c>
      <c r="G1516" s="307">
        <v>285.14</v>
      </c>
      <c r="H1516" s="142">
        <f t="shared" si="240"/>
        <v>-33.069999999999993</v>
      </c>
      <c r="I1516" s="91">
        <f t="shared" si="239"/>
        <v>-0.11597811601318649</v>
      </c>
      <c r="J1516" s="157"/>
      <c r="K1516" s="307">
        <v>2072.02</v>
      </c>
      <c r="L1516" s="307">
        <v>2109.4</v>
      </c>
      <c r="M1516" s="142">
        <f t="shared" si="241"/>
        <v>-37.380000000000109</v>
      </c>
      <c r="N1516" s="91">
        <f t="shared" si="242"/>
        <v>-1.7720678866028305E-2</v>
      </c>
      <c r="O1516" s="258"/>
      <c r="P1516" s="157"/>
      <c r="Q1516" s="307">
        <v>884.79</v>
      </c>
      <c r="R1516" s="307">
        <v>817.22</v>
      </c>
      <c r="S1516" s="142">
        <f t="shared" si="243"/>
        <v>67.569999999999936</v>
      </c>
      <c r="T1516" s="91">
        <f t="shared" si="244"/>
        <v>8.2682753726046762E-2</v>
      </c>
      <c r="U1516" s="157"/>
      <c r="V1516" s="307">
        <v>3499.33</v>
      </c>
      <c r="W1516" s="307">
        <v>3616.28</v>
      </c>
      <c r="X1516" s="142">
        <f t="shared" si="245"/>
        <v>-116.95000000000027</v>
      </c>
      <c r="Y1516" s="91">
        <f t="shared" si="246"/>
        <v>-3.2339863063700895E-2</v>
      </c>
      <c r="Z1516" s="132"/>
    </row>
    <row r="1517" spans="1:26" s="68" customFormat="1" hidden="1" outlineLevel="2" x14ac:dyDescent="0.25">
      <c r="A1517" s="63" t="s">
        <v>1412</v>
      </c>
      <c r="B1517" s="64" t="s">
        <v>1871</v>
      </c>
      <c r="C1517" s="65" t="s">
        <v>2326</v>
      </c>
      <c r="D1517" s="66"/>
      <c r="E1517" s="67"/>
      <c r="F1517" s="307">
        <v>0</v>
      </c>
      <c r="G1517" s="307">
        <v>0</v>
      </c>
      <c r="H1517" s="142">
        <f t="shared" si="240"/>
        <v>0</v>
      </c>
      <c r="I1517" s="91">
        <f t="shared" si="239"/>
        <v>0</v>
      </c>
      <c r="J1517" s="157"/>
      <c r="K1517" s="307">
        <v>250</v>
      </c>
      <c r="L1517" s="307">
        <v>0</v>
      </c>
      <c r="M1517" s="142">
        <f t="shared" si="241"/>
        <v>250</v>
      </c>
      <c r="N1517" s="91" t="str">
        <f t="shared" si="242"/>
        <v>N.M.</v>
      </c>
      <c r="O1517" s="258"/>
      <c r="P1517" s="157"/>
      <c r="Q1517" s="307">
        <v>0</v>
      </c>
      <c r="R1517" s="307">
        <v>0</v>
      </c>
      <c r="S1517" s="142">
        <f t="shared" si="243"/>
        <v>0</v>
      </c>
      <c r="T1517" s="91">
        <f t="shared" si="244"/>
        <v>0</v>
      </c>
      <c r="U1517" s="157"/>
      <c r="V1517" s="307">
        <v>250</v>
      </c>
      <c r="W1517" s="307">
        <v>0</v>
      </c>
      <c r="X1517" s="142">
        <f t="shared" si="245"/>
        <v>250</v>
      </c>
      <c r="Y1517" s="91" t="str">
        <f t="shared" si="246"/>
        <v>N.M.</v>
      </c>
      <c r="Z1517" s="132"/>
    </row>
    <row r="1518" spans="1:26" s="68" customFormat="1" hidden="1" outlineLevel="2" x14ac:dyDescent="0.25">
      <c r="A1518" s="63" t="s">
        <v>1413</v>
      </c>
      <c r="B1518" s="64" t="s">
        <v>1872</v>
      </c>
      <c r="C1518" s="65" t="s">
        <v>2262</v>
      </c>
      <c r="D1518" s="66"/>
      <c r="E1518" s="67"/>
      <c r="F1518" s="307">
        <v>0</v>
      </c>
      <c r="G1518" s="307">
        <v>0</v>
      </c>
      <c r="H1518" s="142">
        <f t="shared" si="240"/>
        <v>0</v>
      </c>
      <c r="I1518" s="91">
        <f t="shared" ref="I1518:I1581" si="247">IF(G1518&lt;0,IF(H1518=0,0,IF(OR(G1518=0,F1518=0),"N.M.",IF(ABS(H1518/G1518)&gt;=10,"N.M.",H1518/(-G1518)))),IF(H1518=0,0,IF(OR(G1518=0,F1518=0),"N.M.",IF(ABS(H1518/G1518)&gt;=10,"N.M.",H1518/G1518))))</f>
        <v>0</v>
      </c>
      <c r="J1518" s="157"/>
      <c r="K1518" s="307">
        <v>0</v>
      </c>
      <c r="L1518" s="307">
        <v>0</v>
      </c>
      <c r="M1518" s="142">
        <f t="shared" si="241"/>
        <v>0</v>
      </c>
      <c r="N1518" s="91">
        <f t="shared" si="242"/>
        <v>0</v>
      </c>
      <c r="O1518" s="258"/>
      <c r="P1518" s="157"/>
      <c r="Q1518" s="307">
        <v>0</v>
      </c>
      <c r="R1518" s="307">
        <v>0</v>
      </c>
      <c r="S1518" s="142">
        <f t="shared" si="243"/>
        <v>0</v>
      </c>
      <c r="T1518" s="91">
        <f t="shared" si="244"/>
        <v>0</v>
      </c>
      <c r="U1518" s="157"/>
      <c r="V1518" s="307">
        <v>0</v>
      </c>
      <c r="W1518" s="307">
        <v>0</v>
      </c>
      <c r="X1518" s="142">
        <f t="shared" si="245"/>
        <v>0</v>
      </c>
      <c r="Y1518" s="91">
        <f t="shared" si="246"/>
        <v>0</v>
      </c>
      <c r="Z1518" s="132"/>
    </row>
    <row r="1519" spans="1:26" s="68" customFormat="1" hidden="1" outlineLevel="2" x14ac:dyDescent="0.25">
      <c r="A1519" s="63" t="s">
        <v>1557</v>
      </c>
      <c r="B1519" s="64" t="s">
        <v>2016</v>
      </c>
      <c r="C1519" s="65" t="s">
        <v>2452</v>
      </c>
      <c r="D1519" s="66"/>
      <c r="E1519" s="67"/>
      <c r="F1519" s="307">
        <v>213.23000000000002</v>
      </c>
      <c r="G1519" s="307">
        <v>2982.58</v>
      </c>
      <c r="H1519" s="142">
        <f t="shared" si="240"/>
        <v>-2769.35</v>
      </c>
      <c r="I1519" s="91">
        <f t="shared" si="247"/>
        <v>-0.92850820430633885</v>
      </c>
      <c r="J1519" s="157"/>
      <c r="K1519" s="307">
        <v>3476.42</v>
      </c>
      <c r="L1519" s="307">
        <v>17957.03</v>
      </c>
      <c r="M1519" s="142">
        <f t="shared" si="241"/>
        <v>-14480.609999999999</v>
      </c>
      <c r="N1519" s="91">
        <f t="shared" si="242"/>
        <v>-0.80640339744378664</v>
      </c>
      <c r="O1519" s="258"/>
      <c r="P1519" s="157"/>
      <c r="Q1519" s="307">
        <v>-728.72</v>
      </c>
      <c r="R1519" s="307">
        <v>9264.75</v>
      </c>
      <c r="S1519" s="142">
        <f t="shared" si="243"/>
        <v>-9993.4699999999993</v>
      </c>
      <c r="T1519" s="91">
        <f t="shared" si="244"/>
        <v>-1.0786551175153134</v>
      </c>
      <c r="U1519" s="157"/>
      <c r="V1519" s="307">
        <v>7743.13</v>
      </c>
      <c r="W1519" s="307">
        <v>19499.87</v>
      </c>
      <c r="X1519" s="142">
        <f t="shared" si="245"/>
        <v>-11756.739999999998</v>
      </c>
      <c r="Y1519" s="91">
        <f t="shared" si="246"/>
        <v>-0.60291376301483024</v>
      </c>
      <c r="Z1519" s="132"/>
    </row>
    <row r="1520" spans="1:26" s="68" customFormat="1" hidden="1" outlineLevel="2" x14ac:dyDescent="0.25">
      <c r="A1520" s="63" t="s">
        <v>1558</v>
      </c>
      <c r="B1520" s="64" t="s">
        <v>2017</v>
      </c>
      <c r="C1520" s="65" t="s">
        <v>2453</v>
      </c>
      <c r="D1520" s="66"/>
      <c r="E1520" s="67"/>
      <c r="F1520" s="307">
        <v>1876.13</v>
      </c>
      <c r="G1520" s="307">
        <v>1606.27</v>
      </c>
      <c r="H1520" s="142">
        <f t="shared" si="240"/>
        <v>269.86000000000013</v>
      </c>
      <c r="I1520" s="91">
        <f t="shared" si="247"/>
        <v>0.1680041338006687</v>
      </c>
      <c r="J1520" s="157"/>
      <c r="K1520" s="307">
        <v>22680.670000000002</v>
      </c>
      <c r="L1520" s="307">
        <v>30022.78</v>
      </c>
      <c r="M1520" s="142">
        <f t="shared" si="241"/>
        <v>-7342.1099999999969</v>
      </c>
      <c r="N1520" s="91">
        <f t="shared" si="242"/>
        <v>-0.24455130404312983</v>
      </c>
      <c r="O1520" s="258"/>
      <c r="P1520" s="157"/>
      <c r="Q1520" s="307">
        <v>4288.28</v>
      </c>
      <c r="R1520" s="307">
        <v>6513.5</v>
      </c>
      <c r="S1520" s="142">
        <f t="shared" si="243"/>
        <v>-2225.2200000000003</v>
      </c>
      <c r="T1520" s="91">
        <f t="shared" si="244"/>
        <v>-0.34163199508712677</v>
      </c>
      <c r="U1520" s="157"/>
      <c r="V1520" s="307">
        <v>24944.11</v>
      </c>
      <c r="W1520" s="307">
        <v>35494.400000000001</v>
      </c>
      <c r="X1520" s="142">
        <f t="shared" si="245"/>
        <v>-10550.29</v>
      </c>
      <c r="Y1520" s="91">
        <f t="shared" si="246"/>
        <v>-0.29723815587811037</v>
      </c>
      <c r="Z1520" s="132"/>
    </row>
    <row r="1521" spans="1:26" s="68" customFormat="1" hidden="1" outlineLevel="2" x14ac:dyDescent="0.25">
      <c r="A1521" s="63" t="s">
        <v>1559</v>
      </c>
      <c r="B1521" s="64" t="s">
        <v>2018</v>
      </c>
      <c r="C1521" s="65" t="s">
        <v>2464</v>
      </c>
      <c r="D1521" s="66"/>
      <c r="E1521" s="67"/>
      <c r="F1521" s="307">
        <v>196</v>
      </c>
      <c r="G1521" s="307">
        <v>938.47</v>
      </c>
      <c r="H1521" s="142">
        <f t="shared" ref="H1521:H1584" si="248">+F1521-G1521</f>
        <v>-742.47</v>
      </c>
      <c r="I1521" s="91">
        <f t="shared" si="247"/>
        <v>-0.79114942406256994</v>
      </c>
      <c r="J1521" s="157"/>
      <c r="K1521" s="307">
        <v>1529.66</v>
      </c>
      <c r="L1521" s="307">
        <v>3404.63</v>
      </c>
      <c r="M1521" s="142">
        <f t="shared" si="241"/>
        <v>-1874.97</v>
      </c>
      <c r="N1521" s="91">
        <f t="shared" si="242"/>
        <v>-0.5507118247797852</v>
      </c>
      <c r="O1521" s="258"/>
      <c r="P1521" s="157"/>
      <c r="Q1521" s="307">
        <v>254.86</v>
      </c>
      <c r="R1521" s="307">
        <v>1502.1100000000001</v>
      </c>
      <c r="S1521" s="142">
        <f t="shared" si="243"/>
        <v>-1247.25</v>
      </c>
      <c r="T1521" s="91">
        <f t="shared" si="244"/>
        <v>-0.83033199965382021</v>
      </c>
      <c r="U1521" s="157"/>
      <c r="V1521" s="307">
        <v>6025.62</v>
      </c>
      <c r="W1521" s="307">
        <v>6811.72</v>
      </c>
      <c r="X1521" s="142">
        <f t="shared" si="245"/>
        <v>-786.10000000000036</v>
      </c>
      <c r="Y1521" s="91">
        <f t="shared" si="246"/>
        <v>-0.11540403892115358</v>
      </c>
      <c r="Z1521" s="132"/>
    </row>
    <row r="1522" spans="1:26" s="68" customFormat="1" hidden="1" outlineLevel="2" x14ac:dyDescent="0.25">
      <c r="A1522" s="63" t="s">
        <v>1560</v>
      </c>
      <c r="B1522" s="64" t="s">
        <v>2019</v>
      </c>
      <c r="C1522" s="65" t="s">
        <v>2463</v>
      </c>
      <c r="D1522" s="66"/>
      <c r="E1522" s="67"/>
      <c r="F1522" s="307">
        <v>10739.68</v>
      </c>
      <c r="G1522" s="307">
        <v>16508.07</v>
      </c>
      <c r="H1522" s="142">
        <f t="shared" si="248"/>
        <v>-5768.3899999999994</v>
      </c>
      <c r="I1522" s="91">
        <f t="shared" si="247"/>
        <v>-0.34942849164075507</v>
      </c>
      <c r="J1522" s="157"/>
      <c r="K1522" s="307">
        <v>69605.84</v>
      </c>
      <c r="L1522" s="307">
        <v>125018.72</v>
      </c>
      <c r="M1522" s="142">
        <f t="shared" si="241"/>
        <v>-55412.880000000005</v>
      </c>
      <c r="N1522" s="91">
        <f t="shared" si="242"/>
        <v>-0.443236660877667</v>
      </c>
      <c r="O1522" s="258"/>
      <c r="P1522" s="157"/>
      <c r="Q1522" s="307">
        <v>30523.15</v>
      </c>
      <c r="R1522" s="307">
        <v>56113.65</v>
      </c>
      <c r="S1522" s="142">
        <f t="shared" si="243"/>
        <v>-25590.5</v>
      </c>
      <c r="T1522" s="91">
        <f t="shared" si="244"/>
        <v>-0.4560476818029125</v>
      </c>
      <c r="U1522" s="157"/>
      <c r="V1522" s="307">
        <v>168513.19</v>
      </c>
      <c r="W1522" s="307">
        <v>204648.07</v>
      </c>
      <c r="X1522" s="142">
        <f t="shared" si="245"/>
        <v>-36134.880000000005</v>
      </c>
      <c r="Y1522" s="91">
        <f t="shared" si="246"/>
        <v>-0.1765708320630632</v>
      </c>
      <c r="Z1522" s="132"/>
    </row>
    <row r="1523" spans="1:26" s="68" customFormat="1" hidden="1" outlineLevel="2" x14ac:dyDescent="0.25">
      <c r="A1523" s="63" t="s">
        <v>1561</v>
      </c>
      <c r="B1523" s="64" t="s">
        <v>2020</v>
      </c>
      <c r="C1523" s="65" t="s">
        <v>2465</v>
      </c>
      <c r="D1523" s="66"/>
      <c r="E1523" s="67"/>
      <c r="F1523" s="307">
        <v>1706.01</v>
      </c>
      <c r="G1523" s="307">
        <v>1681.95</v>
      </c>
      <c r="H1523" s="142">
        <f t="shared" si="248"/>
        <v>24.059999999999945</v>
      </c>
      <c r="I1523" s="91">
        <f t="shared" si="247"/>
        <v>1.4304824756978474E-2</v>
      </c>
      <c r="J1523" s="157"/>
      <c r="K1523" s="307">
        <v>2666.06</v>
      </c>
      <c r="L1523" s="307">
        <v>6397.7</v>
      </c>
      <c r="M1523" s="142">
        <f t="shared" si="241"/>
        <v>-3731.64</v>
      </c>
      <c r="N1523" s="91">
        <f t="shared" si="242"/>
        <v>-0.58327836566266</v>
      </c>
      <c r="O1523" s="258"/>
      <c r="P1523" s="157"/>
      <c r="Q1523" s="307">
        <v>142.84</v>
      </c>
      <c r="R1523" s="307">
        <v>-1106.73</v>
      </c>
      <c r="S1523" s="142">
        <f t="shared" si="243"/>
        <v>1249.57</v>
      </c>
      <c r="T1523" s="91">
        <f t="shared" si="244"/>
        <v>1.1290649029121826</v>
      </c>
      <c r="U1523" s="157"/>
      <c r="V1523" s="307">
        <v>4007.29</v>
      </c>
      <c r="W1523" s="307">
        <v>6677.7699999999995</v>
      </c>
      <c r="X1523" s="142">
        <f t="shared" si="245"/>
        <v>-2670.4799999999996</v>
      </c>
      <c r="Y1523" s="91">
        <f t="shared" si="246"/>
        <v>-0.39990595662923395</v>
      </c>
      <c r="Z1523" s="132"/>
    </row>
    <row r="1524" spans="1:26" s="68" customFormat="1" hidden="1" outlineLevel="2" x14ac:dyDescent="0.25">
      <c r="A1524" s="63" t="s">
        <v>1562</v>
      </c>
      <c r="B1524" s="64" t="s">
        <v>2021</v>
      </c>
      <c r="C1524" s="65" t="s">
        <v>2466</v>
      </c>
      <c r="D1524" s="66"/>
      <c r="E1524" s="67"/>
      <c r="F1524" s="307">
        <v>52876.43</v>
      </c>
      <c r="G1524" s="307">
        <v>54192.25</v>
      </c>
      <c r="H1524" s="142">
        <f t="shared" si="248"/>
        <v>-1315.8199999999997</v>
      </c>
      <c r="I1524" s="91">
        <f t="shared" si="247"/>
        <v>-2.4280593627317555E-2</v>
      </c>
      <c r="J1524" s="157"/>
      <c r="K1524" s="307">
        <v>434808.35000000003</v>
      </c>
      <c r="L1524" s="307">
        <v>352394.36</v>
      </c>
      <c r="M1524" s="142">
        <f t="shared" si="241"/>
        <v>82413.990000000049</v>
      </c>
      <c r="N1524" s="91">
        <f t="shared" si="242"/>
        <v>0.23386864080344547</v>
      </c>
      <c r="O1524" s="258"/>
      <c r="P1524" s="157"/>
      <c r="Q1524" s="307">
        <v>175869.29</v>
      </c>
      <c r="R1524" s="307">
        <v>156147.46</v>
      </c>
      <c r="S1524" s="142">
        <f t="shared" si="243"/>
        <v>19721.830000000016</v>
      </c>
      <c r="T1524" s="91">
        <f t="shared" si="244"/>
        <v>0.12630259883830333</v>
      </c>
      <c r="U1524" s="157"/>
      <c r="V1524" s="307">
        <v>543811.79</v>
      </c>
      <c r="W1524" s="307">
        <v>680412.38</v>
      </c>
      <c r="X1524" s="142">
        <f t="shared" si="245"/>
        <v>-136600.58999999997</v>
      </c>
      <c r="Y1524" s="91">
        <f t="shared" si="246"/>
        <v>-0.20076147056583532</v>
      </c>
      <c r="Z1524" s="132"/>
    </row>
    <row r="1525" spans="1:26" s="68" customFormat="1" hidden="1" outlineLevel="2" x14ac:dyDescent="0.25">
      <c r="A1525" s="63" t="s">
        <v>1563</v>
      </c>
      <c r="B1525" s="64" t="s">
        <v>2022</v>
      </c>
      <c r="C1525" s="65" t="s">
        <v>2467</v>
      </c>
      <c r="D1525" s="66"/>
      <c r="E1525" s="67"/>
      <c r="F1525" s="307">
        <v>875840.3</v>
      </c>
      <c r="G1525" s="307">
        <v>1124632.0900000001</v>
      </c>
      <c r="H1525" s="142">
        <f t="shared" si="248"/>
        <v>-248791.79000000004</v>
      </c>
      <c r="I1525" s="91">
        <f t="shared" si="247"/>
        <v>-0.22122060379763842</v>
      </c>
      <c r="J1525" s="157"/>
      <c r="K1525" s="307">
        <v>3688174.73</v>
      </c>
      <c r="L1525" s="307">
        <v>3257280.07</v>
      </c>
      <c r="M1525" s="142">
        <f t="shared" si="241"/>
        <v>430894.66000000015</v>
      </c>
      <c r="N1525" s="91">
        <f t="shared" si="242"/>
        <v>0.13228664736833642</v>
      </c>
      <c r="O1525" s="258"/>
      <c r="P1525" s="157"/>
      <c r="Q1525" s="307">
        <v>1944154.1600000001</v>
      </c>
      <c r="R1525" s="307">
        <v>1903604.01</v>
      </c>
      <c r="S1525" s="142">
        <f t="shared" si="243"/>
        <v>40550.15000000014</v>
      </c>
      <c r="T1525" s="91">
        <f t="shared" si="244"/>
        <v>2.1301777989005254E-2</v>
      </c>
      <c r="U1525" s="157"/>
      <c r="V1525" s="307">
        <v>5436371.8100000005</v>
      </c>
      <c r="W1525" s="307">
        <v>5639875.6539999992</v>
      </c>
      <c r="X1525" s="142">
        <f t="shared" si="245"/>
        <v>-203503.84399999864</v>
      </c>
      <c r="Y1525" s="91">
        <f t="shared" si="246"/>
        <v>-3.6083037372582234E-2</v>
      </c>
      <c r="Z1525" s="132"/>
    </row>
    <row r="1526" spans="1:26" s="68" customFormat="1" hidden="1" outlineLevel="2" x14ac:dyDescent="0.25">
      <c r="A1526" s="63" t="s">
        <v>1564</v>
      </c>
      <c r="B1526" s="64" t="s">
        <v>2023</v>
      </c>
      <c r="C1526" s="65" t="s">
        <v>2468</v>
      </c>
      <c r="D1526" s="66"/>
      <c r="E1526" s="67"/>
      <c r="F1526" s="307">
        <v>78.2</v>
      </c>
      <c r="G1526" s="307">
        <v>-20.6</v>
      </c>
      <c r="H1526" s="142">
        <f t="shared" si="248"/>
        <v>98.800000000000011</v>
      </c>
      <c r="I1526" s="91">
        <f t="shared" si="247"/>
        <v>4.7961165048543695</v>
      </c>
      <c r="J1526" s="157"/>
      <c r="K1526" s="307">
        <v>58.93</v>
      </c>
      <c r="L1526" s="307">
        <v>186.06</v>
      </c>
      <c r="M1526" s="142">
        <f t="shared" si="241"/>
        <v>-127.13</v>
      </c>
      <c r="N1526" s="91">
        <f t="shared" si="242"/>
        <v>-0.6832742126195851</v>
      </c>
      <c r="O1526" s="258"/>
      <c r="P1526" s="157"/>
      <c r="Q1526" s="307">
        <v>-49.28</v>
      </c>
      <c r="R1526" s="307">
        <v>-571.75</v>
      </c>
      <c r="S1526" s="142">
        <f t="shared" si="243"/>
        <v>522.47</v>
      </c>
      <c r="T1526" s="91">
        <f t="shared" si="244"/>
        <v>0.91380848272846527</v>
      </c>
      <c r="U1526" s="157"/>
      <c r="V1526" s="307">
        <v>189.29000000000002</v>
      </c>
      <c r="W1526" s="307">
        <v>224.22</v>
      </c>
      <c r="X1526" s="142">
        <f t="shared" si="245"/>
        <v>-34.929999999999978</v>
      </c>
      <c r="Y1526" s="91">
        <f t="shared" si="246"/>
        <v>-0.15578449736865568</v>
      </c>
      <c r="Z1526" s="132"/>
    </row>
    <row r="1527" spans="1:26" s="68" customFormat="1" hidden="1" outlineLevel="2" x14ac:dyDescent="0.25">
      <c r="A1527" s="63" t="s">
        <v>1565</v>
      </c>
      <c r="B1527" s="64" t="s">
        <v>2024</v>
      </c>
      <c r="C1527" s="65" t="s">
        <v>2469</v>
      </c>
      <c r="D1527" s="66"/>
      <c r="E1527" s="67"/>
      <c r="F1527" s="307">
        <v>5033.2700000000004</v>
      </c>
      <c r="G1527" s="307">
        <v>15.3</v>
      </c>
      <c r="H1527" s="142">
        <f t="shared" si="248"/>
        <v>5017.97</v>
      </c>
      <c r="I1527" s="91" t="str">
        <f t="shared" si="247"/>
        <v>N.M.</v>
      </c>
      <c r="J1527" s="157"/>
      <c r="K1527" s="307">
        <v>13633.970000000001</v>
      </c>
      <c r="L1527" s="307">
        <v>723.9</v>
      </c>
      <c r="M1527" s="142">
        <f t="shared" si="241"/>
        <v>12910.070000000002</v>
      </c>
      <c r="N1527" s="91" t="str">
        <f t="shared" si="242"/>
        <v>N.M.</v>
      </c>
      <c r="O1527" s="258"/>
      <c r="P1527" s="157"/>
      <c r="Q1527" s="307">
        <v>8653.01</v>
      </c>
      <c r="R1527" s="307">
        <v>38.410000000000004</v>
      </c>
      <c r="S1527" s="142">
        <f t="shared" si="243"/>
        <v>8614.6</v>
      </c>
      <c r="T1527" s="91" t="str">
        <f t="shared" si="244"/>
        <v>N.M.</v>
      </c>
      <c r="U1527" s="157"/>
      <c r="V1527" s="307">
        <v>15828.34</v>
      </c>
      <c r="W1527" s="307">
        <v>1573.47</v>
      </c>
      <c r="X1527" s="142">
        <f t="shared" si="245"/>
        <v>14254.87</v>
      </c>
      <c r="Y1527" s="91">
        <f t="shared" si="246"/>
        <v>9.0595117796971021</v>
      </c>
      <c r="Z1527" s="132"/>
    </row>
    <row r="1528" spans="1:26" s="68" customFormat="1" hidden="1" outlineLevel="2" x14ac:dyDescent="0.25">
      <c r="A1528" s="63" t="s">
        <v>1414</v>
      </c>
      <c r="B1528" s="64" t="s">
        <v>1873</v>
      </c>
      <c r="C1528" s="65" t="s">
        <v>2327</v>
      </c>
      <c r="D1528" s="66"/>
      <c r="E1528" s="67"/>
      <c r="F1528" s="307">
        <v>4983.45</v>
      </c>
      <c r="G1528" s="307">
        <v>11683.22</v>
      </c>
      <c r="H1528" s="142">
        <f t="shared" si="248"/>
        <v>-6699.7699999999995</v>
      </c>
      <c r="I1528" s="91">
        <f t="shared" si="247"/>
        <v>-0.57345235303281117</v>
      </c>
      <c r="J1528" s="157"/>
      <c r="K1528" s="307">
        <v>38716.83</v>
      </c>
      <c r="L1528" s="307">
        <v>43947.020000000004</v>
      </c>
      <c r="M1528" s="142">
        <f t="shared" si="241"/>
        <v>-5230.1900000000023</v>
      </c>
      <c r="N1528" s="91">
        <f t="shared" si="242"/>
        <v>-0.11901125491557793</v>
      </c>
      <c r="O1528" s="258"/>
      <c r="P1528" s="157"/>
      <c r="Q1528" s="307">
        <v>18158.68</v>
      </c>
      <c r="R1528" s="307">
        <v>24418.58</v>
      </c>
      <c r="S1528" s="142">
        <f t="shared" si="243"/>
        <v>-6259.9000000000015</v>
      </c>
      <c r="T1528" s="91">
        <f t="shared" si="244"/>
        <v>-0.25635806832338331</v>
      </c>
      <c r="U1528" s="157"/>
      <c r="V1528" s="307">
        <v>66585.010000000009</v>
      </c>
      <c r="W1528" s="307">
        <v>88005.02</v>
      </c>
      <c r="X1528" s="142">
        <f t="shared" si="245"/>
        <v>-21420.009999999995</v>
      </c>
      <c r="Y1528" s="91">
        <f t="shared" si="246"/>
        <v>-0.24339531994879376</v>
      </c>
      <c r="Z1528" s="132"/>
    </row>
    <row r="1529" spans="1:26" s="68" customFormat="1" hidden="1" outlineLevel="2" x14ac:dyDescent="0.25">
      <c r="A1529" s="63" t="s">
        <v>1415</v>
      </c>
      <c r="B1529" s="64" t="s">
        <v>1874</v>
      </c>
      <c r="C1529" s="65" t="s">
        <v>2328</v>
      </c>
      <c r="D1529" s="66"/>
      <c r="E1529" s="67"/>
      <c r="F1529" s="307">
        <v>53996.14</v>
      </c>
      <c r="G1529" s="307">
        <v>117600.83</v>
      </c>
      <c r="H1529" s="142">
        <f t="shared" si="248"/>
        <v>-63604.69</v>
      </c>
      <c r="I1529" s="91">
        <f t="shared" si="247"/>
        <v>-0.54085239024248388</v>
      </c>
      <c r="J1529" s="157"/>
      <c r="K1529" s="307">
        <v>720535.14</v>
      </c>
      <c r="L1529" s="307">
        <v>849640.54</v>
      </c>
      <c r="M1529" s="142">
        <f t="shared" si="241"/>
        <v>-129105.40000000002</v>
      </c>
      <c r="N1529" s="91">
        <f t="shared" si="242"/>
        <v>-0.15195296589779017</v>
      </c>
      <c r="O1529" s="258"/>
      <c r="P1529" s="157"/>
      <c r="Q1529" s="307">
        <v>230023.08000000002</v>
      </c>
      <c r="R1529" s="307">
        <v>300177.28000000003</v>
      </c>
      <c r="S1529" s="142">
        <f t="shared" si="243"/>
        <v>-70154.200000000012</v>
      </c>
      <c r="T1529" s="91">
        <f t="shared" si="244"/>
        <v>-0.23370922676093275</v>
      </c>
      <c r="U1529" s="157"/>
      <c r="V1529" s="307">
        <v>1242073.2</v>
      </c>
      <c r="W1529" s="307">
        <v>1211768.3700000001</v>
      </c>
      <c r="X1529" s="142">
        <f t="shared" si="245"/>
        <v>30304.829999999842</v>
      </c>
      <c r="Y1529" s="91">
        <f t="shared" si="246"/>
        <v>2.5008764670099319E-2</v>
      </c>
      <c r="Z1529" s="132"/>
    </row>
    <row r="1530" spans="1:26" s="68" customFormat="1" hidden="1" outlineLevel="2" x14ac:dyDescent="0.25">
      <c r="A1530" s="63" t="s">
        <v>1416</v>
      </c>
      <c r="B1530" s="64" t="s">
        <v>1875</v>
      </c>
      <c r="C1530" s="65" t="s">
        <v>2329</v>
      </c>
      <c r="D1530" s="66"/>
      <c r="E1530" s="67"/>
      <c r="F1530" s="307">
        <v>0.33</v>
      </c>
      <c r="G1530" s="307">
        <v>0</v>
      </c>
      <c r="H1530" s="142">
        <f t="shared" si="248"/>
        <v>0.33</v>
      </c>
      <c r="I1530" s="91" t="str">
        <f t="shared" si="247"/>
        <v>N.M.</v>
      </c>
      <c r="J1530" s="157"/>
      <c r="K1530" s="307">
        <v>4.0999999999999996</v>
      </c>
      <c r="L1530" s="307">
        <v>0</v>
      </c>
      <c r="M1530" s="142">
        <f t="shared" si="241"/>
        <v>4.0999999999999996</v>
      </c>
      <c r="N1530" s="91" t="str">
        <f t="shared" si="242"/>
        <v>N.M.</v>
      </c>
      <c r="O1530" s="258"/>
      <c r="P1530" s="157"/>
      <c r="Q1530" s="307">
        <v>-8.74</v>
      </c>
      <c r="R1530" s="307">
        <v>0</v>
      </c>
      <c r="S1530" s="142">
        <f t="shared" si="243"/>
        <v>-8.74</v>
      </c>
      <c r="T1530" s="91" t="str">
        <f t="shared" si="244"/>
        <v>N.M.</v>
      </c>
      <c r="U1530" s="157"/>
      <c r="V1530" s="307">
        <v>4.0999999999999996</v>
      </c>
      <c r="W1530" s="307">
        <v>0</v>
      </c>
      <c r="X1530" s="142">
        <f t="shared" si="245"/>
        <v>4.0999999999999996</v>
      </c>
      <c r="Y1530" s="91" t="str">
        <f t="shared" si="246"/>
        <v>N.M.</v>
      </c>
      <c r="Z1530" s="132"/>
    </row>
    <row r="1531" spans="1:26" s="68" customFormat="1" hidden="1" outlineLevel="2" x14ac:dyDescent="0.25">
      <c r="A1531" s="63" t="s">
        <v>1417</v>
      </c>
      <c r="B1531" s="64" t="s">
        <v>1876</v>
      </c>
      <c r="C1531" s="65" t="s">
        <v>2250</v>
      </c>
      <c r="D1531" s="66"/>
      <c r="E1531" s="67"/>
      <c r="F1531" s="307">
        <v>-153811.89000000001</v>
      </c>
      <c r="G1531" s="307">
        <v>353198.19</v>
      </c>
      <c r="H1531" s="142">
        <f t="shared" si="248"/>
        <v>-507010.08</v>
      </c>
      <c r="I1531" s="91">
        <f t="shared" si="247"/>
        <v>-1.4354832339316348</v>
      </c>
      <c r="J1531" s="157"/>
      <c r="K1531" s="307">
        <v>807294.13</v>
      </c>
      <c r="L1531" s="307">
        <v>787016.49</v>
      </c>
      <c r="M1531" s="142">
        <f t="shared" si="241"/>
        <v>20277.640000000014</v>
      </c>
      <c r="N1531" s="91">
        <f t="shared" si="242"/>
        <v>2.5765203471149651E-2</v>
      </c>
      <c r="O1531" s="258"/>
      <c r="P1531" s="157"/>
      <c r="Q1531" s="307">
        <v>239191.28</v>
      </c>
      <c r="R1531" s="307">
        <v>569983.28</v>
      </c>
      <c r="S1531" s="142">
        <f t="shared" si="243"/>
        <v>-330792</v>
      </c>
      <c r="T1531" s="91">
        <f t="shared" si="244"/>
        <v>-0.58035386581866044</v>
      </c>
      <c r="U1531" s="157"/>
      <c r="V1531" s="307">
        <v>1213208.72</v>
      </c>
      <c r="W1531" s="307">
        <v>1100203.92</v>
      </c>
      <c r="X1531" s="142">
        <f t="shared" si="245"/>
        <v>113004.80000000005</v>
      </c>
      <c r="Y1531" s="91">
        <f t="shared" si="246"/>
        <v>0.10271259531596656</v>
      </c>
      <c r="Z1531" s="132"/>
    </row>
    <row r="1532" spans="1:26" s="68" customFormat="1" hidden="1" outlineLevel="2" x14ac:dyDescent="0.25">
      <c r="A1532" s="63" t="s">
        <v>1418</v>
      </c>
      <c r="B1532" s="64" t="s">
        <v>1877</v>
      </c>
      <c r="C1532" s="65" t="s">
        <v>2330</v>
      </c>
      <c r="D1532" s="66"/>
      <c r="E1532" s="67"/>
      <c r="F1532" s="307">
        <v>0</v>
      </c>
      <c r="G1532" s="307">
        <v>0</v>
      </c>
      <c r="H1532" s="142">
        <f t="shared" si="248"/>
        <v>0</v>
      </c>
      <c r="I1532" s="91">
        <f t="shared" si="247"/>
        <v>0</v>
      </c>
      <c r="J1532" s="157"/>
      <c r="K1532" s="307">
        <v>2414.25</v>
      </c>
      <c r="L1532" s="307">
        <v>0</v>
      </c>
      <c r="M1532" s="142">
        <f t="shared" si="241"/>
        <v>2414.25</v>
      </c>
      <c r="N1532" s="91" t="str">
        <f t="shared" si="242"/>
        <v>N.M.</v>
      </c>
      <c r="O1532" s="258"/>
      <c r="P1532" s="157"/>
      <c r="Q1532" s="307">
        <v>1687.97</v>
      </c>
      <c r="R1532" s="307">
        <v>-17.05</v>
      </c>
      <c r="S1532" s="142">
        <f t="shared" si="243"/>
        <v>1705.02</v>
      </c>
      <c r="T1532" s="91" t="str">
        <f t="shared" si="244"/>
        <v>N.M.</v>
      </c>
      <c r="U1532" s="157"/>
      <c r="V1532" s="307">
        <v>3462.3199999999997</v>
      </c>
      <c r="W1532" s="307">
        <v>687.29</v>
      </c>
      <c r="X1532" s="142">
        <f t="shared" si="245"/>
        <v>2775.0299999999997</v>
      </c>
      <c r="Y1532" s="91">
        <f t="shared" si="246"/>
        <v>4.0376405883979105</v>
      </c>
      <c r="Z1532" s="132"/>
    </row>
    <row r="1533" spans="1:26" s="68" customFormat="1" hidden="1" outlineLevel="2" x14ac:dyDescent="0.25">
      <c r="A1533" s="63" t="s">
        <v>1419</v>
      </c>
      <c r="B1533" s="64" t="s">
        <v>1878</v>
      </c>
      <c r="C1533" s="65" t="s">
        <v>2331</v>
      </c>
      <c r="D1533" s="66"/>
      <c r="E1533" s="67"/>
      <c r="F1533" s="307">
        <v>27294.53</v>
      </c>
      <c r="G1533" s="307">
        <v>118584.33</v>
      </c>
      <c r="H1533" s="142">
        <f t="shared" si="248"/>
        <v>-91289.8</v>
      </c>
      <c r="I1533" s="91">
        <f t="shared" si="247"/>
        <v>-0.76983021281142294</v>
      </c>
      <c r="J1533" s="157"/>
      <c r="K1533" s="307">
        <v>193954.02</v>
      </c>
      <c r="L1533" s="307">
        <v>292762.73</v>
      </c>
      <c r="M1533" s="142">
        <f t="shared" si="241"/>
        <v>-98808.709999999992</v>
      </c>
      <c r="N1533" s="91">
        <f t="shared" si="242"/>
        <v>-0.3375044016019389</v>
      </c>
      <c r="O1533" s="258"/>
      <c r="P1533" s="157"/>
      <c r="Q1533" s="307">
        <v>80662.05</v>
      </c>
      <c r="R1533" s="307">
        <v>183329.52</v>
      </c>
      <c r="S1533" s="142">
        <f t="shared" si="243"/>
        <v>-102667.46999999999</v>
      </c>
      <c r="T1533" s="91">
        <f t="shared" si="244"/>
        <v>-0.56001603015160895</v>
      </c>
      <c r="U1533" s="157"/>
      <c r="V1533" s="307">
        <v>288619.84999999998</v>
      </c>
      <c r="W1533" s="307">
        <v>463444.3</v>
      </c>
      <c r="X1533" s="142">
        <f t="shared" si="245"/>
        <v>-174824.45</v>
      </c>
      <c r="Y1533" s="91">
        <f t="shared" si="246"/>
        <v>-0.3772286119389105</v>
      </c>
      <c r="Z1533" s="132"/>
    </row>
    <row r="1534" spans="1:26" s="68" customFormat="1" hidden="1" outlineLevel="2" x14ac:dyDescent="0.25">
      <c r="A1534" s="63" t="s">
        <v>1420</v>
      </c>
      <c r="B1534" s="64" t="s">
        <v>1879</v>
      </c>
      <c r="C1534" s="65" t="s">
        <v>2312</v>
      </c>
      <c r="D1534" s="66"/>
      <c r="E1534" s="67"/>
      <c r="F1534" s="307">
        <v>54720.32</v>
      </c>
      <c r="G1534" s="307">
        <v>21857.38</v>
      </c>
      <c r="H1534" s="142">
        <f t="shared" si="248"/>
        <v>32862.94</v>
      </c>
      <c r="I1534" s="91">
        <f t="shared" si="247"/>
        <v>1.5035168899474687</v>
      </c>
      <c r="J1534" s="157"/>
      <c r="K1534" s="307">
        <v>720583.18</v>
      </c>
      <c r="L1534" s="307">
        <v>172472.29</v>
      </c>
      <c r="M1534" s="142">
        <f t="shared" si="241"/>
        <v>548110.89</v>
      </c>
      <c r="N1534" s="91">
        <f t="shared" si="242"/>
        <v>3.1779649357006856</v>
      </c>
      <c r="O1534" s="258"/>
      <c r="P1534" s="157"/>
      <c r="Q1534" s="307">
        <v>255585.14</v>
      </c>
      <c r="R1534" s="307">
        <v>63244.590000000004</v>
      </c>
      <c r="S1534" s="142">
        <f t="shared" si="243"/>
        <v>192340.55000000002</v>
      </c>
      <c r="T1534" s="91">
        <f t="shared" si="244"/>
        <v>3.0412174385192472</v>
      </c>
      <c r="U1534" s="157"/>
      <c r="V1534" s="307">
        <v>830058.77</v>
      </c>
      <c r="W1534" s="307">
        <v>446370.55000000005</v>
      </c>
      <c r="X1534" s="142">
        <f t="shared" si="245"/>
        <v>383688.22</v>
      </c>
      <c r="Y1534" s="91">
        <f t="shared" si="246"/>
        <v>0.85957332982653079</v>
      </c>
      <c r="Z1534" s="132"/>
    </row>
    <row r="1535" spans="1:26" s="68" customFormat="1" hidden="1" outlineLevel="2" x14ac:dyDescent="0.25">
      <c r="A1535" s="63" t="s">
        <v>1421</v>
      </c>
      <c r="B1535" s="64" t="s">
        <v>1880</v>
      </c>
      <c r="C1535" s="65" t="s">
        <v>2313</v>
      </c>
      <c r="D1535" s="66"/>
      <c r="E1535" s="67"/>
      <c r="F1535" s="307">
        <v>39755.31</v>
      </c>
      <c r="G1535" s="307">
        <v>25421.71</v>
      </c>
      <c r="H1535" s="142">
        <f t="shared" si="248"/>
        <v>14333.599999999999</v>
      </c>
      <c r="I1535" s="91">
        <f t="shared" si="247"/>
        <v>0.56383303876883184</v>
      </c>
      <c r="J1535" s="157"/>
      <c r="K1535" s="307">
        <v>249631.03</v>
      </c>
      <c r="L1535" s="307">
        <v>198195.56</v>
      </c>
      <c r="M1535" s="142">
        <f t="shared" si="241"/>
        <v>51435.47</v>
      </c>
      <c r="N1535" s="91">
        <f t="shared" si="242"/>
        <v>0.25951878033998343</v>
      </c>
      <c r="O1535" s="258"/>
      <c r="P1535" s="157"/>
      <c r="Q1535" s="307">
        <v>111337.87</v>
      </c>
      <c r="R1535" s="307">
        <v>92214.85</v>
      </c>
      <c r="S1535" s="142">
        <f t="shared" si="243"/>
        <v>19123.01999999999</v>
      </c>
      <c r="T1535" s="91">
        <f t="shared" si="244"/>
        <v>0.20737462567037726</v>
      </c>
      <c r="U1535" s="157"/>
      <c r="V1535" s="307">
        <v>378178.58</v>
      </c>
      <c r="W1535" s="307">
        <v>397928.76</v>
      </c>
      <c r="X1535" s="142">
        <f t="shared" si="245"/>
        <v>-19750.179999999993</v>
      </c>
      <c r="Y1535" s="91">
        <f t="shared" si="246"/>
        <v>-4.9632451798658613E-2</v>
      </c>
      <c r="Z1535" s="132"/>
    </row>
    <row r="1536" spans="1:26" s="68" customFormat="1" hidden="1" outlineLevel="2" x14ac:dyDescent="0.25">
      <c r="A1536" s="63" t="s">
        <v>1422</v>
      </c>
      <c r="B1536" s="64" t="s">
        <v>1881</v>
      </c>
      <c r="C1536" s="65" t="s">
        <v>2332</v>
      </c>
      <c r="D1536" s="66"/>
      <c r="E1536" s="67"/>
      <c r="F1536" s="307">
        <v>2344.91</v>
      </c>
      <c r="G1536" s="307">
        <v>5644.26</v>
      </c>
      <c r="H1536" s="142">
        <f t="shared" si="248"/>
        <v>-3299.3500000000004</v>
      </c>
      <c r="I1536" s="91">
        <f t="shared" si="247"/>
        <v>-0.58454961323539312</v>
      </c>
      <c r="J1536" s="157"/>
      <c r="K1536" s="307">
        <v>12826.24</v>
      </c>
      <c r="L1536" s="307">
        <v>21980.87</v>
      </c>
      <c r="M1536" s="142">
        <f t="shared" si="241"/>
        <v>-9154.6299999999992</v>
      </c>
      <c r="N1536" s="91">
        <f t="shared" si="242"/>
        <v>-0.41648169521952494</v>
      </c>
      <c r="O1536" s="258"/>
      <c r="P1536" s="157"/>
      <c r="Q1536" s="307">
        <v>8907.02</v>
      </c>
      <c r="R1536" s="307">
        <v>9623.82</v>
      </c>
      <c r="S1536" s="142">
        <f t="shared" si="243"/>
        <v>-716.79999999999927</v>
      </c>
      <c r="T1536" s="91">
        <f t="shared" si="244"/>
        <v>-7.4481858555126679E-2</v>
      </c>
      <c r="U1536" s="157"/>
      <c r="V1536" s="307">
        <v>31091.4</v>
      </c>
      <c r="W1536" s="307">
        <v>45466.479999999996</v>
      </c>
      <c r="X1536" s="142">
        <f t="shared" si="245"/>
        <v>-14375.079999999994</v>
      </c>
      <c r="Y1536" s="91">
        <f t="shared" si="246"/>
        <v>-0.31616874673385748</v>
      </c>
      <c r="Z1536" s="132"/>
    </row>
    <row r="1537" spans="1:26" s="68" customFormat="1" hidden="1" outlineLevel="2" x14ac:dyDescent="0.25">
      <c r="A1537" s="63" t="s">
        <v>1423</v>
      </c>
      <c r="B1537" s="64" t="s">
        <v>1882</v>
      </c>
      <c r="C1537" s="65" t="s">
        <v>2333</v>
      </c>
      <c r="D1537" s="66"/>
      <c r="E1537" s="67"/>
      <c r="F1537" s="307">
        <v>226862.45</v>
      </c>
      <c r="G1537" s="307">
        <v>113072.32000000001</v>
      </c>
      <c r="H1537" s="142">
        <f t="shared" si="248"/>
        <v>113790.13</v>
      </c>
      <c r="I1537" s="91">
        <f t="shared" si="247"/>
        <v>1.0063482380126276</v>
      </c>
      <c r="J1537" s="157"/>
      <c r="K1537" s="307">
        <v>844506.84</v>
      </c>
      <c r="L1537" s="307">
        <v>860080.54</v>
      </c>
      <c r="M1537" s="142">
        <f t="shared" si="241"/>
        <v>-15573.70000000007</v>
      </c>
      <c r="N1537" s="91">
        <f t="shared" si="242"/>
        <v>-1.8107257722631498E-2</v>
      </c>
      <c r="O1537" s="258"/>
      <c r="P1537" s="157"/>
      <c r="Q1537" s="307">
        <v>454416.54000000004</v>
      </c>
      <c r="R1537" s="307">
        <v>358081.46</v>
      </c>
      <c r="S1537" s="142">
        <f t="shared" si="243"/>
        <v>96335.080000000016</v>
      </c>
      <c r="T1537" s="91">
        <f t="shared" si="244"/>
        <v>0.26903118636748191</v>
      </c>
      <c r="U1537" s="157"/>
      <c r="V1537" s="307">
        <v>1337861.06</v>
      </c>
      <c r="W1537" s="307">
        <v>1368519.48</v>
      </c>
      <c r="X1537" s="142">
        <f t="shared" si="245"/>
        <v>-30658.419999999925</v>
      </c>
      <c r="Y1537" s="91">
        <f t="shared" si="246"/>
        <v>-2.2402618631340146E-2</v>
      </c>
      <c r="Z1537" s="132"/>
    </row>
    <row r="1538" spans="1:26" s="68" customFormat="1" hidden="1" outlineLevel="2" x14ac:dyDescent="0.25">
      <c r="A1538" s="63" t="s">
        <v>1424</v>
      </c>
      <c r="B1538" s="64" t="s">
        <v>1883</v>
      </c>
      <c r="C1538" s="65" t="s">
        <v>2334</v>
      </c>
      <c r="D1538" s="66"/>
      <c r="E1538" s="67"/>
      <c r="F1538" s="307">
        <v>22058.53</v>
      </c>
      <c r="G1538" s="307">
        <v>13811.03</v>
      </c>
      <c r="H1538" s="142">
        <f t="shared" si="248"/>
        <v>8247.4999999999982</v>
      </c>
      <c r="I1538" s="91">
        <f t="shared" si="247"/>
        <v>0.59716762616546326</v>
      </c>
      <c r="J1538" s="157"/>
      <c r="K1538" s="307">
        <v>105402.73</v>
      </c>
      <c r="L1538" s="307">
        <v>126662.27</v>
      </c>
      <c r="M1538" s="142">
        <f t="shared" si="241"/>
        <v>-21259.540000000008</v>
      </c>
      <c r="N1538" s="91">
        <f t="shared" si="242"/>
        <v>-0.16784429964819048</v>
      </c>
      <c r="O1538" s="258"/>
      <c r="P1538" s="157"/>
      <c r="Q1538" s="307">
        <v>50626.130000000005</v>
      </c>
      <c r="R1538" s="307">
        <v>49123.48</v>
      </c>
      <c r="S1538" s="142">
        <f t="shared" si="243"/>
        <v>1502.6500000000015</v>
      </c>
      <c r="T1538" s="91">
        <f t="shared" si="244"/>
        <v>3.0589241641675251E-2</v>
      </c>
      <c r="U1538" s="157"/>
      <c r="V1538" s="307">
        <v>170696.18</v>
      </c>
      <c r="W1538" s="307">
        <v>218410.3</v>
      </c>
      <c r="X1538" s="142">
        <f t="shared" si="245"/>
        <v>-47714.119999999995</v>
      </c>
      <c r="Y1538" s="91">
        <f t="shared" si="246"/>
        <v>-0.21846094254712345</v>
      </c>
      <c r="Z1538" s="132"/>
    </row>
    <row r="1539" spans="1:26" s="68" customFormat="1" hidden="1" outlineLevel="2" x14ac:dyDescent="0.25">
      <c r="A1539" s="63" t="s">
        <v>1425</v>
      </c>
      <c r="B1539" s="64" t="s">
        <v>1884</v>
      </c>
      <c r="C1539" s="65" t="s">
        <v>2335</v>
      </c>
      <c r="D1539" s="66"/>
      <c r="E1539" s="67"/>
      <c r="F1539" s="307">
        <v>-137904.32000000001</v>
      </c>
      <c r="G1539" s="307">
        <v>279766.21000000002</v>
      </c>
      <c r="H1539" s="142">
        <f t="shared" si="248"/>
        <v>-417670.53</v>
      </c>
      <c r="I1539" s="91">
        <f t="shared" si="247"/>
        <v>-1.492927005016081</v>
      </c>
      <c r="J1539" s="157"/>
      <c r="K1539" s="307">
        <v>1800495.0390000001</v>
      </c>
      <c r="L1539" s="307">
        <v>4474071.88</v>
      </c>
      <c r="M1539" s="142">
        <f t="shared" si="241"/>
        <v>-2673576.841</v>
      </c>
      <c r="N1539" s="91">
        <f t="shared" si="242"/>
        <v>-0.59757127572121171</v>
      </c>
      <c r="O1539" s="258"/>
      <c r="P1539" s="157"/>
      <c r="Q1539" s="307">
        <v>873666.54</v>
      </c>
      <c r="R1539" s="307">
        <v>3100457.84</v>
      </c>
      <c r="S1539" s="142">
        <f t="shared" si="243"/>
        <v>-2226791.2999999998</v>
      </c>
      <c r="T1539" s="91">
        <f t="shared" si="244"/>
        <v>-0.71821370098036874</v>
      </c>
      <c r="U1539" s="157"/>
      <c r="V1539" s="307">
        <v>3612246.449</v>
      </c>
      <c r="W1539" s="307">
        <v>5668998.2630000003</v>
      </c>
      <c r="X1539" s="142">
        <f t="shared" si="245"/>
        <v>-2056751.8140000002</v>
      </c>
      <c r="Y1539" s="91">
        <f t="shared" si="246"/>
        <v>-0.3628069225958061</v>
      </c>
      <c r="Z1539" s="132"/>
    </row>
    <row r="1540" spans="1:26" s="68" customFormat="1" hidden="1" outlineLevel="2" x14ac:dyDescent="0.25">
      <c r="A1540" s="63" t="s">
        <v>1426</v>
      </c>
      <c r="B1540" s="64" t="s">
        <v>1885</v>
      </c>
      <c r="C1540" s="65" t="s">
        <v>2326</v>
      </c>
      <c r="D1540" s="66"/>
      <c r="E1540" s="67"/>
      <c r="F1540" s="307">
        <v>77077.09</v>
      </c>
      <c r="G1540" s="307">
        <v>73586.37</v>
      </c>
      <c r="H1540" s="142">
        <f t="shared" si="248"/>
        <v>3490.7200000000012</v>
      </c>
      <c r="I1540" s="91">
        <f t="shared" si="247"/>
        <v>4.7437045746379407E-2</v>
      </c>
      <c r="J1540" s="157"/>
      <c r="K1540" s="307">
        <v>631374.94000000006</v>
      </c>
      <c r="L1540" s="307">
        <v>522573.57</v>
      </c>
      <c r="M1540" s="142">
        <f t="shared" si="241"/>
        <v>108801.37000000005</v>
      </c>
      <c r="N1540" s="91">
        <f t="shared" si="242"/>
        <v>0.20820297130603074</v>
      </c>
      <c r="O1540" s="258"/>
      <c r="P1540" s="157"/>
      <c r="Q1540" s="307">
        <v>249781.72</v>
      </c>
      <c r="R1540" s="307">
        <v>206711.95</v>
      </c>
      <c r="S1540" s="142">
        <f t="shared" si="243"/>
        <v>43069.76999999999</v>
      </c>
      <c r="T1540" s="91">
        <f t="shared" si="244"/>
        <v>0.20835645931451949</v>
      </c>
      <c r="U1540" s="157"/>
      <c r="V1540" s="307">
        <v>1093912.21</v>
      </c>
      <c r="W1540" s="307">
        <v>833253.03</v>
      </c>
      <c r="X1540" s="142">
        <f t="shared" si="245"/>
        <v>260659.17999999993</v>
      </c>
      <c r="Y1540" s="91">
        <f t="shared" si="246"/>
        <v>0.31282116069832944</v>
      </c>
      <c r="Z1540" s="132"/>
    </row>
    <row r="1541" spans="1:26" s="68" customFormat="1" hidden="1" outlineLevel="2" x14ac:dyDescent="0.25">
      <c r="A1541" s="63" t="s">
        <v>1427</v>
      </c>
      <c r="B1541" s="64" t="s">
        <v>1886</v>
      </c>
      <c r="C1541" s="65" t="s">
        <v>2262</v>
      </c>
      <c r="D1541" s="66"/>
      <c r="E1541" s="67"/>
      <c r="F1541" s="307">
        <v>1031.414</v>
      </c>
      <c r="G1541" s="307">
        <v>1448.34</v>
      </c>
      <c r="H1541" s="142">
        <f t="shared" si="248"/>
        <v>-416.92599999999993</v>
      </c>
      <c r="I1541" s="91">
        <f t="shared" si="247"/>
        <v>-0.28786472789538364</v>
      </c>
      <c r="J1541" s="157"/>
      <c r="K1541" s="307">
        <v>52613.648000000001</v>
      </c>
      <c r="L1541" s="307">
        <v>56005.599999999999</v>
      </c>
      <c r="M1541" s="142">
        <f t="shared" si="241"/>
        <v>-3391.9519999999975</v>
      </c>
      <c r="N1541" s="91">
        <f t="shared" si="242"/>
        <v>-6.0564514977073679E-2</v>
      </c>
      <c r="O1541" s="258"/>
      <c r="P1541" s="157"/>
      <c r="Q1541" s="307">
        <v>48487.991999999998</v>
      </c>
      <c r="R1541" s="307">
        <v>4345.0200000000004</v>
      </c>
      <c r="S1541" s="142">
        <f t="shared" si="243"/>
        <v>44142.971999999994</v>
      </c>
      <c r="T1541" s="91" t="str">
        <f t="shared" si="244"/>
        <v>N.M.</v>
      </c>
      <c r="U1541" s="157"/>
      <c r="V1541" s="307">
        <v>59855.347999999998</v>
      </c>
      <c r="W1541" s="307">
        <v>230514.68000000002</v>
      </c>
      <c r="X1541" s="142">
        <f t="shared" si="245"/>
        <v>-170659.33200000002</v>
      </c>
      <c r="Y1541" s="91">
        <f t="shared" si="246"/>
        <v>-0.74034040695369163</v>
      </c>
      <c r="Z1541" s="132"/>
    </row>
    <row r="1542" spans="1:26" s="68" customFormat="1" hidden="1" outlineLevel="2" x14ac:dyDescent="0.25">
      <c r="A1542" s="63" t="s">
        <v>1568</v>
      </c>
      <c r="B1542" s="64" t="s">
        <v>2027</v>
      </c>
      <c r="C1542" s="65" t="s">
        <v>2452</v>
      </c>
      <c r="D1542" s="66"/>
      <c r="E1542" s="67"/>
      <c r="F1542" s="307">
        <v>6922.79</v>
      </c>
      <c r="G1542" s="307">
        <v>709.15</v>
      </c>
      <c r="H1542" s="142">
        <f t="shared" si="248"/>
        <v>6213.64</v>
      </c>
      <c r="I1542" s="91">
        <f t="shared" si="247"/>
        <v>8.7620954664034407</v>
      </c>
      <c r="J1542" s="157"/>
      <c r="K1542" s="307">
        <v>68151.14</v>
      </c>
      <c r="L1542" s="307">
        <v>9940.91</v>
      </c>
      <c r="M1542" s="142">
        <f t="shared" si="241"/>
        <v>58210.229999999996</v>
      </c>
      <c r="N1542" s="91">
        <f t="shared" si="242"/>
        <v>5.8556238815158768</v>
      </c>
      <c r="O1542" s="258"/>
      <c r="P1542" s="157"/>
      <c r="Q1542" s="307">
        <v>34707.770000000004</v>
      </c>
      <c r="R1542" s="307">
        <v>4032.29</v>
      </c>
      <c r="S1542" s="142">
        <f t="shared" si="243"/>
        <v>30675.480000000003</v>
      </c>
      <c r="T1542" s="91">
        <f t="shared" si="244"/>
        <v>7.6074587889263929</v>
      </c>
      <c r="U1542" s="157"/>
      <c r="V1542" s="307">
        <v>73803.75</v>
      </c>
      <c r="W1542" s="307">
        <v>18343.47</v>
      </c>
      <c r="X1542" s="142">
        <f t="shared" si="245"/>
        <v>55460.28</v>
      </c>
      <c r="Y1542" s="91">
        <f t="shared" si="246"/>
        <v>3.0234344973988017</v>
      </c>
      <c r="Z1542" s="132"/>
    </row>
    <row r="1543" spans="1:26" s="68" customFormat="1" hidden="1" outlineLevel="2" x14ac:dyDescent="0.25">
      <c r="A1543" s="63" t="s">
        <v>1569</v>
      </c>
      <c r="B1543" s="64" t="s">
        <v>2028</v>
      </c>
      <c r="C1543" s="65" t="s">
        <v>2453</v>
      </c>
      <c r="D1543" s="66"/>
      <c r="E1543" s="67"/>
      <c r="F1543" s="307">
        <v>16</v>
      </c>
      <c r="G1543" s="307">
        <v>-26.86</v>
      </c>
      <c r="H1543" s="142">
        <f t="shared" si="248"/>
        <v>42.86</v>
      </c>
      <c r="I1543" s="91">
        <f t="shared" si="247"/>
        <v>1.5956813104988832</v>
      </c>
      <c r="J1543" s="157"/>
      <c r="K1543" s="307">
        <v>8220.380000000001</v>
      </c>
      <c r="L1543" s="307">
        <v>8092.17</v>
      </c>
      <c r="M1543" s="142">
        <f t="shared" si="241"/>
        <v>128.21000000000095</v>
      </c>
      <c r="N1543" s="91">
        <f t="shared" si="242"/>
        <v>1.5843710648688912E-2</v>
      </c>
      <c r="O1543" s="258"/>
      <c r="P1543" s="157"/>
      <c r="Q1543" s="307">
        <v>516.72</v>
      </c>
      <c r="R1543" s="307">
        <v>5457.21</v>
      </c>
      <c r="S1543" s="142">
        <f t="shared" si="243"/>
        <v>-4940.49</v>
      </c>
      <c r="T1543" s="91">
        <f t="shared" si="244"/>
        <v>-0.90531425398692733</v>
      </c>
      <c r="U1543" s="157"/>
      <c r="V1543" s="307">
        <v>10446.670000000002</v>
      </c>
      <c r="W1543" s="307">
        <v>11333.67</v>
      </c>
      <c r="X1543" s="142">
        <f t="shared" si="245"/>
        <v>-886.99999999999818</v>
      </c>
      <c r="Y1543" s="91">
        <f t="shared" si="246"/>
        <v>-7.826238102926926E-2</v>
      </c>
      <c r="Z1543" s="132"/>
    </row>
    <row r="1544" spans="1:26" s="68" customFormat="1" hidden="1" outlineLevel="2" x14ac:dyDescent="0.25">
      <c r="A1544" s="63" t="s">
        <v>1570</v>
      </c>
      <c r="B1544" s="64" t="s">
        <v>2029</v>
      </c>
      <c r="C1544" s="65" t="s">
        <v>2466</v>
      </c>
      <c r="D1544" s="66"/>
      <c r="E1544" s="67"/>
      <c r="F1544" s="307">
        <v>15063.37</v>
      </c>
      <c r="G1544" s="307">
        <v>117524.75</v>
      </c>
      <c r="H1544" s="142">
        <f t="shared" si="248"/>
        <v>-102461.38</v>
      </c>
      <c r="I1544" s="91">
        <f t="shared" si="247"/>
        <v>-0.87182810429292557</v>
      </c>
      <c r="J1544" s="157"/>
      <c r="K1544" s="307">
        <v>204440.86000000002</v>
      </c>
      <c r="L1544" s="307">
        <v>737972.72</v>
      </c>
      <c r="M1544" s="142">
        <f t="shared" si="241"/>
        <v>-533531.86</v>
      </c>
      <c r="N1544" s="91">
        <f t="shared" si="242"/>
        <v>-0.72296962413461574</v>
      </c>
      <c r="O1544" s="258"/>
      <c r="P1544" s="157"/>
      <c r="Q1544" s="307">
        <v>40721.730000000003</v>
      </c>
      <c r="R1544" s="307">
        <v>314959.60000000003</v>
      </c>
      <c r="S1544" s="142">
        <f t="shared" si="243"/>
        <v>-274237.87000000005</v>
      </c>
      <c r="T1544" s="91">
        <f t="shared" si="244"/>
        <v>-0.87070808446543624</v>
      </c>
      <c r="U1544" s="157"/>
      <c r="V1544" s="307">
        <v>354538.76</v>
      </c>
      <c r="W1544" s="307">
        <v>1053028.19</v>
      </c>
      <c r="X1544" s="142">
        <f t="shared" si="245"/>
        <v>-698489.42999999993</v>
      </c>
      <c r="Y1544" s="91">
        <f t="shared" si="246"/>
        <v>-0.66331503432970773</v>
      </c>
      <c r="Z1544" s="132"/>
    </row>
    <row r="1545" spans="1:26" s="68" customFormat="1" hidden="1" outlineLevel="2" x14ac:dyDescent="0.25">
      <c r="A1545" s="63" t="s">
        <v>1571</v>
      </c>
      <c r="B1545" s="64" t="s">
        <v>2030</v>
      </c>
      <c r="C1545" s="65" t="s">
        <v>2459</v>
      </c>
      <c r="D1545" s="66"/>
      <c r="E1545" s="67"/>
      <c r="F1545" s="307">
        <v>16731.57</v>
      </c>
      <c r="G1545" s="307">
        <v>0</v>
      </c>
      <c r="H1545" s="142">
        <f t="shared" si="248"/>
        <v>16731.57</v>
      </c>
      <c r="I1545" s="91" t="str">
        <f t="shared" si="247"/>
        <v>N.M.</v>
      </c>
      <c r="J1545" s="157"/>
      <c r="K1545" s="307">
        <v>73966.720000000001</v>
      </c>
      <c r="L1545" s="307">
        <v>0</v>
      </c>
      <c r="M1545" s="142">
        <f t="shared" si="241"/>
        <v>73966.720000000001</v>
      </c>
      <c r="N1545" s="91" t="str">
        <f t="shared" si="242"/>
        <v>N.M.</v>
      </c>
      <c r="O1545" s="258"/>
      <c r="P1545" s="157"/>
      <c r="Q1545" s="307">
        <v>39210.99</v>
      </c>
      <c r="R1545" s="307">
        <v>0</v>
      </c>
      <c r="S1545" s="142">
        <f t="shared" si="243"/>
        <v>39210.99</v>
      </c>
      <c r="T1545" s="91" t="str">
        <f t="shared" si="244"/>
        <v>N.M.</v>
      </c>
      <c r="U1545" s="157"/>
      <c r="V1545" s="307">
        <v>73966.720000000001</v>
      </c>
      <c r="W1545" s="307">
        <v>0</v>
      </c>
      <c r="X1545" s="142">
        <f t="shared" si="245"/>
        <v>73966.720000000001</v>
      </c>
      <c r="Y1545" s="91" t="str">
        <f t="shared" si="246"/>
        <v>N.M.</v>
      </c>
      <c r="Z1545" s="132"/>
    </row>
    <row r="1546" spans="1:26" s="68" customFormat="1" hidden="1" outlineLevel="2" x14ac:dyDescent="0.25">
      <c r="A1546" s="63" t="s">
        <v>1572</v>
      </c>
      <c r="B1546" s="64" t="s">
        <v>2031</v>
      </c>
      <c r="C1546" s="65" t="s">
        <v>2460</v>
      </c>
      <c r="D1546" s="66"/>
      <c r="E1546" s="67"/>
      <c r="F1546" s="307">
        <v>146855.53</v>
      </c>
      <c r="G1546" s="307">
        <v>0</v>
      </c>
      <c r="H1546" s="142">
        <f t="shared" si="248"/>
        <v>146855.53</v>
      </c>
      <c r="I1546" s="91" t="str">
        <f t="shared" si="247"/>
        <v>N.M.</v>
      </c>
      <c r="J1546" s="157"/>
      <c r="K1546" s="307">
        <v>617270.78</v>
      </c>
      <c r="L1546" s="307">
        <v>0</v>
      </c>
      <c r="M1546" s="142">
        <f t="shared" si="241"/>
        <v>617270.78</v>
      </c>
      <c r="N1546" s="91" t="str">
        <f t="shared" si="242"/>
        <v>N.M.</v>
      </c>
      <c r="O1546" s="258"/>
      <c r="P1546" s="157"/>
      <c r="Q1546" s="307">
        <v>341991.09</v>
      </c>
      <c r="R1546" s="307">
        <v>0</v>
      </c>
      <c r="S1546" s="142">
        <f t="shared" si="243"/>
        <v>341991.09</v>
      </c>
      <c r="T1546" s="91" t="str">
        <f t="shared" si="244"/>
        <v>N.M.</v>
      </c>
      <c r="U1546" s="157"/>
      <c r="V1546" s="307">
        <v>617270.78</v>
      </c>
      <c r="W1546" s="307">
        <v>0</v>
      </c>
      <c r="X1546" s="142">
        <f t="shared" si="245"/>
        <v>617270.78</v>
      </c>
      <c r="Y1546" s="91" t="str">
        <f t="shared" si="246"/>
        <v>N.M.</v>
      </c>
      <c r="Z1546" s="132"/>
    </row>
    <row r="1547" spans="1:26" s="68" customFormat="1" hidden="1" outlineLevel="2" x14ac:dyDescent="0.25">
      <c r="A1547" s="63" t="s">
        <v>1573</v>
      </c>
      <c r="B1547" s="64" t="s">
        <v>2032</v>
      </c>
      <c r="C1547" s="65" t="s">
        <v>2467</v>
      </c>
      <c r="D1547" s="66"/>
      <c r="E1547" s="67"/>
      <c r="F1547" s="307">
        <v>2548741.64</v>
      </c>
      <c r="G1547" s="307">
        <v>2038838.98</v>
      </c>
      <c r="H1547" s="142">
        <f t="shared" si="248"/>
        <v>509902.66000000015</v>
      </c>
      <c r="I1547" s="91">
        <f t="shared" si="247"/>
        <v>0.25009462002732563</v>
      </c>
      <c r="J1547" s="157"/>
      <c r="K1547" s="307">
        <v>20994746.138</v>
      </c>
      <c r="L1547" s="307">
        <v>19610950</v>
      </c>
      <c r="M1547" s="142">
        <f t="shared" si="241"/>
        <v>1383796.1380000003</v>
      </c>
      <c r="N1547" s="91">
        <f t="shared" si="242"/>
        <v>7.0562422422167217E-2</v>
      </c>
      <c r="O1547" s="258"/>
      <c r="P1547" s="157"/>
      <c r="Q1547" s="307">
        <v>8778743.3200000003</v>
      </c>
      <c r="R1547" s="307">
        <v>8018234.7400000002</v>
      </c>
      <c r="S1547" s="142">
        <f t="shared" si="243"/>
        <v>760508.58000000007</v>
      </c>
      <c r="T1547" s="91">
        <f t="shared" si="244"/>
        <v>9.4847382829303412E-2</v>
      </c>
      <c r="U1547" s="157"/>
      <c r="V1547" s="307">
        <v>32235171.557999998</v>
      </c>
      <c r="W1547" s="307">
        <v>29850606.697000001</v>
      </c>
      <c r="X1547" s="142">
        <f t="shared" si="245"/>
        <v>2384564.8609999977</v>
      </c>
      <c r="Y1547" s="91">
        <f t="shared" si="246"/>
        <v>7.9883296349874441E-2</v>
      </c>
      <c r="Z1547" s="132"/>
    </row>
    <row r="1548" spans="1:26" s="68" customFormat="1" hidden="1" outlineLevel="2" x14ac:dyDescent="0.25">
      <c r="A1548" s="63" t="s">
        <v>1574</v>
      </c>
      <c r="B1548" s="64" t="s">
        <v>2033</v>
      </c>
      <c r="C1548" s="65" t="s">
        <v>2472</v>
      </c>
      <c r="D1548" s="66"/>
      <c r="E1548" s="67"/>
      <c r="F1548" s="307">
        <v>26970.45</v>
      </c>
      <c r="G1548" s="307">
        <v>24848.9</v>
      </c>
      <c r="H1548" s="142">
        <f t="shared" si="248"/>
        <v>2121.5499999999993</v>
      </c>
      <c r="I1548" s="91">
        <f t="shared" si="247"/>
        <v>8.5378024781781053E-2</v>
      </c>
      <c r="J1548" s="157"/>
      <c r="K1548" s="307">
        <v>207610.5</v>
      </c>
      <c r="L1548" s="307">
        <v>241914.5</v>
      </c>
      <c r="M1548" s="142">
        <f t="shared" si="241"/>
        <v>-34304</v>
      </c>
      <c r="N1548" s="91">
        <f t="shared" si="242"/>
        <v>-0.1418021656411666</v>
      </c>
      <c r="O1548" s="258"/>
      <c r="P1548" s="157"/>
      <c r="Q1548" s="307">
        <v>84622.92</v>
      </c>
      <c r="R1548" s="307">
        <v>100996.21</v>
      </c>
      <c r="S1548" s="142">
        <f t="shared" si="243"/>
        <v>-16373.290000000008</v>
      </c>
      <c r="T1548" s="91">
        <f t="shared" si="244"/>
        <v>-0.16211786561099675</v>
      </c>
      <c r="U1548" s="157"/>
      <c r="V1548" s="307">
        <v>395806.42000000004</v>
      </c>
      <c r="W1548" s="307">
        <v>341332.49</v>
      </c>
      <c r="X1548" s="142">
        <f t="shared" si="245"/>
        <v>54473.930000000051</v>
      </c>
      <c r="Y1548" s="91">
        <f t="shared" si="246"/>
        <v>0.15959198610129394</v>
      </c>
      <c r="Z1548" s="132"/>
    </row>
    <row r="1549" spans="1:26" s="68" customFormat="1" hidden="1" outlineLevel="2" x14ac:dyDescent="0.25">
      <c r="A1549" s="63" t="s">
        <v>1575</v>
      </c>
      <c r="B1549" s="64" t="s">
        <v>2034</v>
      </c>
      <c r="C1549" s="65" t="s">
        <v>2468</v>
      </c>
      <c r="D1549" s="66"/>
      <c r="E1549" s="67"/>
      <c r="F1549" s="307">
        <v>7752.18</v>
      </c>
      <c r="G1549" s="307">
        <v>19540.82</v>
      </c>
      <c r="H1549" s="142">
        <f t="shared" si="248"/>
        <v>-11788.64</v>
      </c>
      <c r="I1549" s="91">
        <f t="shared" si="247"/>
        <v>-0.60328276909566736</v>
      </c>
      <c r="J1549" s="157"/>
      <c r="K1549" s="307">
        <v>35769.72</v>
      </c>
      <c r="L1549" s="307">
        <v>31222.760000000002</v>
      </c>
      <c r="M1549" s="142">
        <f t="shared" si="241"/>
        <v>4546.9599999999991</v>
      </c>
      <c r="N1549" s="91">
        <f t="shared" si="242"/>
        <v>0.14562966246417675</v>
      </c>
      <c r="O1549" s="258"/>
      <c r="P1549" s="157"/>
      <c r="Q1549" s="307">
        <v>15804.99</v>
      </c>
      <c r="R1549" s="307">
        <v>21260.77</v>
      </c>
      <c r="S1549" s="142">
        <f t="shared" si="243"/>
        <v>-5455.7800000000007</v>
      </c>
      <c r="T1549" s="91">
        <f t="shared" si="244"/>
        <v>-0.25661253096665831</v>
      </c>
      <c r="U1549" s="157"/>
      <c r="V1549" s="307">
        <v>28722.720000000001</v>
      </c>
      <c r="W1549" s="307">
        <v>33021.26</v>
      </c>
      <c r="X1549" s="142">
        <f t="shared" si="245"/>
        <v>-4298.5400000000009</v>
      </c>
      <c r="Y1549" s="91">
        <f t="shared" si="246"/>
        <v>-0.13017492367038691</v>
      </c>
      <c r="Z1549" s="132"/>
    </row>
    <row r="1550" spans="1:26" s="68" customFormat="1" hidden="1" outlineLevel="2" x14ac:dyDescent="0.25">
      <c r="A1550" s="63" t="s">
        <v>1576</v>
      </c>
      <c r="B1550" s="64" t="s">
        <v>2035</v>
      </c>
      <c r="C1550" s="65" t="s">
        <v>2473</v>
      </c>
      <c r="D1550" s="66"/>
      <c r="E1550" s="67"/>
      <c r="F1550" s="307">
        <v>413.05</v>
      </c>
      <c r="G1550" s="307">
        <v>1997.66</v>
      </c>
      <c r="H1550" s="142">
        <f t="shared" si="248"/>
        <v>-1584.6100000000001</v>
      </c>
      <c r="I1550" s="91">
        <f t="shared" si="247"/>
        <v>-0.79323308270676696</v>
      </c>
      <c r="J1550" s="157"/>
      <c r="K1550" s="307">
        <v>2197.0700000000002</v>
      </c>
      <c r="L1550" s="307">
        <v>13096.86</v>
      </c>
      <c r="M1550" s="142">
        <f t="shared" si="241"/>
        <v>-10899.79</v>
      </c>
      <c r="N1550" s="91">
        <f t="shared" si="242"/>
        <v>-0.83224452273292993</v>
      </c>
      <c r="O1550" s="258"/>
      <c r="P1550" s="157"/>
      <c r="Q1550" s="307">
        <v>662.54</v>
      </c>
      <c r="R1550" s="307">
        <v>4130.12</v>
      </c>
      <c r="S1550" s="142">
        <f t="shared" si="243"/>
        <v>-3467.58</v>
      </c>
      <c r="T1550" s="91">
        <f t="shared" si="244"/>
        <v>-0.83958335351030966</v>
      </c>
      <c r="U1550" s="157"/>
      <c r="V1550" s="307">
        <v>5834.7000000000007</v>
      </c>
      <c r="W1550" s="307">
        <v>22977.980000000003</v>
      </c>
      <c r="X1550" s="142">
        <f t="shared" si="245"/>
        <v>-17143.280000000002</v>
      </c>
      <c r="Y1550" s="91">
        <f t="shared" si="246"/>
        <v>-0.74607428503288797</v>
      </c>
      <c r="Z1550" s="132"/>
    </row>
    <row r="1551" spans="1:26" s="68" customFormat="1" hidden="1" outlineLevel="2" x14ac:dyDescent="0.25">
      <c r="A1551" s="63" t="s">
        <v>1577</v>
      </c>
      <c r="B1551" s="64" t="s">
        <v>2036</v>
      </c>
      <c r="C1551" s="65" t="s">
        <v>2474</v>
      </c>
      <c r="D1551" s="66"/>
      <c r="E1551" s="67"/>
      <c r="F1551" s="307">
        <v>721.55000000000007</v>
      </c>
      <c r="G1551" s="307">
        <v>1475.95</v>
      </c>
      <c r="H1551" s="142">
        <f t="shared" si="248"/>
        <v>-754.4</v>
      </c>
      <c r="I1551" s="91">
        <f t="shared" si="247"/>
        <v>-0.5111284257596802</v>
      </c>
      <c r="J1551" s="157"/>
      <c r="K1551" s="307">
        <v>4832.68</v>
      </c>
      <c r="L1551" s="307">
        <v>7010.22</v>
      </c>
      <c r="M1551" s="142">
        <f t="shared" si="241"/>
        <v>-2177.54</v>
      </c>
      <c r="N1551" s="91">
        <f t="shared" si="242"/>
        <v>-0.31062363235390617</v>
      </c>
      <c r="O1551" s="258"/>
      <c r="P1551" s="157"/>
      <c r="Q1551" s="307">
        <v>2866.78</v>
      </c>
      <c r="R1551" s="307">
        <v>1638.52</v>
      </c>
      <c r="S1551" s="142">
        <f t="shared" si="243"/>
        <v>1228.2600000000002</v>
      </c>
      <c r="T1551" s="91">
        <f t="shared" si="244"/>
        <v>0.74961550667675725</v>
      </c>
      <c r="U1551" s="157"/>
      <c r="V1551" s="307">
        <v>7672.32</v>
      </c>
      <c r="W1551" s="307">
        <v>23021.41</v>
      </c>
      <c r="X1551" s="142">
        <f t="shared" si="245"/>
        <v>-15349.09</v>
      </c>
      <c r="Y1551" s="91">
        <f t="shared" si="246"/>
        <v>-0.66673109944178055</v>
      </c>
      <c r="Z1551" s="132"/>
    </row>
    <row r="1552" spans="1:26" s="68" customFormat="1" hidden="1" outlineLevel="2" x14ac:dyDescent="0.25">
      <c r="A1552" s="63" t="s">
        <v>1578</v>
      </c>
      <c r="B1552" s="64" t="s">
        <v>2037</v>
      </c>
      <c r="C1552" s="65" t="s">
        <v>2475</v>
      </c>
      <c r="D1552" s="66"/>
      <c r="E1552" s="67"/>
      <c r="F1552" s="307">
        <v>2018.8700000000001</v>
      </c>
      <c r="G1552" s="307">
        <v>4127.41</v>
      </c>
      <c r="H1552" s="142">
        <f t="shared" si="248"/>
        <v>-2108.54</v>
      </c>
      <c r="I1552" s="91">
        <f t="shared" si="247"/>
        <v>-0.51086274443294943</v>
      </c>
      <c r="J1552" s="157"/>
      <c r="K1552" s="307">
        <v>22711.05</v>
      </c>
      <c r="L1552" s="307">
        <v>21118.510000000002</v>
      </c>
      <c r="M1552" s="142">
        <f t="shared" si="241"/>
        <v>1592.5399999999972</v>
      </c>
      <c r="N1552" s="91">
        <f t="shared" si="242"/>
        <v>7.5409676156130201E-2</v>
      </c>
      <c r="O1552" s="258"/>
      <c r="P1552" s="157"/>
      <c r="Q1552" s="307">
        <v>9091.5</v>
      </c>
      <c r="R1552" s="307">
        <v>9108.2800000000007</v>
      </c>
      <c r="S1552" s="142">
        <f t="shared" si="243"/>
        <v>-16.780000000000655</v>
      </c>
      <c r="T1552" s="91">
        <f t="shared" si="244"/>
        <v>-1.8422797718120935E-3</v>
      </c>
      <c r="U1552" s="157"/>
      <c r="V1552" s="307">
        <v>39235.43</v>
      </c>
      <c r="W1552" s="307">
        <v>34175.82</v>
      </c>
      <c r="X1552" s="142">
        <f t="shared" si="245"/>
        <v>5059.6100000000006</v>
      </c>
      <c r="Y1552" s="91">
        <f t="shared" si="246"/>
        <v>0.14804648432722317</v>
      </c>
      <c r="Z1552" s="132"/>
    </row>
    <row r="1553" spans="1:26" s="68" customFormat="1" hidden="1" outlineLevel="2" x14ac:dyDescent="0.25">
      <c r="A1553" s="63" t="s">
        <v>1579</v>
      </c>
      <c r="B1553" s="64" t="s">
        <v>2038</v>
      </c>
      <c r="C1553" s="65" t="s">
        <v>2476</v>
      </c>
      <c r="D1553" s="66"/>
      <c r="E1553" s="67"/>
      <c r="F1553" s="307">
        <v>742.48</v>
      </c>
      <c r="G1553" s="307">
        <v>6765.95</v>
      </c>
      <c r="H1553" s="142">
        <f t="shared" si="248"/>
        <v>-6023.4699999999993</v>
      </c>
      <c r="I1553" s="91">
        <f t="shared" si="247"/>
        <v>-0.89026226915658546</v>
      </c>
      <c r="J1553" s="157"/>
      <c r="K1553" s="307">
        <v>12869.67</v>
      </c>
      <c r="L1553" s="307">
        <v>19964.650000000001</v>
      </c>
      <c r="M1553" s="142">
        <f t="shared" si="241"/>
        <v>-7094.9800000000014</v>
      </c>
      <c r="N1553" s="91">
        <f t="shared" si="242"/>
        <v>-0.35537712907564123</v>
      </c>
      <c r="O1553" s="258"/>
      <c r="P1553" s="157"/>
      <c r="Q1553" s="307">
        <v>6823.75</v>
      </c>
      <c r="R1553" s="307">
        <v>11288.460000000001</v>
      </c>
      <c r="S1553" s="142">
        <f t="shared" si="243"/>
        <v>-4464.7100000000009</v>
      </c>
      <c r="T1553" s="91">
        <f t="shared" si="244"/>
        <v>-0.39551099087032249</v>
      </c>
      <c r="U1553" s="157"/>
      <c r="V1553" s="307">
        <v>19951.32</v>
      </c>
      <c r="W1553" s="307">
        <v>27505.840000000004</v>
      </c>
      <c r="X1553" s="142">
        <f t="shared" si="245"/>
        <v>-7554.5200000000041</v>
      </c>
      <c r="Y1553" s="91">
        <f t="shared" si="246"/>
        <v>-0.27465149219220364</v>
      </c>
      <c r="Z1553" s="132"/>
    </row>
    <row r="1554" spans="1:26" s="68" customFormat="1" hidden="1" outlineLevel="2" x14ac:dyDescent="0.25">
      <c r="A1554" s="63" t="s">
        <v>1351</v>
      </c>
      <c r="B1554" s="64" t="s">
        <v>1810</v>
      </c>
      <c r="C1554" s="65" t="s">
        <v>2268</v>
      </c>
      <c r="D1554" s="66"/>
      <c r="E1554" s="67"/>
      <c r="F1554" s="307">
        <v>0</v>
      </c>
      <c r="G1554" s="307">
        <v>1637.46</v>
      </c>
      <c r="H1554" s="142">
        <f t="shared" si="248"/>
        <v>-1637.46</v>
      </c>
      <c r="I1554" s="91" t="str">
        <f t="shared" si="247"/>
        <v>N.M.</v>
      </c>
      <c r="J1554" s="157"/>
      <c r="K1554" s="307">
        <v>0</v>
      </c>
      <c r="L1554" s="307">
        <v>1637.46</v>
      </c>
      <c r="M1554" s="142">
        <f t="shared" si="241"/>
        <v>-1637.46</v>
      </c>
      <c r="N1554" s="91" t="str">
        <f t="shared" si="242"/>
        <v>N.M.</v>
      </c>
      <c r="O1554" s="258"/>
      <c r="P1554" s="157"/>
      <c r="Q1554" s="307">
        <v>0</v>
      </c>
      <c r="R1554" s="307">
        <v>1637.46</v>
      </c>
      <c r="S1554" s="142">
        <f t="shared" si="243"/>
        <v>-1637.46</v>
      </c>
      <c r="T1554" s="91" t="str">
        <f t="shared" si="244"/>
        <v>N.M.</v>
      </c>
      <c r="U1554" s="157"/>
      <c r="V1554" s="307">
        <v>-1637.46</v>
      </c>
      <c r="W1554" s="307">
        <v>1637.46</v>
      </c>
      <c r="X1554" s="142">
        <f t="shared" si="245"/>
        <v>-3274.92</v>
      </c>
      <c r="Y1554" s="91">
        <f t="shared" si="246"/>
        <v>-2</v>
      </c>
      <c r="Z1554" s="132"/>
    </row>
    <row r="1555" spans="1:26" s="68" customFormat="1" hidden="1" outlineLevel="2" x14ac:dyDescent="0.25">
      <c r="A1555" s="63" t="s">
        <v>1428</v>
      </c>
      <c r="B1555" s="64" t="s">
        <v>1887</v>
      </c>
      <c r="C1555" s="65" t="s">
        <v>2336</v>
      </c>
      <c r="D1555" s="66"/>
      <c r="E1555" s="67"/>
      <c r="F1555" s="307">
        <v>1836.91</v>
      </c>
      <c r="G1555" s="307">
        <v>847.26</v>
      </c>
      <c r="H1555" s="142">
        <f t="shared" si="248"/>
        <v>989.65000000000009</v>
      </c>
      <c r="I1555" s="91">
        <f t="shared" si="247"/>
        <v>1.1680593914500863</v>
      </c>
      <c r="J1555" s="157"/>
      <c r="K1555" s="307">
        <v>13286.61</v>
      </c>
      <c r="L1555" s="307">
        <v>4910.88</v>
      </c>
      <c r="M1555" s="142">
        <f t="shared" ref="M1555:M1618" si="249">+K1555-L1555</f>
        <v>8375.73</v>
      </c>
      <c r="N1555" s="91">
        <f t="shared" ref="N1555:N1618" si="250">IF(L1555&lt;0,IF(M1555=0,0,IF(OR(L1555=0,K1555=0),"N.M.",IF(ABS(M1555/L1555)&gt;=10,"N.M.",M1555/(-L1555)))),IF(M1555=0,0,IF(OR(L1555=0,K1555=0),"N.M.",IF(ABS(M1555/L1555)&gt;=10,"N.M.",M1555/L1555))))</f>
        <v>1.7055456455869415</v>
      </c>
      <c r="O1555" s="258"/>
      <c r="P1555" s="157"/>
      <c r="Q1555" s="307">
        <v>4879.5600000000004</v>
      </c>
      <c r="R1555" s="307">
        <v>1933.31</v>
      </c>
      <c r="S1555" s="142">
        <f t="shared" ref="S1555:S1618" si="251">+Q1555-R1555</f>
        <v>2946.2500000000005</v>
      </c>
      <c r="T1555" s="91">
        <f t="shared" ref="T1555:T1618" si="252">IF(R1555&lt;0,IF(S1555=0,0,IF(OR(R1555=0,Q1555=0),"N.M.",IF(ABS(S1555/R1555)&gt;=10,"N.M.",S1555/(-R1555)))),IF(S1555=0,0,IF(OR(R1555=0,Q1555=0),"N.M.",IF(ABS(S1555/R1555)&gt;=10,"N.M.",S1555/R1555))))</f>
        <v>1.5239408061821438</v>
      </c>
      <c r="U1555" s="157"/>
      <c r="V1555" s="307">
        <v>21915.9</v>
      </c>
      <c r="W1555" s="307">
        <v>8666.61</v>
      </c>
      <c r="X1555" s="142">
        <f t="shared" ref="X1555:X1618" si="253">+V1555-W1555</f>
        <v>13249.29</v>
      </c>
      <c r="Y1555" s="91">
        <f t="shared" ref="Y1555:Y1618" si="254">IF(W1555&lt;0,IF(X1555=0,0,IF(OR(W1555=0,V1555=0),"N.M.",IF(ABS(X1555/W1555)&gt;=10,"N.M.",X1555/(-W1555)))),IF(X1555=0,0,IF(OR(W1555=0,V1555=0),"N.M.",IF(ABS(X1555/W1555)&gt;=10,"N.M.",X1555/W1555))))</f>
        <v>1.5287742266007125</v>
      </c>
      <c r="Z1555" s="132"/>
    </row>
    <row r="1556" spans="1:26" s="68" customFormat="1" hidden="1" outlineLevel="2" x14ac:dyDescent="0.25">
      <c r="A1556" s="63" t="s">
        <v>1429</v>
      </c>
      <c r="B1556" s="64" t="s">
        <v>1888</v>
      </c>
      <c r="C1556" s="65" t="s">
        <v>2337</v>
      </c>
      <c r="D1556" s="66"/>
      <c r="E1556" s="67"/>
      <c r="F1556" s="307">
        <v>975.2</v>
      </c>
      <c r="G1556" s="307">
        <v>5914.4000000000005</v>
      </c>
      <c r="H1556" s="142">
        <f t="shared" si="248"/>
        <v>-4939.2000000000007</v>
      </c>
      <c r="I1556" s="91">
        <f t="shared" si="247"/>
        <v>-0.83511429730826459</v>
      </c>
      <c r="J1556" s="157"/>
      <c r="K1556" s="307">
        <v>24867.47</v>
      </c>
      <c r="L1556" s="307">
        <v>21963.47</v>
      </c>
      <c r="M1556" s="142">
        <f t="shared" si="249"/>
        <v>2904</v>
      </c>
      <c r="N1556" s="91">
        <f t="shared" si="250"/>
        <v>0.13221954454373558</v>
      </c>
      <c r="O1556" s="258"/>
      <c r="P1556" s="157"/>
      <c r="Q1556" s="307">
        <v>3234.48</v>
      </c>
      <c r="R1556" s="307">
        <v>9662.6200000000008</v>
      </c>
      <c r="S1556" s="142">
        <f t="shared" si="251"/>
        <v>-6428.1400000000012</v>
      </c>
      <c r="T1556" s="91">
        <f t="shared" si="252"/>
        <v>-0.66525849096828815</v>
      </c>
      <c r="U1556" s="157"/>
      <c r="V1556" s="307">
        <v>30235.11</v>
      </c>
      <c r="W1556" s="307">
        <v>31932.07</v>
      </c>
      <c r="X1556" s="142">
        <f t="shared" si="253"/>
        <v>-1696.9599999999991</v>
      </c>
      <c r="Y1556" s="91">
        <f t="shared" si="254"/>
        <v>-5.3142812226078646E-2</v>
      </c>
      <c r="Z1556" s="132"/>
    </row>
    <row r="1557" spans="1:26" s="68" customFormat="1" hidden="1" outlineLevel="2" x14ac:dyDescent="0.25">
      <c r="A1557" s="63" t="s">
        <v>1430</v>
      </c>
      <c r="B1557" s="64" t="s">
        <v>1889</v>
      </c>
      <c r="C1557" s="65" t="s">
        <v>2338</v>
      </c>
      <c r="D1557" s="66"/>
      <c r="E1557" s="67"/>
      <c r="F1557" s="307">
        <v>47609.53</v>
      </c>
      <c r="G1557" s="307">
        <v>28902.170000000002</v>
      </c>
      <c r="H1557" s="142">
        <f t="shared" si="248"/>
        <v>18707.359999999997</v>
      </c>
      <c r="I1557" s="91">
        <f t="shared" si="247"/>
        <v>0.64726489395086928</v>
      </c>
      <c r="J1557" s="157"/>
      <c r="K1557" s="307">
        <v>250322.52000000002</v>
      </c>
      <c r="L1557" s="307">
        <v>180718.5</v>
      </c>
      <c r="M1557" s="142">
        <f t="shared" si="249"/>
        <v>69604.020000000019</v>
      </c>
      <c r="N1557" s="91">
        <f t="shared" si="250"/>
        <v>0.38515160318395747</v>
      </c>
      <c r="O1557" s="258"/>
      <c r="P1557" s="157"/>
      <c r="Q1557" s="307">
        <v>122218.5</v>
      </c>
      <c r="R1557" s="307">
        <v>75325.509999999995</v>
      </c>
      <c r="S1557" s="142">
        <f t="shared" si="251"/>
        <v>46892.990000000005</v>
      </c>
      <c r="T1557" s="91">
        <f t="shared" si="252"/>
        <v>0.62253796887667945</v>
      </c>
      <c r="U1557" s="157"/>
      <c r="V1557" s="307">
        <v>365976.37</v>
      </c>
      <c r="W1557" s="307">
        <v>306377.59999999998</v>
      </c>
      <c r="X1557" s="142">
        <f t="shared" si="253"/>
        <v>59598.770000000019</v>
      </c>
      <c r="Y1557" s="91">
        <f t="shared" si="254"/>
        <v>0.19452717822712895</v>
      </c>
      <c r="Z1557" s="132"/>
    </row>
    <row r="1558" spans="1:26" s="68" customFormat="1" hidden="1" outlineLevel="2" x14ac:dyDescent="0.25">
      <c r="A1558" s="63" t="s">
        <v>1431</v>
      </c>
      <c r="B1558" s="64" t="s">
        <v>1890</v>
      </c>
      <c r="C1558" s="65" t="s">
        <v>2339</v>
      </c>
      <c r="D1558" s="66"/>
      <c r="E1558" s="67"/>
      <c r="F1558" s="307">
        <v>3242.04</v>
      </c>
      <c r="G1558" s="307">
        <v>341.21</v>
      </c>
      <c r="H1558" s="142">
        <f t="shared" si="248"/>
        <v>2900.83</v>
      </c>
      <c r="I1558" s="91">
        <f t="shared" si="247"/>
        <v>8.501597256821313</v>
      </c>
      <c r="J1558" s="157"/>
      <c r="K1558" s="307">
        <v>18082.82</v>
      </c>
      <c r="L1558" s="307">
        <v>19019.12</v>
      </c>
      <c r="M1558" s="142">
        <f t="shared" si="249"/>
        <v>-936.29999999999927</v>
      </c>
      <c r="N1558" s="91">
        <f t="shared" si="250"/>
        <v>-4.9229407038811436E-2</v>
      </c>
      <c r="O1558" s="258"/>
      <c r="P1558" s="157"/>
      <c r="Q1558" s="307">
        <v>7831.97</v>
      </c>
      <c r="R1558" s="307">
        <v>1821.13</v>
      </c>
      <c r="S1558" s="142">
        <f t="shared" si="251"/>
        <v>6010.84</v>
      </c>
      <c r="T1558" s="91">
        <f t="shared" si="252"/>
        <v>3.3006100607864348</v>
      </c>
      <c r="U1558" s="157"/>
      <c r="V1558" s="307">
        <v>22291.13</v>
      </c>
      <c r="W1558" s="307">
        <v>40589.050000000003</v>
      </c>
      <c r="X1558" s="142">
        <f t="shared" si="253"/>
        <v>-18297.920000000002</v>
      </c>
      <c r="Y1558" s="91">
        <f t="shared" si="254"/>
        <v>-0.45080926998784154</v>
      </c>
      <c r="Z1558" s="132"/>
    </row>
    <row r="1559" spans="1:26" s="68" customFormat="1" hidden="1" outlineLevel="2" x14ac:dyDescent="0.25">
      <c r="A1559" s="63" t="s">
        <v>1432</v>
      </c>
      <c r="B1559" s="64" t="s">
        <v>1891</v>
      </c>
      <c r="C1559" s="65" t="s">
        <v>2340</v>
      </c>
      <c r="D1559" s="66"/>
      <c r="E1559" s="67"/>
      <c r="F1559" s="307">
        <v>33742.81</v>
      </c>
      <c r="G1559" s="307">
        <v>25281.03</v>
      </c>
      <c r="H1559" s="142">
        <f t="shared" si="248"/>
        <v>8461.7799999999988</v>
      </c>
      <c r="I1559" s="91">
        <f t="shared" si="247"/>
        <v>0.33470867286657224</v>
      </c>
      <c r="J1559" s="157"/>
      <c r="K1559" s="307">
        <v>213430.35</v>
      </c>
      <c r="L1559" s="307">
        <v>178180.76</v>
      </c>
      <c r="M1559" s="142">
        <f t="shared" si="249"/>
        <v>35249.589999999997</v>
      </c>
      <c r="N1559" s="91">
        <f t="shared" si="250"/>
        <v>0.19783050650362022</v>
      </c>
      <c r="O1559" s="258"/>
      <c r="P1559" s="157"/>
      <c r="Q1559" s="307">
        <v>92321.24</v>
      </c>
      <c r="R1559" s="307">
        <v>72970.320000000007</v>
      </c>
      <c r="S1559" s="142">
        <f t="shared" si="251"/>
        <v>19350.919999999998</v>
      </c>
      <c r="T1559" s="91">
        <f t="shared" si="252"/>
        <v>0.26518891516441201</v>
      </c>
      <c r="U1559" s="157"/>
      <c r="V1559" s="307">
        <v>343395.14</v>
      </c>
      <c r="W1559" s="307">
        <v>300256.93</v>
      </c>
      <c r="X1559" s="142">
        <f t="shared" si="253"/>
        <v>43138.210000000021</v>
      </c>
      <c r="Y1559" s="91">
        <f t="shared" si="254"/>
        <v>0.14367098870956957</v>
      </c>
      <c r="Z1559" s="132"/>
    </row>
    <row r="1560" spans="1:26" s="68" customFormat="1" hidden="1" outlineLevel="2" x14ac:dyDescent="0.25">
      <c r="A1560" s="63" t="s">
        <v>1433</v>
      </c>
      <c r="B1560" s="64" t="s">
        <v>1892</v>
      </c>
      <c r="C1560" s="65" t="s">
        <v>2341</v>
      </c>
      <c r="D1560" s="66"/>
      <c r="E1560" s="67"/>
      <c r="F1560" s="307">
        <v>261381.08000000002</v>
      </c>
      <c r="G1560" s="307">
        <v>206490.9</v>
      </c>
      <c r="H1560" s="142">
        <f t="shared" si="248"/>
        <v>54890.180000000022</v>
      </c>
      <c r="I1560" s="91">
        <f t="shared" si="247"/>
        <v>0.26582372395103138</v>
      </c>
      <c r="J1560" s="157"/>
      <c r="K1560" s="307">
        <v>1613498.24</v>
      </c>
      <c r="L1560" s="307">
        <v>1763864.73</v>
      </c>
      <c r="M1560" s="142">
        <f t="shared" si="249"/>
        <v>-150366.49</v>
      </c>
      <c r="N1560" s="91">
        <f t="shared" si="250"/>
        <v>-8.5248311530102414E-2</v>
      </c>
      <c r="O1560" s="258"/>
      <c r="P1560" s="157"/>
      <c r="Q1560" s="307">
        <v>700453.48</v>
      </c>
      <c r="R1560" s="307">
        <v>813060.8</v>
      </c>
      <c r="S1560" s="142">
        <f t="shared" si="251"/>
        <v>-112607.32000000007</v>
      </c>
      <c r="T1560" s="91">
        <f t="shared" si="252"/>
        <v>-0.13849803114355047</v>
      </c>
      <c r="U1560" s="157"/>
      <c r="V1560" s="307">
        <v>2694399.05</v>
      </c>
      <c r="W1560" s="307">
        <v>2857398.0700000003</v>
      </c>
      <c r="X1560" s="142">
        <f t="shared" si="253"/>
        <v>-162999.02000000048</v>
      </c>
      <c r="Y1560" s="91">
        <f t="shared" si="254"/>
        <v>-5.7044561523064398E-2</v>
      </c>
      <c r="Z1560" s="132"/>
    </row>
    <row r="1561" spans="1:26" s="68" customFormat="1" hidden="1" outlineLevel="2" x14ac:dyDescent="0.25">
      <c r="A1561" s="63" t="s">
        <v>1434</v>
      </c>
      <c r="B1561" s="64" t="s">
        <v>1893</v>
      </c>
      <c r="C1561" s="65" t="s">
        <v>2342</v>
      </c>
      <c r="D1561" s="66"/>
      <c r="E1561" s="67"/>
      <c r="F1561" s="307">
        <v>850.67000000000007</v>
      </c>
      <c r="G1561" s="307">
        <v>595.89</v>
      </c>
      <c r="H1561" s="142">
        <f t="shared" si="248"/>
        <v>254.78000000000009</v>
      </c>
      <c r="I1561" s="91">
        <f t="shared" si="247"/>
        <v>0.42756213395089715</v>
      </c>
      <c r="J1561" s="157"/>
      <c r="K1561" s="307">
        <v>5005.05</v>
      </c>
      <c r="L1561" s="307">
        <v>6855.84</v>
      </c>
      <c r="M1561" s="142">
        <f t="shared" si="249"/>
        <v>-1850.79</v>
      </c>
      <c r="N1561" s="91">
        <f t="shared" si="250"/>
        <v>-0.26995816705173981</v>
      </c>
      <c r="O1561" s="258"/>
      <c r="P1561" s="157"/>
      <c r="Q1561" s="307">
        <v>2381.21</v>
      </c>
      <c r="R1561" s="307">
        <v>2444.89</v>
      </c>
      <c r="S1561" s="142">
        <f t="shared" si="251"/>
        <v>-63.679999999999836</v>
      </c>
      <c r="T1561" s="91">
        <f t="shared" si="252"/>
        <v>-2.6046161586001759E-2</v>
      </c>
      <c r="U1561" s="157"/>
      <c r="V1561" s="307">
        <v>7125.58</v>
      </c>
      <c r="W1561" s="307">
        <v>11853.220000000001</v>
      </c>
      <c r="X1561" s="142">
        <f t="shared" si="253"/>
        <v>-4727.6400000000012</v>
      </c>
      <c r="Y1561" s="91">
        <f t="shared" si="254"/>
        <v>-0.3988485829167096</v>
      </c>
      <c r="Z1561" s="132"/>
    </row>
    <row r="1562" spans="1:26" s="68" customFormat="1" hidden="1" outlineLevel="2" x14ac:dyDescent="0.25">
      <c r="A1562" s="63" t="s">
        <v>1435</v>
      </c>
      <c r="B1562" s="64" t="s">
        <v>1894</v>
      </c>
      <c r="C1562" s="65" t="s">
        <v>2343</v>
      </c>
      <c r="D1562" s="66"/>
      <c r="E1562" s="67"/>
      <c r="F1562" s="307">
        <v>54230.64</v>
      </c>
      <c r="G1562" s="307">
        <v>50976.57</v>
      </c>
      <c r="H1562" s="142">
        <f t="shared" si="248"/>
        <v>3254.0699999999997</v>
      </c>
      <c r="I1562" s="91">
        <f t="shared" si="247"/>
        <v>6.3834620493297203E-2</v>
      </c>
      <c r="J1562" s="157"/>
      <c r="K1562" s="307">
        <v>369843.59</v>
      </c>
      <c r="L1562" s="307">
        <v>351064.53</v>
      </c>
      <c r="M1562" s="142">
        <f t="shared" si="249"/>
        <v>18779.059999999998</v>
      </c>
      <c r="N1562" s="91">
        <f t="shared" si="250"/>
        <v>5.3491761187038737E-2</v>
      </c>
      <c r="O1562" s="258"/>
      <c r="P1562" s="157"/>
      <c r="Q1562" s="307">
        <v>157389.79</v>
      </c>
      <c r="R1562" s="307">
        <v>152400.98000000001</v>
      </c>
      <c r="S1562" s="142">
        <f t="shared" si="251"/>
        <v>4988.8099999999977</v>
      </c>
      <c r="T1562" s="91">
        <f t="shared" si="252"/>
        <v>3.2734763254147037E-2</v>
      </c>
      <c r="U1562" s="157"/>
      <c r="V1562" s="307">
        <v>642117.43999999994</v>
      </c>
      <c r="W1562" s="307">
        <v>601637.53</v>
      </c>
      <c r="X1562" s="142">
        <f t="shared" si="253"/>
        <v>40479.909999999916</v>
      </c>
      <c r="Y1562" s="91">
        <f t="shared" si="254"/>
        <v>6.7282887089839483E-2</v>
      </c>
      <c r="Z1562" s="132"/>
    </row>
    <row r="1563" spans="1:26" s="68" customFormat="1" hidden="1" outlineLevel="2" x14ac:dyDescent="0.25">
      <c r="A1563" s="63" t="s">
        <v>1436</v>
      </c>
      <c r="B1563" s="64" t="s">
        <v>1895</v>
      </c>
      <c r="C1563" s="65" t="s">
        <v>2344</v>
      </c>
      <c r="D1563" s="66"/>
      <c r="E1563" s="67"/>
      <c r="F1563" s="307">
        <v>4397.7300000000005</v>
      </c>
      <c r="G1563" s="307">
        <v>4127.34</v>
      </c>
      <c r="H1563" s="142">
        <f t="shared" si="248"/>
        <v>270.39000000000033</v>
      </c>
      <c r="I1563" s="91">
        <f t="shared" si="247"/>
        <v>6.5511927779150811E-2</v>
      </c>
      <c r="J1563" s="157"/>
      <c r="K1563" s="307">
        <v>31312.46</v>
      </c>
      <c r="L1563" s="307">
        <v>31728.63</v>
      </c>
      <c r="M1563" s="142">
        <f t="shared" si="249"/>
        <v>-416.17000000000189</v>
      </c>
      <c r="N1563" s="91">
        <f t="shared" si="250"/>
        <v>-1.3116544899669538E-2</v>
      </c>
      <c r="O1563" s="258"/>
      <c r="P1563" s="157"/>
      <c r="Q1563" s="307">
        <v>13038.09</v>
      </c>
      <c r="R1563" s="307">
        <v>13454.67</v>
      </c>
      <c r="S1563" s="142">
        <f t="shared" si="251"/>
        <v>-416.57999999999993</v>
      </c>
      <c r="T1563" s="91">
        <f t="shared" si="252"/>
        <v>-3.0961740421727172E-2</v>
      </c>
      <c r="U1563" s="157"/>
      <c r="V1563" s="307">
        <v>54292.17</v>
      </c>
      <c r="W1563" s="307">
        <v>56976.37</v>
      </c>
      <c r="X1563" s="142">
        <f t="shared" si="253"/>
        <v>-2684.2000000000044</v>
      </c>
      <c r="Y1563" s="91">
        <f t="shared" si="254"/>
        <v>-4.711075837228669E-2</v>
      </c>
      <c r="Z1563" s="132"/>
    </row>
    <row r="1564" spans="1:26" s="68" customFormat="1" hidden="1" outlineLevel="2" x14ac:dyDescent="0.25">
      <c r="A1564" s="63" t="s">
        <v>1437</v>
      </c>
      <c r="B1564" s="64" t="s">
        <v>1896</v>
      </c>
      <c r="C1564" s="65" t="s">
        <v>2345</v>
      </c>
      <c r="D1564" s="66"/>
      <c r="E1564" s="67"/>
      <c r="F1564" s="307">
        <v>211.96</v>
      </c>
      <c r="G1564" s="307">
        <v>311.02</v>
      </c>
      <c r="H1564" s="142">
        <f t="shared" si="248"/>
        <v>-99.059999999999974</v>
      </c>
      <c r="I1564" s="91">
        <f t="shared" si="247"/>
        <v>-0.31850041797955109</v>
      </c>
      <c r="J1564" s="157"/>
      <c r="K1564" s="307">
        <v>1973.79</v>
      </c>
      <c r="L1564" s="307">
        <v>1581.74</v>
      </c>
      <c r="M1564" s="142">
        <f t="shared" si="249"/>
        <v>392.04999999999995</v>
      </c>
      <c r="N1564" s="91">
        <f t="shared" si="250"/>
        <v>0.2478599516987621</v>
      </c>
      <c r="O1564" s="258"/>
      <c r="P1564" s="157"/>
      <c r="Q1564" s="307">
        <v>724.03</v>
      </c>
      <c r="R1564" s="307">
        <v>1334.55</v>
      </c>
      <c r="S1564" s="142">
        <f t="shared" si="251"/>
        <v>-610.52</v>
      </c>
      <c r="T1564" s="91">
        <f t="shared" si="252"/>
        <v>-0.4574725562923832</v>
      </c>
      <c r="U1564" s="157"/>
      <c r="V1564" s="307">
        <v>3776.26</v>
      </c>
      <c r="W1564" s="307">
        <v>3009.1800000000003</v>
      </c>
      <c r="X1564" s="142">
        <f t="shared" si="253"/>
        <v>767.07999999999993</v>
      </c>
      <c r="Y1564" s="91">
        <f t="shared" si="254"/>
        <v>0.25491329863949641</v>
      </c>
      <c r="Z1564" s="132"/>
    </row>
    <row r="1565" spans="1:26" s="68" customFormat="1" hidden="1" outlineLevel="2" x14ac:dyDescent="0.25">
      <c r="A1565" s="63" t="s">
        <v>1438</v>
      </c>
      <c r="B1565" s="64" t="s">
        <v>1897</v>
      </c>
      <c r="C1565" s="65" t="s">
        <v>2346</v>
      </c>
      <c r="D1565" s="66"/>
      <c r="E1565" s="67"/>
      <c r="F1565" s="307">
        <v>48781.07</v>
      </c>
      <c r="G1565" s="307">
        <v>41046.520000000004</v>
      </c>
      <c r="H1565" s="142">
        <f t="shared" si="248"/>
        <v>7734.5499999999956</v>
      </c>
      <c r="I1565" s="91">
        <f t="shared" si="247"/>
        <v>0.18843375759991335</v>
      </c>
      <c r="J1565" s="157"/>
      <c r="K1565" s="307">
        <v>288385.18</v>
      </c>
      <c r="L1565" s="307">
        <v>390522.32</v>
      </c>
      <c r="M1565" s="142">
        <f t="shared" si="249"/>
        <v>-102137.14000000001</v>
      </c>
      <c r="N1565" s="91">
        <f t="shared" si="250"/>
        <v>-0.26153982696814876</v>
      </c>
      <c r="O1565" s="258"/>
      <c r="P1565" s="157"/>
      <c r="Q1565" s="307">
        <v>155501.88</v>
      </c>
      <c r="R1565" s="307">
        <v>167899.77</v>
      </c>
      <c r="S1565" s="142">
        <f t="shared" si="251"/>
        <v>-12397.889999999985</v>
      </c>
      <c r="T1565" s="91">
        <f t="shared" si="252"/>
        <v>-7.3841018364706426E-2</v>
      </c>
      <c r="U1565" s="157"/>
      <c r="V1565" s="307">
        <v>543744.82000000007</v>
      </c>
      <c r="W1565" s="307">
        <v>655472.21</v>
      </c>
      <c r="X1565" s="142">
        <f t="shared" si="253"/>
        <v>-111727.3899999999</v>
      </c>
      <c r="Y1565" s="91">
        <f t="shared" si="254"/>
        <v>-0.17045328283253977</v>
      </c>
      <c r="Z1565" s="132"/>
    </row>
    <row r="1566" spans="1:26" s="68" customFormat="1" hidden="1" outlineLevel="2" x14ac:dyDescent="0.25">
      <c r="A1566" s="63" t="s">
        <v>1439</v>
      </c>
      <c r="B1566" s="64" t="s">
        <v>1898</v>
      </c>
      <c r="C1566" s="65" t="s">
        <v>2347</v>
      </c>
      <c r="D1566" s="66"/>
      <c r="E1566" s="67"/>
      <c r="F1566" s="307">
        <v>23020.32</v>
      </c>
      <c r="G1566" s="307">
        <v>20999.65</v>
      </c>
      <c r="H1566" s="142">
        <f t="shared" si="248"/>
        <v>2020.6699999999983</v>
      </c>
      <c r="I1566" s="91">
        <f t="shared" si="247"/>
        <v>9.6223984685458952E-2</v>
      </c>
      <c r="J1566" s="157"/>
      <c r="K1566" s="307">
        <v>169315.04</v>
      </c>
      <c r="L1566" s="307">
        <v>197788.21</v>
      </c>
      <c r="M1566" s="142">
        <f t="shared" si="249"/>
        <v>-28473.169999999984</v>
      </c>
      <c r="N1566" s="91">
        <f t="shared" si="250"/>
        <v>-0.14395787291871434</v>
      </c>
      <c r="O1566" s="258"/>
      <c r="P1566" s="157"/>
      <c r="Q1566" s="307">
        <v>66776.56</v>
      </c>
      <c r="R1566" s="307">
        <v>80094.58</v>
      </c>
      <c r="S1566" s="142">
        <f t="shared" si="251"/>
        <v>-13318.020000000004</v>
      </c>
      <c r="T1566" s="91">
        <f t="shared" si="252"/>
        <v>-0.16627866704588504</v>
      </c>
      <c r="U1566" s="157"/>
      <c r="V1566" s="307">
        <v>292609.21000000002</v>
      </c>
      <c r="W1566" s="307">
        <v>368998.98</v>
      </c>
      <c r="X1566" s="142">
        <f t="shared" si="253"/>
        <v>-76389.76999999996</v>
      </c>
      <c r="Y1566" s="91">
        <f t="shared" si="254"/>
        <v>-0.20701891913088746</v>
      </c>
      <c r="Z1566" s="132"/>
    </row>
    <row r="1567" spans="1:26" s="68" customFormat="1" hidden="1" outlineLevel="2" x14ac:dyDescent="0.25">
      <c r="A1567" s="63" t="s">
        <v>1440</v>
      </c>
      <c r="B1567" s="64" t="s">
        <v>1899</v>
      </c>
      <c r="C1567" s="65" t="s">
        <v>2348</v>
      </c>
      <c r="D1567" s="66"/>
      <c r="E1567" s="67"/>
      <c r="F1567" s="307">
        <v>-42.78</v>
      </c>
      <c r="G1567" s="307">
        <v>3090.94</v>
      </c>
      <c r="H1567" s="142">
        <f t="shared" si="248"/>
        <v>-3133.7200000000003</v>
      </c>
      <c r="I1567" s="91">
        <f t="shared" si="247"/>
        <v>-1.0138404498307958</v>
      </c>
      <c r="J1567" s="157"/>
      <c r="K1567" s="307">
        <v>-314.60000000000002</v>
      </c>
      <c r="L1567" s="307">
        <v>20706.03</v>
      </c>
      <c r="M1567" s="142">
        <f t="shared" si="249"/>
        <v>-21020.629999999997</v>
      </c>
      <c r="N1567" s="91">
        <f t="shared" si="250"/>
        <v>-1.0151936416589755</v>
      </c>
      <c r="O1567" s="258"/>
      <c r="P1567" s="157"/>
      <c r="Q1567" s="307">
        <v>0</v>
      </c>
      <c r="R1567" s="307">
        <v>8446.5499999999993</v>
      </c>
      <c r="S1567" s="142">
        <f t="shared" si="251"/>
        <v>-8446.5499999999993</v>
      </c>
      <c r="T1567" s="91" t="str">
        <f t="shared" si="252"/>
        <v>N.M.</v>
      </c>
      <c r="U1567" s="157"/>
      <c r="V1567" s="307">
        <v>14859.01</v>
      </c>
      <c r="W1567" s="307">
        <v>37656.94</v>
      </c>
      <c r="X1567" s="142">
        <f t="shared" si="253"/>
        <v>-22797.93</v>
      </c>
      <c r="Y1567" s="91">
        <f t="shared" si="254"/>
        <v>-0.60541111412663906</v>
      </c>
      <c r="Z1567" s="132"/>
    </row>
    <row r="1568" spans="1:26" s="68" customFormat="1" hidden="1" outlineLevel="2" x14ac:dyDescent="0.25">
      <c r="A1568" s="63" t="s">
        <v>1441</v>
      </c>
      <c r="B1568" s="64" t="s">
        <v>1900</v>
      </c>
      <c r="C1568" s="65" t="s">
        <v>2349</v>
      </c>
      <c r="D1568" s="66"/>
      <c r="E1568" s="67"/>
      <c r="F1568" s="307">
        <v>-49.58</v>
      </c>
      <c r="G1568" s="307">
        <v>0</v>
      </c>
      <c r="H1568" s="142">
        <f t="shared" si="248"/>
        <v>-49.58</v>
      </c>
      <c r="I1568" s="91" t="str">
        <f t="shared" si="247"/>
        <v>N.M.</v>
      </c>
      <c r="J1568" s="157"/>
      <c r="K1568" s="307">
        <v>-49.58</v>
      </c>
      <c r="L1568" s="307">
        <v>0</v>
      </c>
      <c r="M1568" s="142">
        <f t="shared" si="249"/>
        <v>-49.58</v>
      </c>
      <c r="N1568" s="91" t="str">
        <f t="shared" si="250"/>
        <v>N.M.</v>
      </c>
      <c r="O1568" s="258"/>
      <c r="P1568" s="157"/>
      <c r="Q1568" s="307">
        <v>-49.58</v>
      </c>
      <c r="R1568" s="307">
        <v>0</v>
      </c>
      <c r="S1568" s="142">
        <f t="shared" si="251"/>
        <v>-49.58</v>
      </c>
      <c r="T1568" s="91" t="str">
        <f t="shared" si="252"/>
        <v>N.M.</v>
      </c>
      <c r="U1568" s="157"/>
      <c r="V1568" s="307">
        <v>-49.58</v>
      </c>
      <c r="W1568" s="307">
        <v>-327576.41000000003</v>
      </c>
      <c r="X1568" s="142">
        <f t="shared" si="253"/>
        <v>327526.83</v>
      </c>
      <c r="Y1568" s="91">
        <f t="shared" si="254"/>
        <v>0.99984864599987522</v>
      </c>
      <c r="Z1568" s="132"/>
    </row>
    <row r="1569" spans="1:26" s="68" customFormat="1" hidden="1" outlineLevel="2" x14ac:dyDescent="0.25">
      <c r="A1569" s="63" t="s">
        <v>1442</v>
      </c>
      <c r="B1569" s="64" t="s">
        <v>1901</v>
      </c>
      <c r="C1569" s="65" t="s">
        <v>2350</v>
      </c>
      <c r="D1569" s="66"/>
      <c r="E1569" s="67"/>
      <c r="F1569" s="307">
        <v>878.48</v>
      </c>
      <c r="G1569" s="307">
        <v>1179.67</v>
      </c>
      <c r="H1569" s="142">
        <f t="shared" si="248"/>
        <v>-301.19000000000005</v>
      </c>
      <c r="I1569" s="91">
        <f t="shared" si="247"/>
        <v>-0.25531716496986451</v>
      </c>
      <c r="J1569" s="157"/>
      <c r="K1569" s="307">
        <v>-3403.6800000000003</v>
      </c>
      <c r="L1569" s="307">
        <v>8749.2199999999993</v>
      </c>
      <c r="M1569" s="142">
        <f t="shared" si="249"/>
        <v>-12152.9</v>
      </c>
      <c r="N1569" s="91">
        <f t="shared" si="250"/>
        <v>-1.3890266789496664</v>
      </c>
      <c r="O1569" s="258"/>
      <c r="P1569" s="157"/>
      <c r="Q1569" s="307">
        <v>-1469.99</v>
      </c>
      <c r="R1569" s="307">
        <v>2731.63</v>
      </c>
      <c r="S1569" s="142">
        <f t="shared" si="251"/>
        <v>-4201.62</v>
      </c>
      <c r="T1569" s="91">
        <f t="shared" si="252"/>
        <v>-1.5381365704725749</v>
      </c>
      <c r="U1569" s="157"/>
      <c r="V1569" s="307">
        <v>8110.35</v>
      </c>
      <c r="W1569" s="307">
        <v>3202.3799999999992</v>
      </c>
      <c r="X1569" s="142">
        <f t="shared" si="253"/>
        <v>4907.9700000000012</v>
      </c>
      <c r="Y1569" s="91">
        <f t="shared" si="254"/>
        <v>1.5326007531898158</v>
      </c>
      <c r="Z1569" s="132"/>
    </row>
    <row r="1570" spans="1:26" s="68" customFormat="1" hidden="1" outlineLevel="2" x14ac:dyDescent="0.25">
      <c r="A1570" s="63" t="s">
        <v>1443</v>
      </c>
      <c r="B1570" s="64" t="s">
        <v>1902</v>
      </c>
      <c r="C1570" s="65" t="s">
        <v>2351</v>
      </c>
      <c r="D1570" s="66"/>
      <c r="E1570" s="67"/>
      <c r="F1570" s="307">
        <v>1459.59</v>
      </c>
      <c r="G1570" s="307">
        <v>1401.56</v>
      </c>
      <c r="H1570" s="142">
        <f t="shared" si="248"/>
        <v>58.029999999999973</v>
      </c>
      <c r="I1570" s="91">
        <f t="shared" si="247"/>
        <v>4.1403864265532678E-2</v>
      </c>
      <c r="J1570" s="157"/>
      <c r="K1570" s="307">
        <v>16469.560000000001</v>
      </c>
      <c r="L1570" s="307">
        <v>12418.720000000001</v>
      </c>
      <c r="M1570" s="142">
        <f t="shared" si="249"/>
        <v>4050.84</v>
      </c>
      <c r="N1570" s="91">
        <f t="shared" si="250"/>
        <v>0.32618820619194244</v>
      </c>
      <c r="O1570" s="258"/>
      <c r="P1570" s="157"/>
      <c r="Q1570" s="307">
        <v>5443.38</v>
      </c>
      <c r="R1570" s="307">
        <v>4125.96</v>
      </c>
      <c r="S1570" s="142">
        <f t="shared" si="251"/>
        <v>1317.42</v>
      </c>
      <c r="T1570" s="91">
        <f t="shared" si="252"/>
        <v>0.31930023558153742</v>
      </c>
      <c r="U1570" s="157"/>
      <c r="V1570" s="307">
        <v>23966.690000000002</v>
      </c>
      <c r="W1570" s="307">
        <v>35564.550000000003</v>
      </c>
      <c r="X1570" s="142">
        <f t="shared" si="253"/>
        <v>-11597.86</v>
      </c>
      <c r="Y1570" s="91">
        <f t="shared" si="254"/>
        <v>-0.32610731753951616</v>
      </c>
      <c r="Z1570" s="132"/>
    </row>
    <row r="1571" spans="1:26" s="68" customFormat="1" hidden="1" outlineLevel="2" x14ac:dyDescent="0.25">
      <c r="A1571" s="63" t="s">
        <v>1444</v>
      </c>
      <c r="B1571" s="64" t="s">
        <v>1903</v>
      </c>
      <c r="C1571" s="65" t="s">
        <v>2352</v>
      </c>
      <c r="D1571" s="66"/>
      <c r="E1571" s="67"/>
      <c r="F1571" s="307">
        <v>1039.92</v>
      </c>
      <c r="G1571" s="307">
        <v>3626</v>
      </c>
      <c r="H1571" s="142">
        <f t="shared" si="248"/>
        <v>-2586.08</v>
      </c>
      <c r="I1571" s="91">
        <f t="shared" si="247"/>
        <v>-0.71320463320463323</v>
      </c>
      <c r="J1571" s="157"/>
      <c r="K1571" s="307">
        <v>10045.98</v>
      </c>
      <c r="L1571" s="307">
        <v>34052.85</v>
      </c>
      <c r="M1571" s="142">
        <f t="shared" si="249"/>
        <v>-24006.87</v>
      </c>
      <c r="N1571" s="91">
        <f t="shared" si="250"/>
        <v>-0.70498856923869813</v>
      </c>
      <c r="O1571" s="258"/>
      <c r="P1571" s="157"/>
      <c r="Q1571" s="307">
        <v>3703.58</v>
      </c>
      <c r="R1571" s="307">
        <v>14150.66</v>
      </c>
      <c r="S1571" s="142">
        <f t="shared" si="251"/>
        <v>-10447.08</v>
      </c>
      <c r="T1571" s="91">
        <f t="shared" si="252"/>
        <v>-0.73827510518943995</v>
      </c>
      <c r="U1571" s="157"/>
      <c r="V1571" s="307">
        <v>27146.47</v>
      </c>
      <c r="W1571" s="307">
        <v>46026.42</v>
      </c>
      <c r="X1571" s="142">
        <f t="shared" si="253"/>
        <v>-18879.949999999997</v>
      </c>
      <c r="Y1571" s="91">
        <f t="shared" si="254"/>
        <v>-0.41019809926559569</v>
      </c>
      <c r="Z1571" s="132"/>
    </row>
    <row r="1572" spans="1:26" s="68" customFormat="1" hidden="1" outlineLevel="2" x14ac:dyDescent="0.25">
      <c r="A1572" s="63" t="s">
        <v>1445</v>
      </c>
      <c r="B1572" s="64" t="s">
        <v>1904</v>
      </c>
      <c r="C1572" s="65" t="s">
        <v>2353</v>
      </c>
      <c r="D1572" s="66"/>
      <c r="E1572" s="67"/>
      <c r="F1572" s="307">
        <v>0</v>
      </c>
      <c r="G1572" s="307">
        <v>0</v>
      </c>
      <c r="H1572" s="142">
        <f t="shared" si="248"/>
        <v>0</v>
      </c>
      <c r="I1572" s="91">
        <f t="shared" si="247"/>
        <v>0</v>
      </c>
      <c r="J1572" s="157"/>
      <c r="K1572" s="307">
        <v>4.45</v>
      </c>
      <c r="L1572" s="307">
        <v>0</v>
      </c>
      <c r="M1572" s="142">
        <f t="shared" si="249"/>
        <v>4.45</v>
      </c>
      <c r="N1572" s="91" t="str">
        <f t="shared" si="250"/>
        <v>N.M.</v>
      </c>
      <c r="O1572" s="258"/>
      <c r="P1572" s="157"/>
      <c r="Q1572" s="307">
        <v>-14.41</v>
      </c>
      <c r="R1572" s="307">
        <v>0</v>
      </c>
      <c r="S1572" s="142">
        <f t="shared" si="251"/>
        <v>-14.41</v>
      </c>
      <c r="T1572" s="91" t="str">
        <f t="shared" si="252"/>
        <v>N.M.</v>
      </c>
      <c r="U1572" s="157"/>
      <c r="V1572" s="307">
        <v>4.45</v>
      </c>
      <c r="W1572" s="307">
        <v>17.05</v>
      </c>
      <c r="X1572" s="142">
        <f t="shared" si="253"/>
        <v>-12.600000000000001</v>
      </c>
      <c r="Y1572" s="91">
        <f t="shared" si="254"/>
        <v>-0.73900293255131966</v>
      </c>
      <c r="Z1572" s="132"/>
    </row>
    <row r="1573" spans="1:26" s="68" customFormat="1" hidden="1" outlineLevel="2" x14ac:dyDescent="0.25">
      <c r="A1573" s="63" t="s">
        <v>1446</v>
      </c>
      <c r="B1573" s="64" t="s">
        <v>1905</v>
      </c>
      <c r="C1573" s="65" t="s">
        <v>2354</v>
      </c>
      <c r="D1573" s="66"/>
      <c r="E1573" s="67"/>
      <c r="F1573" s="307">
        <v>111514.52</v>
      </c>
      <c r="G1573" s="307">
        <v>100249.19</v>
      </c>
      <c r="H1573" s="142">
        <f t="shared" si="248"/>
        <v>11265.330000000002</v>
      </c>
      <c r="I1573" s="91">
        <f t="shared" si="247"/>
        <v>0.11237327703096654</v>
      </c>
      <c r="J1573" s="157"/>
      <c r="K1573" s="307">
        <v>712863.57000000007</v>
      </c>
      <c r="L1573" s="307">
        <v>763084.66</v>
      </c>
      <c r="M1573" s="142">
        <f t="shared" si="249"/>
        <v>-50221.089999999967</v>
      </c>
      <c r="N1573" s="91">
        <f t="shared" si="250"/>
        <v>-6.5813261139334084E-2</v>
      </c>
      <c r="O1573" s="258"/>
      <c r="P1573" s="157"/>
      <c r="Q1573" s="307">
        <v>313926.10000000003</v>
      </c>
      <c r="R1573" s="307">
        <v>325983.13</v>
      </c>
      <c r="S1573" s="142">
        <f t="shared" si="251"/>
        <v>-12057.02999999997</v>
      </c>
      <c r="T1573" s="91">
        <f t="shared" si="252"/>
        <v>-3.698666860459917E-2</v>
      </c>
      <c r="U1573" s="157"/>
      <c r="V1573" s="307">
        <v>1199343.1300000001</v>
      </c>
      <c r="W1573" s="307">
        <v>1249150.22</v>
      </c>
      <c r="X1573" s="142">
        <f t="shared" si="253"/>
        <v>-49807.089999999851</v>
      </c>
      <c r="Y1573" s="91">
        <f t="shared" si="254"/>
        <v>-3.9872778471751663E-2</v>
      </c>
      <c r="Z1573" s="132"/>
    </row>
    <row r="1574" spans="1:26" s="68" customFormat="1" hidden="1" outlineLevel="2" x14ac:dyDescent="0.25">
      <c r="A1574" s="63" t="s">
        <v>1447</v>
      </c>
      <c r="B1574" s="64" t="s">
        <v>1906</v>
      </c>
      <c r="C1574" s="65" t="s">
        <v>2355</v>
      </c>
      <c r="D1574" s="66"/>
      <c r="E1574" s="67"/>
      <c r="F1574" s="307">
        <v>-7.25</v>
      </c>
      <c r="G1574" s="307">
        <v>0</v>
      </c>
      <c r="H1574" s="142">
        <f t="shared" si="248"/>
        <v>-7.25</v>
      </c>
      <c r="I1574" s="91" t="str">
        <f t="shared" si="247"/>
        <v>N.M.</v>
      </c>
      <c r="J1574" s="157"/>
      <c r="K1574" s="307">
        <v>7.96</v>
      </c>
      <c r="L1574" s="307">
        <v>0</v>
      </c>
      <c r="M1574" s="142">
        <f t="shared" si="249"/>
        <v>7.96</v>
      </c>
      <c r="N1574" s="91" t="str">
        <f t="shared" si="250"/>
        <v>N.M.</v>
      </c>
      <c r="O1574" s="258"/>
      <c r="P1574" s="157"/>
      <c r="Q1574" s="307">
        <v>7.96</v>
      </c>
      <c r="R1574" s="307">
        <v>0</v>
      </c>
      <c r="S1574" s="142">
        <f t="shared" si="251"/>
        <v>7.96</v>
      </c>
      <c r="T1574" s="91" t="str">
        <f t="shared" si="252"/>
        <v>N.M.</v>
      </c>
      <c r="U1574" s="157"/>
      <c r="V1574" s="307">
        <v>7.96</v>
      </c>
      <c r="W1574" s="307">
        <v>0</v>
      </c>
      <c r="X1574" s="142">
        <f t="shared" si="253"/>
        <v>7.96</v>
      </c>
      <c r="Y1574" s="91" t="str">
        <f t="shared" si="254"/>
        <v>N.M.</v>
      </c>
      <c r="Z1574" s="132"/>
    </row>
    <row r="1575" spans="1:26" s="68" customFormat="1" hidden="1" outlineLevel="2" x14ac:dyDescent="0.25">
      <c r="A1575" s="63" t="s">
        <v>1448</v>
      </c>
      <c r="B1575" s="64" t="s">
        <v>1907</v>
      </c>
      <c r="C1575" s="65" t="s">
        <v>2356</v>
      </c>
      <c r="D1575" s="66"/>
      <c r="E1575" s="67"/>
      <c r="F1575" s="307">
        <v>149702.91</v>
      </c>
      <c r="G1575" s="307">
        <v>23246.04</v>
      </c>
      <c r="H1575" s="142">
        <f t="shared" si="248"/>
        <v>126456.87</v>
      </c>
      <c r="I1575" s="91">
        <f t="shared" si="247"/>
        <v>5.4399317044967654</v>
      </c>
      <c r="J1575" s="157"/>
      <c r="K1575" s="307">
        <v>627434.37</v>
      </c>
      <c r="L1575" s="307">
        <v>337741.15</v>
      </c>
      <c r="M1575" s="142">
        <f t="shared" si="249"/>
        <v>289693.21999999997</v>
      </c>
      <c r="N1575" s="91">
        <f t="shared" si="250"/>
        <v>0.85773741221642652</v>
      </c>
      <c r="O1575" s="258"/>
      <c r="P1575" s="157"/>
      <c r="Q1575" s="307">
        <v>360574.23</v>
      </c>
      <c r="R1575" s="307">
        <v>68194.87</v>
      </c>
      <c r="S1575" s="142">
        <f t="shared" si="251"/>
        <v>292379.36</v>
      </c>
      <c r="T1575" s="91">
        <f t="shared" si="252"/>
        <v>4.2874098887496963</v>
      </c>
      <c r="U1575" s="157"/>
      <c r="V1575" s="307">
        <v>727535.63</v>
      </c>
      <c r="W1575" s="307">
        <v>501214.36</v>
      </c>
      <c r="X1575" s="142">
        <f t="shared" si="253"/>
        <v>226321.27000000002</v>
      </c>
      <c r="Y1575" s="91">
        <f t="shared" si="254"/>
        <v>0.45154586153517234</v>
      </c>
      <c r="Z1575" s="132"/>
    </row>
    <row r="1576" spans="1:26" s="68" customFormat="1" hidden="1" outlineLevel="2" x14ac:dyDescent="0.25">
      <c r="A1576" s="63" t="s">
        <v>1449</v>
      </c>
      <c r="B1576" s="64" t="s">
        <v>1908</v>
      </c>
      <c r="C1576" s="65" t="s">
        <v>2357</v>
      </c>
      <c r="D1576" s="66"/>
      <c r="E1576" s="67"/>
      <c r="F1576" s="307">
        <v>3687.56</v>
      </c>
      <c r="G1576" s="307">
        <v>664.45</v>
      </c>
      <c r="H1576" s="142">
        <f t="shared" si="248"/>
        <v>3023.1099999999997</v>
      </c>
      <c r="I1576" s="91">
        <f t="shared" si="247"/>
        <v>4.5497930619309193</v>
      </c>
      <c r="J1576" s="157"/>
      <c r="K1576" s="307">
        <v>17713.7</v>
      </c>
      <c r="L1576" s="307">
        <v>3779.38</v>
      </c>
      <c r="M1576" s="142">
        <f t="shared" si="249"/>
        <v>13934.32</v>
      </c>
      <c r="N1576" s="91">
        <f t="shared" si="250"/>
        <v>3.6869327773338481</v>
      </c>
      <c r="O1576" s="258"/>
      <c r="P1576" s="157"/>
      <c r="Q1576" s="307">
        <v>5782.74</v>
      </c>
      <c r="R1576" s="307">
        <v>1647.88</v>
      </c>
      <c r="S1576" s="142">
        <f t="shared" si="251"/>
        <v>4134.8599999999997</v>
      </c>
      <c r="T1576" s="91">
        <f t="shared" si="252"/>
        <v>2.5091996990072087</v>
      </c>
      <c r="U1576" s="157"/>
      <c r="V1576" s="307">
        <v>28217.75</v>
      </c>
      <c r="W1576" s="307">
        <v>5500.56</v>
      </c>
      <c r="X1576" s="142">
        <f t="shared" si="253"/>
        <v>22717.19</v>
      </c>
      <c r="Y1576" s="91">
        <f t="shared" si="254"/>
        <v>4.1299776750003634</v>
      </c>
      <c r="Z1576" s="132"/>
    </row>
    <row r="1577" spans="1:26" s="68" customFormat="1" hidden="1" outlineLevel="2" x14ac:dyDescent="0.25">
      <c r="A1577" s="63" t="s">
        <v>1450</v>
      </c>
      <c r="B1577" s="64" t="s">
        <v>1909</v>
      </c>
      <c r="C1577" s="65" t="s">
        <v>2358</v>
      </c>
      <c r="D1577" s="66"/>
      <c r="E1577" s="67"/>
      <c r="F1577" s="307">
        <v>0</v>
      </c>
      <c r="G1577" s="307">
        <v>0</v>
      </c>
      <c r="H1577" s="142">
        <f t="shared" si="248"/>
        <v>0</v>
      </c>
      <c r="I1577" s="91">
        <f t="shared" si="247"/>
        <v>0</v>
      </c>
      <c r="J1577" s="157"/>
      <c r="K1577" s="307">
        <v>-98.31</v>
      </c>
      <c r="L1577" s="307">
        <v>0</v>
      </c>
      <c r="M1577" s="142">
        <f t="shared" si="249"/>
        <v>-98.31</v>
      </c>
      <c r="N1577" s="91" t="str">
        <f t="shared" si="250"/>
        <v>N.M.</v>
      </c>
      <c r="O1577" s="258"/>
      <c r="P1577" s="157"/>
      <c r="Q1577" s="307">
        <v>0</v>
      </c>
      <c r="R1577" s="307">
        <v>0</v>
      </c>
      <c r="S1577" s="142">
        <f t="shared" si="251"/>
        <v>0</v>
      </c>
      <c r="T1577" s="91">
        <f t="shared" si="252"/>
        <v>0</v>
      </c>
      <c r="U1577" s="157"/>
      <c r="V1577" s="307">
        <v>0</v>
      </c>
      <c r="W1577" s="307">
        <v>0</v>
      </c>
      <c r="X1577" s="142">
        <f t="shared" si="253"/>
        <v>0</v>
      </c>
      <c r="Y1577" s="91">
        <f t="shared" si="254"/>
        <v>0</v>
      </c>
      <c r="Z1577" s="132"/>
    </row>
    <row r="1578" spans="1:26" s="68" customFormat="1" hidden="1" outlineLevel="2" x14ac:dyDescent="0.25">
      <c r="A1578" s="63" t="s">
        <v>1451</v>
      </c>
      <c r="B1578" s="64" t="s">
        <v>1910</v>
      </c>
      <c r="C1578" s="65" t="s">
        <v>2359</v>
      </c>
      <c r="D1578" s="66"/>
      <c r="E1578" s="67"/>
      <c r="F1578" s="307">
        <v>852.47</v>
      </c>
      <c r="G1578" s="307">
        <v>478.11</v>
      </c>
      <c r="H1578" s="142">
        <f t="shared" si="248"/>
        <v>374.36</v>
      </c>
      <c r="I1578" s="91">
        <f t="shared" si="247"/>
        <v>0.7829997280960449</v>
      </c>
      <c r="J1578" s="157"/>
      <c r="K1578" s="307">
        <v>4541.33</v>
      </c>
      <c r="L1578" s="307">
        <v>5933.1900000000005</v>
      </c>
      <c r="M1578" s="142">
        <f t="shared" si="249"/>
        <v>-1391.8600000000006</v>
      </c>
      <c r="N1578" s="91">
        <f t="shared" si="250"/>
        <v>-0.23458881310054128</v>
      </c>
      <c r="O1578" s="258"/>
      <c r="P1578" s="157"/>
      <c r="Q1578" s="307">
        <v>2134.39</v>
      </c>
      <c r="R1578" s="307">
        <v>3538.85</v>
      </c>
      <c r="S1578" s="142">
        <f t="shared" si="251"/>
        <v>-1404.46</v>
      </c>
      <c r="T1578" s="91">
        <f t="shared" si="252"/>
        <v>-0.39686903937719881</v>
      </c>
      <c r="U1578" s="157"/>
      <c r="V1578" s="307">
        <v>9575.17</v>
      </c>
      <c r="W1578" s="307">
        <v>11438.12</v>
      </c>
      <c r="X1578" s="142">
        <f t="shared" si="253"/>
        <v>-1862.9500000000007</v>
      </c>
      <c r="Y1578" s="91">
        <f t="shared" si="254"/>
        <v>-0.16287204540606329</v>
      </c>
      <c r="Z1578" s="132"/>
    </row>
    <row r="1579" spans="1:26" s="68" customFormat="1" hidden="1" outlineLevel="2" x14ac:dyDescent="0.25">
      <c r="A1579" s="63" t="s">
        <v>1452</v>
      </c>
      <c r="B1579" s="64" t="s">
        <v>1911</v>
      </c>
      <c r="C1579" s="65" t="s">
        <v>2360</v>
      </c>
      <c r="D1579" s="66"/>
      <c r="E1579" s="67"/>
      <c r="F1579" s="307">
        <v>1.41</v>
      </c>
      <c r="G1579" s="307">
        <v>7.32</v>
      </c>
      <c r="H1579" s="142">
        <f t="shared" si="248"/>
        <v>-5.91</v>
      </c>
      <c r="I1579" s="91">
        <f t="shared" si="247"/>
        <v>-0.80737704918032782</v>
      </c>
      <c r="J1579" s="157"/>
      <c r="K1579" s="307">
        <v>92.4</v>
      </c>
      <c r="L1579" s="307">
        <v>27.79</v>
      </c>
      <c r="M1579" s="142">
        <f t="shared" si="249"/>
        <v>64.610000000000014</v>
      </c>
      <c r="N1579" s="91">
        <f t="shared" si="250"/>
        <v>2.3249370277078092</v>
      </c>
      <c r="O1579" s="258"/>
      <c r="P1579" s="157"/>
      <c r="Q1579" s="307">
        <v>60.64</v>
      </c>
      <c r="R1579" s="307">
        <v>24.12</v>
      </c>
      <c r="S1579" s="142">
        <f t="shared" si="251"/>
        <v>36.519999999999996</v>
      </c>
      <c r="T1579" s="91">
        <f t="shared" si="252"/>
        <v>1.5140961857379767</v>
      </c>
      <c r="U1579" s="157"/>
      <c r="V1579" s="307">
        <v>128.56</v>
      </c>
      <c r="W1579" s="307">
        <v>99.78</v>
      </c>
      <c r="X1579" s="142">
        <f t="shared" si="253"/>
        <v>28.78</v>
      </c>
      <c r="Y1579" s="91">
        <f t="shared" si="254"/>
        <v>0.28843455602325119</v>
      </c>
      <c r="Z1579" s="132"/>
    </row>
    <row r="1580" spans="1:26" s="68" customFormat="1" hidden="1" outlineLevel="2" x14ac:dyDescent="0.25">
      <c r="A1580" s="63" t="s">
        <v>1453</v>
      </c>
      <c r="B1580" s="64" t="s">
        <v>1912</v>
      </c>
      <c r="C1580" s="65" t="s">
        <v>2361</v>
      </c>
      <c r="D1580" s="66"/>
      <c r="E1580" s="67"/>
      <c r="F1580" s="307">
        <v>0</v>
      </c>
      <c r="G1580" s="307">
        <v>0</v>
      </c>
      <c r="H1580" s="142">
        <f t="shared" si="248"/>
        <v>0</v>
      </c>
      <c r="I1580" s="91">
        <f t="shared" si="247"/>
        <v>0</v>
      </c>
      <c r="J1580" s="157"/>
      <c r="K1580" s="307">
        <v>0</v>
      </c>
      <c r="L1580" s="307">
        <v>79.86</v>
      </c>
      <c r="M1580" s="142">
        <f t="shared" si="249"/>
        <v>-79.86</v>
      </c>
      <c r="N1580" s="91" t="str">
        <f t="shared" si="250"/>
        <v>N.M.</v>
      </c>
      <c r="O1580" s="258"/>
      <c r="P1580" s="157"/>
      <c r="Q1580" s="307">
        <v>0</v>
      </c>
      <c r="R1580" s="307">
        <v>0</v>
      </c>
      <c r="S1580" s="142">
        <f t="shared" si="251"/>
        <v>0</v>
      </c>
      <c r="T1580" s="91">
        <f t="shared" si="252"/>
        <v>0</v>
      </c>
      <c r="U1580" s="157"/>
      <c r="V1580" s="307">
        <v>0</v>
      </c>
      <c r="W1580" s="307">
        <v>79.86</v>
      </c>
      <c r="X1580" s="142">
        <f t="shared" si="253"/>
        <v>-79.86</v>
      </c>
      <c r="Y1580" s="91" t="str">
        <f t="shared" si="254"/>
        <v>N.M.</v>
      </c>
      <c r="Z1580" s="132"/>
    </row>
    <row r="1581" spans="1:26" s="68" customFormat="1" hidden="1" outlineLevel="2" x14ac:dyDescent="0.25">
      <c r="A1581" s="63" t="s">
        <v>1454</v>
      </c>
      <c r="B1581" s="64" t="s">
        <v>1913</v>
      </c>
      <c r="C1581" s="65" t="s">
        <v>2362</v>
      </c>
      <c r="D1581" s="66"/>
      <c r="E1581" s="67"/>
      <c r="F1581" s="307">
        <v>1138055.57</v>
      </c>
      <c r="G1581" s="307">
        <v>907448.07000000007</v>
      </c>
      <c r="H1581" s="142">
        <f t="shared" si="248"/>
        <v>230607.5</v>
      </c>
      <c r="I1581" s="91">
        <f t="shared" si="247"/>
        <v>0.25412748963144521</v>
      </c>
      <c r="J1581" s="157"/>
      <c r="K1581" s="307">
        <v>6800814.04</v>
      </c>
      <c r="L1581" s="307">
        <v>7514305.3899999997</v>
      </c>
      <c r="M1581" s="142">
        <f t="shared" si="249"/>
        <v>-713491.34999999963</v>
      </c>
      <c r="N1581" s="91">
        <f t="shared" si="250"/>
        <v>-9.495107171841996E-2</v>
      </c>
      <c r="O1581" s="258"/>
      <c r="P1581" s="157"/>
      <c r="Q1581" s="307">
        <v>2760785.5700000003</v>
      </c>
      <c r="R1581" s="307">
        <v>3514979.13</v>
      </c>
      <c r="S1581" s="142">
        <f t="shared" si="251"/>
        <v>-754193.55999999959</v>
      </c>
      <c r="T1581" s="91">
        <f t="shared" si="252"/>
        <v>-0.21456558690861974</v>
      </c>
      <c r="U1581" s="157"/>
      <c r="V1581" s="307">
        <v>11531778.550000001</v>
      </c>
      <c r="W1581" s="307">
        <v>12263044.67</v>
      </c>
      <c r="X1581" s="142">
        <f t="shared" si="253"/>
        <v>-731266.11999999918</v>
      </c>
      <c r="Y1581" s="91">
        <f t="shared" si="254"/>
        <v>-5.9631693407180518E-2</v>
      </c>
      <c r="Z1581" s="132"/>
    </row>
    <row r="1582" spans="1:26" s="68" customFormat="1" hidden="1" outlineLevel="2" x14ac:dyDescent="0.25">
      <c r="A1582" s="63" t="s">
        <v>1455</v>
      </c>
      <c r="B1582" s="64" t="s">
        <v>1914</v>
      </c>
      <c r="C1582" s="65" t="s">
        <v>2363</v>
      </c>
      <c r="D1582" s="66"/>
      <c r="E1582" s="67"/>
      <c r="F1582" s="307">
        <v>29.86</v>
      </c>
      <c r="G1582" s="307">
        <v>0</v>
      </c>
      <c r="H1582" s="142">
        <f t="shared" si="248"/>
        <v>29.86</v>
      </c>
      <c r="I1582" s="91" t="str">
        <f t="shared" ref="I1582:I1645" si="255">IF(G1582&lt;0,IF(H1582=0,0,IF(OR(G1582=0,F1582=0),"N.M.",IF(ABS(H1582/G1582)&gt;=10,"N.M.",H1582/(-G1582)))),IF(H1582=0,0,IF(OR(G1582=0,F1582=0),"N.M.",IF(ABS(H1582/G1582)&gt;=10,"N.M.",H1582/G1582))))</f>
        <v>N.M.</v>
      </c>
      <c r="J1582" s="157"/>
      <c r="K1582" s="307">
        <v>29.86</v>
      </c>
      <c r="L1582" s="307">
        <v>0</v>
      </c>
      <c r="M1582" s="142">
        <f t="shared" si="249"/>
        <v>29.86</v>
      </c>
      <c r="N1582" s="91" t="str">
        <f t="shared" si="250"/>
        <v>N.M.</v>
      </c>
      <c r="O1582" s="258"/>
      <c r="P1582" s="157"/>
      <c r="Q1582" s="307">
        <v>29.86</v>
      </c>
      <c r="R1582" s="307">
        <v>0</v>
      </c>
      <c r="S1582" s="142">
        <f t="shared" si="251"/>
        <v>29.86</v>
      </c>
      <c r="T1582" s="91" t="str">
        <f t="shared" si="252"/>
        <v>N.M.</v>
      </c>
      <c r="U1582" s="157"/>
      <c r="V1582" s="307">
        <v>29.86</v>
      </c>
      <c r="W1582" s="307">
        <v>0</v>
      </c>
      <c r="X1582" s="142">
        <f t="shared" si="253"/>
        <v>29.86</v>
      </c>
      <c r="Y1582" s="91" t="str">
        <f t="shared" si="254"/>
        <v>N.M.</v>
      </c>
      <c r="Z1582" s="132"/>
    </row>
    <row r="1583" spans="1:26" s="68" customFormat="1" hidden="1" outlineLevel="2" x14ac:dyDescent="0.25">
      <c r="A1583" s="63" t="s">
        <v>1456</v>
      </c>
      <c r="B1583" s="64" t="s">
        <v>1915</v>
      </c>
      <c r="C1583" s="65" t="s">
        <v>2364</v>
      </c>
      <c r="D1583" s="66"/>
      <c r="E1583" s="67"/>
      <c r="F1583" s="307">
        <v>175012.95</v>
      </c>
      <c r="G1583" s="307">
        <v>-41909.4</v>
      </c>
      <c r="H1583" s="142">
        <f t="shared" si="248"/>
        <v>216922.35</v>
      </c>
      <c r="I1583" s="91">
        <f t="shared" si="255"/>
        <v>5.1759831923148507</v>
      </c>
      <c r="J1583" s="157"/>
      <c r="K1583" s="307">
        <v>892546.53</v>
      </c>
      <c r="L1583" s="307">
        <v>382909.62</v>
      </c>
      <c r="M1583" s="142">
        <f t="shared" si="249"/>
        <v>509636.91000000003</v>
      </c>
      <c r="N1583" s="91">
        <f t="shared" si="250"/>
        <v>1.330958752094032</v>
      </c>
      <c r="O1583" s="258"/>
      <c r="P1583" s="157"/>
      <c r="Q1583" s="307">
        <v>400754.28</v>
      </c>
      <c r="R1583" s="307">
        <v>77317.45</v>
      </c>
      <c r="S1583" s="142">
        <f t="shared" si="251"/>
        <v>323436.83</v>
      </c>
      <c r="T1583" s="91">
        <f t="shared" si="252"/>
        <v>4.1832319870870034</v>
      </c>
      <c r="U1583" s="157"/>
      <c r="V1583" s="307">
        <v>1023179.04</v>
      </c>
      <c r="W1583" s="307">
        <v>512165.53</v>
      </c>
      <c r="X1583" s="142">
        <f t="shared" si="253"/>
        <v>511013.51</v>
      </c>
      <c r="Y1583" s="91">
        <f t="shared" si="254"/>
        <v>0.99775068814178103</v>
      </c>
      <c r="Z1583" s="132"/>
    </row>
    <row r="1584" spans="1:26" s="68" customFormat="1" hidden="1" outlineLevel="2" x14ac:dyDescent="0.25">
      <c r="A1584" s="63" t="s">
        <v>1457</v>
      </c>
      <c r="B1584" s="64" t="s">
        <v>1916</v>
      </c>
      <c r="C1584" s="65" t="s">
        <v>2365</v>
      </c>
      <c r="D1584" s="66"/>
      <c r="E1584" s="67"/>
      <c r="F1584" s="307">
        <v>0</v>
      </c>
      <c r="G1584" s="307">
        <v>20.14</v>
      </c>
      <c r="H1584" s="142">
        <f t="shared" si="248"/>
        <v>-20.14</v>
      </c>
      <c r="I1584" s="91" t="str">
        <f t="shared" si="255"/>
        <v>N.M.</v>
      </c>
      <c r="J1584" s="157"/>
      <c r="K1584" s="307">
        <v>64.13</v>
      </c>
      <c r="L1584" s="307">
        <v>160.94</v>
      </c>
      <c r="M1584" s="142">
        <f t="shared" si="249"/>
        <v>-96.81</v>
      </c>
      <c r="N1584" s="91">
        <f t="shared" si="250"/>
        <v>-0.6015285199453213</v>
      </c>
      <c r="O1584" s="258"/>
      <c r="P1584" s="157"/>
      <c r="Q1584" s="307">
        <v>0.28000000000000003</v>
      </c>
      <c r="R1584" s="307">
        <v>95.64</v>
      </c>
      <c r="S1584" s="142">
        <f t="shared" si="251"/>
        <v>-95.36</v>
      </c>
      <c r="T1584" s="91">
        <f t="shared" si="252"/>
        <v>-0.99707235466332078</v>
      </c>
      <c r="U1584" s="157"/>
      <c r="V1584" s="307">
        <v>97.1</v>
      </c>
      <c r="W1584" s="307">
        <v>295.33000000000004</v>
      </c>
      <c r="X1584" s="142">
        <f t="shared" si="253"/>
        <v>-198.23000000000005</v>
      </c>
      <c r="Y1584" s="91">
        <f t="shared" si="254"/>
        <v>-0.67121525073646437</v>
      </c>
      <c r="Z1584" s="132"/>
    </row>
    <row r="1585" spans="1:26" s="68" customFormat="1" hidden="1" outlineLevel="2" x14ac:dyDescent="0.25">
      <c r="A1585" s="63" t="s">
        <v>1458</v>
      </c>
      <c r="B1585" s="64" t="s">
        <v>1917</v>
      </c>
      <c r="C1585" s="65" t="s">
        <v>2366</v>
      </c>
      <c r="D1585" s="66"/>
      <c r="E1585" s="67"/>
      <c r="F1585" s="307">
        <v>0</v>
      </c>
      <c r="G1585" s="307">
        <v>0</v>
      </c>
      <c r="H1585" s="142">
        <f t="shared" ref="H1585:H1648" si="256">+F1585-G1585</f>
        <v>0</v>
      </c>
      <c r="I1585" s="91">
        <f t="shared" si="255"/>
        <v>0</v>
      </c>
      <c r="J1585" s="157"/>
      <c r="K1585" s="307">
        <v>0</v>
      </c>
      <c r="L1585" s="307">
        <v>0</v>
      </c>
      <c r="M1585" s="142">
        <f t="shared" si="249"/>
        <v>0</v>
      </c>
      <c r="N1585" s="91">
        <f t="shared" si="250"/>
        <v>0</v>
      </c>
      <c r="O1585" s="258"/>
      <c r="P1585" s="157"/>
      <c r="Q1585" s="307">
        <v>0</v>
      </c>
      <c r="R1585" s="307">
        <v>0</v>
      </c>
      <c r="S1585" s="142">
        <f t="shared" si="251"/>
        <v>0</v>
      </c>
      <c r="T1585" s="91">
        <f t="shared" si="252"/>
        <v>0</v>
      </c>
      <c r="U1585" s="157"/>
      <c r="V1585" s="307">
        <v>0</v>
      </c>
      <c r="W1585" s="307">
        <v>105.95</v>
      </c>
      <c r="X1585" s="142">
        <f t="shared" si="253"/>
        <v>-105.95</v>
      </c>
      <c r="Y1585" s="91" t="str">
        <f t="shared" si="254"/>
        <v>N.M.</v>
      </c>
      <c r="Z1585" s="132"/>
    </row>
    <row r="1586" spans="1:26" s="68" customFormat="1" hidden="1" outlineLevel="2" x14ac:dyDescent="0.25">
      <c r="A1586" s="63" t="s">
        <v>1459</v>
      </c>
      <c r="B1586" s="64" t="s">
        <v>1918</v>
      </c>
      <c r="C1586" s="65" t="s">
        <v>2367</v>
      </c>
      <c r="D1586" s="66"/>
      <c r="E1586" s="67"/>
      <c r="F1586" s="307">
        <v>0</v>
      </c>
      <c r="G1586" s="307">
        <v>0</v>
      </c>
      <c r="H1586" s="142">
        <f t="shared" si="256"/>
        <v>0</v>
      </c>
      <c r="I1586" s="91">
        <f t="shared" si="255"/>
        <v>0</v>
      </c>
      <c r="J1586" s="157"/>
      <c r="K1586" s="307">
        <v>0</v>
      </c>
      <c r="L1586" s="307">
        <v>0</v>
      </c>
      <c r="M1586" s="142">
        <f t="shared" si="249"/>
        <v>0</v>
      </c>
      <c r="N1586" s="91">
        <f t="shared" si="250"/>
        <v>0</v>
      </c>
      <c r="O1586" s="258"/>
      <c r="P1586" s="157"/>
      <c r="Q1586" s="307">
        <v>0</v>
      </c>
      <c r="R1586" s="307">
        <v>0</v>
      </c>
      <c r="S1586" s="142">
        <f t="shared" si="251"/>
        <v>0</v>
      </c>
      <c r="T1586" s="91">
        <f t="shared" si="252"/>
        <v>0</v>
      </c>
      <c r="U1586" s="157"/>
      <c r="V1586" s="307">
        <v>13.620000000000001</v>
      </c>
      <c r="W1586" s="307">
        <v>5.9</v>
      </c>
      <c r="X1586" s="142">
        <f t="shared" si="253"/>
        <v>7.7200000000000006</v>
      </c>
      <c r="Y1586" s="91">
        <f t="shared" si="254"/>
        <v>1.3084745762711865</v>
      </c>
      <c r="Z1586" s="132"/>
    </row>
    <row r="1587" spans="1:26" s="68" customFormat="1" hidden="1" outlineLevel="2" x14ac:dyDescent="0.25">
      <c r="A1587" s="63" t="s">
        <v>1460</v>
      </c>
      <c r="B1587" s="64" t="s">
        <v>1919</v>
      </c>
      <c r="C1587" s="65" t="s">
        <v>2368</v>
      </c>
      <c r="D1587" s="66"/>
      <c r="E1587" s="67"/>
      <c r="F1587" s="307">
        <v>0</v>
      </c>
      <c r="G1587" s="307">
        <v>0</v>
      </c>
      <c r="H1587" s="142">
        <f t="shared" si="256"/>
        <v>0</v>
      </c>
      <c r="I1587" s="91">
        <f t="shared" si="255"/>
        <v>0</v>
      </c>
      <c r="J1587" s="157"/>
      <c r="K1587" s="307">
        <v>0</v>
      </c>
      <c r="L1587" s="307">
        <v>0</v>
      </c>
      <c r="M1587" s="142">
        <f t="shared" si="249"/>
        <v>0</v>
      </c>
      <c r="N1587" s="91">
        <f t="shared" si="250"/>
        <v>0</v>
      </c>
      <c r="O1587" s="258"/>
      <c r="P1587" s="157"/>
      <c r="Q1587" s="307">
        <v>0</v>
      </c>
      <c r="R1587" s="307">
        <v>0</v>
      </c>
      <c r="S1587" s="142">
        <f t="shared" si="251"/>
        <v>0</v>
      </c>
      <c r="T1587" s="91">
        <f t="shared" si="252"/>
        <v>0</v>
      </c>
      <c r="U1587" s="157"/>
      <c r="V1587" s="307">
        <v>0</v>
      </c>
      <c r="W1587" s="307">
        <v>-0.02</v>
      </c>
      <c r="X1587" s="142">
        <f t="shared" si="253"/>
        <v>0.02</v>
      </c>
      <c r="Y1587" s="91" t="str">
        <f t="shared" si="254"/>
        <v>N.M.</v>
      </c>
      <c r="Z1587" s="132"/>
    </row>
    <row r="1588" spans="1:26" s="68" customFormat="1" hidden="1" outlineLevel="2" x14ac:dyDescent="0.25">
      <c r="A1588" s="63" t="s">
        <v>1461</v>
      </c>
      <c r="B1588" s="64" t="s">
        <v>1920</v>
      </c>
      <c r="C1588" s="65" t="s">
        <v>2369</v>
      </c>
      <c r="D1588" s="66"/>
      <c r="E1588" s="67"/>
      <c r="F1588" s="307">
        <v>0</v>
      </c>
      <c r="G1588" s="307">
        <v>2.39</v>
      </c>
      <c r="H1588" s="142">
        <f t="shared" si="256"/>
        <v>-2.39</v>
      </c>
      <c r="I1588" s="91" t="str">
        <f t="shared" si="255"/>
        <v>N.M.</v>
      </c>
      <c r="J1588" s="157"/>
      <c r="K1588" s="307">
        <v>24.36</v>
      </c>
      <c r="L1588" s="307">
        <v>2.39</v>
      </c>
      <c r="M1588" s="142">
        <f t="shared" si="249"/>
        <v>21.97</v>
      </c>
      <c r="N1588" s="91">
        <f t="shared" si="250"/>
        <v>9.1924686192468616</v>
      </c>
      <c r="O1588" s="258"/>
      <c r="P1588" s="157"/>
      <c r="Q1588" s="307">
        <v>24.36</v>
      </c>
      <c r="R1588" s="307">
        <v>2.39</v>
      </c>
      <c r="S1588" s="142">
        <f t="shared" si="251"/>
        <v>21.97</v>
      </c>
      <c r="T1588" s="91">
        <f t="shared" si="252"/>
        <v>9.1924686192468616</v>
      </c>
      <c r="U1588" s="157"/>
      <c r="V1588" s="307">
        <v>43.480000000000004</v>
      </c>
      <c r="W1588" s="307">
        <v>13.290000000000001</v>
      </c>
      <c r="X1588" s="142">
        <f t="shared" si="253"/>
        <v>30.190000000000005</v>
      </c>
      <c r="Y1588" s="91">
        <f t="shared" si="254"/>
        <v>2.2716328066215201</v>
      </c>
      <c r="Z1588" s="132"/>
    </row>
    <row r="1589" spans="1:26" s="68" customFormat="1" hidden="1" outlineLevel="2" x14ac:dyDescent="0.25">
      <c r="A1589" s="63" t="s">
        <v>1462</v>
      </c>
      <c r="B1589" s="64" t="s">
        <v>1921</v>
      </c>
      <c r="C1589" s="65" t="s">
        <v>2370</v>
      </c>
      <c r="D1589" s="66"/>
      <c r="E1589" s="67"/>
      <c r="F1589" s="307">
        <v>29.68</v>
      </c>
      <c r="G1589" s="307">
        <v>0</v>
      </c>
      <c r="H1589" s="142">
        <f t="shared" si="256"/>
        <v>29.68</v>
      </c>
      <c r="I1589" s="91" t="str">
        <f t="shared" si="255"/>
        <v>N.M.</v>
      </c>
      <c r="J1589" s="157"/>
      <c r="K1589" s="307">
        <v>444.65000000000003</v>
      </c>
      <c r="L1589" s="307">
        <v>36.74</v>
      </c>
      <c r="M1589" s="142">
        <f t="shared" si="249"/>
        <v>407.91</v>
      </c>
      <c r="N1589" s="91" t="str">
        <f t="shared" si="250"/>
        <v>N.M.</v>
      </c>
      <c r="O1589" s="258"/>
      <c r="P1589" s="157"/>
      <c r="Q1589" s="307">
        <v>228.27</v>
      </c>
      <c r="R1589" s="307">
        <v>22.34</v>
      </c>
      <c r="S1589" s="142">
        <f t="shared" si="251"/>
        <v>205.93</v>
      </c>
      <c r="T1589" s="91">
        <f t="shared" si="252"/>
        <v>9.2179946284691141</v>
      </c>
      <c r="U1589" s="157"/>
      <c r="V1589" s="307">
        <v>660.27</v>
      </c>
      <c r="W1589" s="307">
        <v>109.05000000000001</v>
      </c>
      <c r="X1589" s="142">
        <f t="shared" si="253"/>
        <v>551.22</v>
      </c>
      <c r="Y1589" s="91">
        <f t="shared" si="254"/>
        <v>5.0547455295735899</v>
      </c>
      <c r="Z1589" s="132"/>
    </row>
    <row r="1590" spans="1:26" s="68" customFormat="1" hidden="1" outlineLevel="2" x14ac:dyDescent="0.25">
      <c r="A1590" s="63" t="s">
        <v>1463</v>
      </c>
      <c r="B1590" s="64" t="s">
        <v>1922</v>
      </c>
      <c r="C1590" s="65" t="s">
        <v>2371</v>
      </c>
      <c r="D1590" s="66"/>
      <c r="E1590" s="67"/>
      <c r="F1590" s="307">
        <v>7.41</v>
      </c>
      <c r="G1590" s="307">
        <v>0</v>
      </c>
      <c r="H1590" s="142">
        <f t="shared" si="256"/>
        <v>7.41</v>
      </c>
      <c r="I1590" s="91" t="str">
        <f t="shared" si="255"/>
        <v>N.M.</v>
      </c>
      <c r="J1590" s="157"/>
      <c r="K1590" s="307">
        <v>107.94</v>
      </c>
      <c r="L1590" s="307">
        <v>71.350000000000009</v>
      </c>
      <c r="M1590" s="142">
        <f t="shared" si="249"/>
        <v>36.589999999999989</v>
      </c>
      <c r="N1590" s="91">
        <f t="shared" si="250"/>
        <v>0.5128241065171687</v>
      </c>
      <c r="O1590" s="258"/>
      <c r="P1590" s="157"/>
      <c r="Q1590" s="307">
        <v>42.29</v>
      </c>
      <c r="R1590" s="307">
        <v>6.34</v>
      </c>
      <c r="S1590" s="142">
        <f t="shared" si="251"/>
        <v>35.950000000000003</v>
      </c>
      <c r="T1590" s="91">
        <f t="shared" si="252"/>
        <v>5.6703470031545748</v>
      </c>
      <c r="U1590" s="157"/>
      <c r="V1590" s="307">
        <v>159.55000000000001</v>
      </c>
      <c r="W1590" s="307">
        <v>1256.4099999999999</v>
      </c>
      <c r="X1590" s="142">
        <f t="shared" si="253"/>
        <v>-1096.8599999999999</v>
      </c>
      <c r="Y1590" s="91">
        <f t="shared" si="254"/>
        <v>-0.87301119857371401</v>
      </c>
      <c r="Z1590" s="132"/>
    </row>
    <row r="1591" spans="1:26" s="68" customFormat="1" hidden="1" outlineLevel="2" x14ac:dyDescent="0.25">
      <c r="A1591" s="63" t="s">
        <v>1464</v>
      </c>
      <c r="B1591" s="64" t="s">
        <v>1923</v>
      </c>
      <c r="C1591" s="65" t="s">
        <v>2372</v>
      </c>
      <c r="D1591" s="66"/>
      <c r="E1591" s="67"/>
      <c r="F1591" s="307">
        <v>87.100000000000009</v>
      </c>
      <c r="G1591" s="307">
        <v>15.040000000000001</v>
      </c>
      <c r="H1591" s="142">
        <f t="shared" si="256"/>
        <v>72.06</v>
      </c>
      <c r="I1591" s="91">
        <f t="shared" si="255"/>
        <v>4.7912234042553186</v>
      </c>
      <c r="J1591" s="157"/>
      <c r="K1591" s="307">
        <v>316.32</v>
      </c>
      <c r="L1591" s="307">
        <v>483.08</v>
      </c>
      <c r="M1591" s="142">
        <f t="shared" si="249"/>
        <v>-166.76</v>
      </c>
      <c r="N1591" s="91">
        <f t="shared" si="250"/>
        <v>-0.34520162291959922</v>
      </c>
      <c r="O1591" s="258"/>
      <c r="P1591" s="157"/>
      <c r="Q1591" s="307">
        <v>182.71</v>
      </c>
      <c r="R1591" s="307">
        <v>80.650000000000006</v>
      </c>
      <c r="S1591" s="142">
        <f t="shared" si="251"/>
        <v>102.06</v>
      </c>
      <c r="T1591" s="91">
        <f t="shared" si="252"/>
        <v>1.265468071915685</v>
      </c>
      <c r="U1591" s="157"/>
      <c r="V1591" s="307">
        <v>495.6</v>
      </c>
      <c r="W1591" s="307">
        <v>575.18999999999994</v>
      </c>
      <c r="X1591" s="142">
        <f t="shared" si="253"/>
        <v>-79.589999999999918</v>
      </c>
      <c r="Y1591" s="91">
        <f t="shared" si="254"/>
        <v>-0.1383716684921503</v>
      </c>
      <c r="Z1591" s="132"/>
    </row>
    <row r="1592" spans="1:26" s="68" customFormat="1" hidden="1" outlineLevel="2" x14ac:dyDescent="0.25">
      <c r="A1592" s="63" t="s">
        <v>1465</v>
      </c>
      <c r="B1592" s="64" t="s">
        <v>1924</v>
      </c>
      <c r="C1592" s="65" t="s">
        <v>2373</v>
      </c>
      <c r="D1592" s="66"/>
      <c r="E1592" s="67"/>
      <c r="F1592" s="307">
        <v>5.5</v>
      </c>
      <c r="G1592" s="307">
        <v>0.25</v>
      </c>
      <c r="H1592" s="142">
        <f t="shared" si="256"/>
        <v>5.25</v>
      </c>
      <c r="I1592" s="91" t="str">
        <f t="shared" si="255"/>
        <v>N.M.</v>
      </c>
      <c r="J1592" s="157"/>
      <c r="K1592" s="307">
        <v>104.03</v>
      </c>
      <c r="L1592" s="307">
        <v>10.029999999999999</v>
      </c>
      <c r="M1592" s="142">
        <f t="shared" si="249"/>
        <v>94</v>
      </c>
      <c r="N1592" s="91">
        <f t="shared" si="250"/>
        <v>9.3718843469591224</v>
      </c>
      <c r="O1592" s="258"/>
      <c r="P1592" s="157"/>
      <c r="Q1592" s="307">
        <v>56.480000000000004</v>
      </c>
      <c r="R1592" s="307">
        <v>3.25</v>
      </c>
      <c r="S1592" s="142">
        <f t="shared" si="251"/>
        <v>53.230000000000004</v>
      </c>
      <c r="T1592" s="91" t="str">
        <f t="shared" si="252"/>
        <v>N.M.</v>
      </c>
      <c r="U1592" s="157"/>
      <c r="V1592" s="307">
        <v>135.22999999999999</v>
      </c>
      <c r="W1592" s="307">
        <v>26.630000000000003</v>
      </c>
      <c r="X1592" s="142">
        <f t="shared" si="253"/>
        <v>108.6</v>
      </c>
      <c r="Y1592" s="91">
        <f t="shared" si="254"/>
        <v>4.0781073976717979</v>
      </c>
      <c r="Z1592" s="132"/>
    </row>
    <row r="1593" spans="1:26" s="68" customFormat="1" hidden="1" outlineLevel="2" x14ac:dyDescent="0.25">
      <c r="A1593" s="63" t="s">
        <v>1466</v>
      </c>
      <c r="B1593" s="64" t="s">
        <v>1925</v>
      </c>
      <c r="C1593" s="65" t="s">
        <v>2374</v>
      </c>
      <c r="D1593" s="66"/>
      <c r="E1593" s="67"/>
      <c r="F1593" s="307">
        <v>6.08</v>
      </c>
      <c r="G1593" s="307">
        <v>2.58</v>
      </c>
      <c r="H1593" s="142">
        <f t="shared" si="256"/>
        <v>3.5</v>
      </c>
      <c r="I1593" s="91">
        <f t="shared" si="255"/>
        <v>1.3565891472868217</v>
      </c>
      <c r="J1593" s="157"/>
      <c r="K1593" s="307">
        <v>62.59</v>
      </c>
      <c r="L1593" s="307">
        <v>37.869999999999997</v>
      </c>
      <c r="M1593" s="142">
        <f t="shared" si="249"/>
        <v>24.720000000000006</v>
      </c>
      <c r="N1593" s="91">
        <f t="shared" si="250"/>
        <v>0.65275944019012433</v>
      </c>
      <c r="O1593" s="258"/>
      <c r="P1593" s="157"/>
      <c r="Q1593" s="307">
        <v>26.35</v>
      </c>
      <c r="R1593" s="307">
        <v>9.86</v>
      </c>
      <c r="S1593" s="142">
        <f t="shared" si="251"/>
        <v>16.490000000000002</v>
      </c>
      <c r="T1593" s="91">
        <f t="shared" si="252"/>
        <v>1.6724137931034486</v>
      </c>
      <c r="U1593" s="157"/>
      <c r="V1593" s="307">
        <v>87.990000000000009</v>
      </c>
      <c r="W1593" s="307">
        <v>82.33</v>
      </c>
      <c r="X1593" s="142">
        <f t="shared" si="253"/>
        <v>5.6600000000000108</v>
      </c>
      <c r="Y1593" s="91">
        <f t="shared" si="254"/>
        <v>6.874772257986167E-2</v>
      </c>
      <c r="Z1593" s="132"/>
    </row>
    <row r="1594" spans="1:26" s="68" customFormat="1" hidden="1" outlineLevel="2" x14ac:dyDescent="0.25">
      <c r="A1594" s="63" t="s">
        <v>1467</v>
      </c>
      <c r="B1594" s="64" t="s">
        <v>1926</v>
      </c>
      <c r="C1594" s="65" t="s">
        <v>2375</v>
      </c>
      <c r="D1594" s="66"/>
      <c r="E1594" s="67"/>
      <c r="F1594" s="307">
        <v>3.7</v>
      </c>
      <c r="G1594" s="307">
        <v>3.8000000000000003</v>
      </c>
      <c r="H1594" s="142">
        <f t="shared" si="256"/>
        <v>-0.10000000000000009</v>
      </c>
      <c r="I1594" s="91">
        <f t="shared" si="255"/>
        <v>-2.6315789473684233E-2</v>
      </c>
      <c r="J1594" s="157"/>
      <c r="K1594" s="307">
        <v>29.36</v>
      </c>
      <c r="L1594" s="307">
        <v>19.580000000000002</v>
      </c>
      <c r="M1594" s="142">
        <f t="shared" si="249"/>
        <v>9.7799999999999976</v>
      </c>
      <c r="N1594" s="91">
        <f t="shared" si="250"/>
        <v>0.49948927477017346</v>
      </c>
      <c r="O1594" s="258"/>
      <c r="P1594" s="157"/>
      <c r="Q1594" s="307">
        <v>12.31</v>
      </c>
      <c r="R1594" s="307">
        <v>15.65</v>
      </c>
      <c r="S1594" s="142">
        <f t="shared" si="251"/>
        <v>-3.34</v>
      </c>
      <c r="T1594" s="91">
        <f t="shared" si="252"/>
        <v>-0.21341853035143768</v>
      </c>
      <c r="U1594" s="157"/>
      <c r="V1594" s="307">
        <v>86.65</v>
      </c>
      <c r="W1594" s="307">
        <v>20.48</v>
      </c>
      <c r="X1594" s="142">
        <f t="shared" si="253"/>
        <v>66.17</v>
      </c>
      <c r="Y1594" s="91">
        <f t="shared" si="254"/>
        <v>3.23095703125</v>
      </c>
      <c r="Z1594" s="132"/>
    </row>
    <row r="1595" spans="1:26" s="68" customFormat="1" hidden="1" outlineLevel="2" x14ac:dyDescent="0.25">
      <c r="A1595" s="63" t="s">
        <v>1468</v>
      </c>
      <c r="B1595" s="64" t="s">
        <v>1927</v>
      </c>
      <c r="C1595" s="65" t="s">
        <v>2376</v>
      </c>
      <c r="D1595" s="66"/>
      <c r="E1595" s="67"/>
      <c r="F1595" s="307">
        <v>1.43</v>
      </c>
      <c r="G1595" s="307">
        <v>0</v>
      </c>
      <c r="H1595" s="142">
        <f t="shared" si="256"/>
        <v>1.43</v>
      </c>
      <c r="I1595" s="91" t="str">
        <f t="shared" si="255"/>
        <v>N.M.</v>
      </c>
      <c r="J1595" s="157"/>
      <c r="K1595" s="307">
        <v>54.86</v>
      </c>
      <c r="L1595" s="307">
        <v>2.67</v>
      </c>
      <c r="M1595" s="142">
        <f t="shared" si="249"/>
        <v>52.19</v>
      </c>
      <c r="N1595" s="91" t="str">
        <f t="shared" si="250"/>
        <v>N.M.</v>
      </c>
      <c r="O1595" s="258"/>
      <c r="P1595" s="157"/>
      <c r="Q1595" s="307">
        <v>30.150000000000002</v>
      </c>
      <c r="R1595" s="307">
        <v>0.49</v>
      </c>
      <c r="S1595" s="142">
        <f t="shared" si="251"/>
        <v>29.660000000000004</v>
      </c>
      <c r="T1595" s="91" t="str">
        <f t="shared" si="252"/>
        <v>N.M.</v>
      </c>
      <c r="U1595" s="157"/>
      <c r="V1595" s="307">
        <v>78.63</v>
      </c>
      <c r="W1595" s="307">
        <v>4.12</v>
      </c>
      <c r="X1595" s="142">
        <f t="shared" si="253"/>
        <v>74.509999999999991</v>
      </c>
      <c r="Y1595" s="91" t="str">
        <f t="shared" si="254"/>
        <v>N.M.</v>
      </c>
      <c r="Z1595" s="132"/>
    </row>
    <row r="1596" spans="1:26" s="68" customFormat="1" hidden="1" outlineLevel="2" x14ac:dyDescent="0.25">
      <c r="A1596" s="63" t="s">
        <v>1469</v>
      </c>
      <c r="B1596" s="64" t="s">
        <v>1928</v>
      </c>
      <c r="C1596" s="65" t="s">
        <v>2377</v>
      </c>
      <c r="D1596" s="66"/>
      <c r="E1596" s="67"/>
      <c r="F1596" s="307">
        <v>44.9</v>
      </c>
      <c r="G1596" s="307">
        <v>19.79</v>
      </c>
      <c r="H1596" s="142">
        <f t="shared" si="256"/>
        <v>25.11</v>
      </c>
      <c r="I1596" s="91">
        <f t="shared" si="255"/>
        <v>1.2688226376958061</v>
      </c>
      <c r="J1596" s="157"/>
      <c r="K1596" s="307">
        <v>544.71</v>
      </c>
      <c r="L1596" s="307">
        <v>488.87</v>
      </c>
      <c r="M1596" s="142">
        <f t="shared" si="249"/>
        <v>55.840000000000032</v>
      </c>
      <c r="N1596" s="91">
        <f t="shared" si="250"/>
        <v>0.11422259496389639</v>
      </c>
      <c r="O1596" s="258"/>
      <c r="P1596" s="157"/>
      <c r="Q1596" s="307">
        <v>221.45000000000002</v>
      </c>
      <c r="R1596" s="307">
        <v>75.39</v>
      </c>
      <c r="S1596" s="142">
        <f t="shared" si="251"/>
        <v>146.06</v>
      </c>
      <c r="T1596" s="91">
        <f t="shared" si="252"/>
        <v>1.9373922270858204</v>
      </c>
      <c r="U1596" s="157"/>
      <c r="V1596" s="307">
        <v>919.58</v>
      </c>
      <c r="W1596" s="307">
        <v>699.97</v>
      </c>
      <c r="X1596" s="142">
        <f t="shared" si="253"/>
        <v>219.61</v>
      </c>
      <c r="Y1596" s="91">
        <f t="shared" si="254"/>
        <v>0.31374201751503639</v>
      </c>
      <c r="Z1596" s="132"/>
    </row>
    <row r="1597" spans="1:26" s="68" customFormat="1" hidden="1" outlineLevel="2" x14ac:dyDescent="0.25">
      <c r="A1597" s="63" t="s">
        <v>1470</v>
      </c>
      <c r="B1597" s="64" t="s">
        <v>1929</v>
      </c>
      <c r="C1597" s="65" t="s">
        <v>2378</v>
      </c>
      <c r="D1597" s="66"/>
      <c r="E1597" s="67"/>
      <c r="F1597" s="307">
        <v>0</v>
      </c>
      <c r="G1597" s="307">
        <v>38.89</v>
      </c>
      <c r="H1597" s="142">
        <f t="shared" si="256"/>
        <v>-38.89</v>
      </c>
      <c r="I1597" s="91" t="str">
        <f t="shared" si="255"/>
        <v>N.M.</v>
      </c>
      <c r="J1597" s="157"/>
      <c r="K1597" s="307">
        <v>60.49</v>
      </c>
      <c r="L1597" s="307">
        <v>81.86</v>
      </c>
      <c r="M1597" s="142">
        <f t="shared" si="249"/>
        <v>-21.369999999999997</v>
      </c>
      <c r="N1597" s="91">
        <f t="shared" si="250"/>
        <v>-0.26105546054238943</v>
      </c>
      <c r="O1597" s="258"/>
      <c r="P1597" s="157"/>
      <c r="Q1597" s="307">
        <v>1.51</v>
      </c>
      <c r="R1597" s="307">
        <v>72.27</v>
      </c>
      <c r="S1597" s="142">
        <f t="shared" si="251"/>
        <v>-70.759999999999991</v>
      </c>
      <c r="T1597" s="91">
        <f t="shared" si="252"/>
        <v>-0.97910612979106126</v>
      </c>
      <c r="U1597" s="157"/>
      <c r="V1597" s="307">
        <v>143.35</v>
      </c>
      <c r="W1597" s="307">
        <v>133.87</v>
      </c>
      <c r="X1597" s="142">
        <f t="shared" si="253"/>
        <v>9.4799999999999898</v>
      </c>
      <c r="Y1597" s="91">
        <f t="shared" si="254"/>
        <v>7.081496974676918E-2</v>
      </c>
      <c r="Z1597" s="132"/>
    </row>
    <row r="1598" spans="1:26" s="68" customFormat="1" hidden="1" outlineLevel="2" x14ac:dyDescent="0.25">
      <c r="A1598" s="63" t="s">
        <v>1471</v>
      </c>
      <c r="B1598" s="64" t="s">
        <v>1930</v>
      </c>
      <c r="C1598" s="65" t="s">
        <v>2379</v>
      </c>
      <c r="D1598" s="66"/>
      <c r="E1598" s="67"/>
      <c r="F1598" s="307">
        <v>4.05</v>
      </c>
      <c r="G1598" s="307">
        <v>0</v>
      </c>
      <c r="H1598" s="142">
        <f t="shared" si="256"/>
        <v>4.05</v>
      </c>
      <c r="I1598" s="91" t="str">
        <f t="shared" si="255"/>
        <v>N.M.</v>
      </c>
      <c r="J1598" s="157"/>
      <c r="K1598" s="307">
        <v>20.170000000000002</v>
      </c>
      <c r="L1598" s="307">
        <v>7.13</v>
      </c>
      <c r="M1598" s="142">
        <f t="shared" si="249"/>
        <v>13.040000000000003</v>
      </c>
      <c r="N1598" s="91">
        <f t="shared" si="250"/>
        <v>1.8288920056100986</v>
      </c>
      <c r="O1598" s="258"/>
      <c r="P1598" s="157"/>
      <c r="Q1598" s="307">
        <v>20.170000000000002</v>
      </c>
      <c r="R1598" s="307">
        <v>0</v>
      </c>
      <c r="S1598" s="142">
        <f t="shared" si="251"/>
        <v>20.170000000000002</v>
      </c>
      <c r="T1598" s="91" t="str">
        <f t="shared" si="252"/>
        <v>N.M.</v>
      </c>
      <c r="U1598" s="157"/>
      <c r="V1598" s="307">
        <v>20.170000000000002</v>
      </c>
      <c r="W1598" s="307">
        <v>7.13</v>
      </c>
      <c r="X1598" s="142">
        <f t="shared" si="253"/>
        <v>13.040000000000003</v>
      </c>
      <c r="Y1598" s="91">
        <f t="shared" si="254"/>
        <v>1.8288920056100986</v>
      </c>
      <c r="Z1598" s="132"/>
    </row>
    <row r="1599" spans="1:26" s="68" customFormat="1" hidden="1" outlineLevel="2" x14ac:dyDescent="0.25">
      <c r="A1599" s="63" t="s">
        <v>1472</v>
      </c>
      <c r="B1599" s="64" t="s">
        <v>1931</v>
      </c>
      <c r="C1599" s="65" t="s">
        <v>2380</v>
      </c>
      <c r="D1599" s="66"/>
      <c r="E1599" s="67"/>
      <c r="F1599" s="307">
        <v>0</v>
      </c>
      <c r="G1599" s="307">
        <v>2</v>
      </c>
      <c r="H1599" s="142">
        <f t="shared" si="256"/>
        <v>-2</v>
      </c>
      <c r="I1599" s="91" t="str">
        <f t="shared" si="255"/>
        <v>N.M.</v>
      </c>
      <c r="J1599" s="157"/>
      <c r="K1599" s="307">
        <v>7.32</v>
      </c>
      <c r="L1599" s="307">
        <v>4.75</v>
      </c>
      <c r="M1599" s="142">
        <f t="shared" si="249"/>
        <v>2.5700000000000003</v>
      </c>
      <c r="N1599" s="91">
        <f t="shared" si="250"/>
        <v>0.54105263157894745</v>
      </c>
      <c r="O1599" s="258"/>
      <c r="P1599" s="157"/>
      <c r="Q1599" s="307">
        <v>4.3</v>
      </c>
      <c r="R1599" s="307">
        <v>2</v>
      </c>
      <c r="S1599" s="142">
        <f t="shared" si="251"/>
        <v>2.2999999999999998</v>
      </c>
      <c r="T1599" s="91">
        <f t="shared" si="252"/>
        <v>1.1499999999999999</v>
      </c>
      <c r="U1599" s="157"/>
      <c r="V1599" s="307">
        <v>17.29</v>
      </c>
      <c r="W1599" s="307">
        <v>5.69</v>
      </c>
      <c r="X1599" s="142">
        <f t="shared" si="253"/>
        <v>11.599999999999998</v>
      </c>
      <c r="Y1599" s="91">
        <f t="shared" si="254"/>
        <v>2.0386643233743404</v>
      </c>
      <c r="Z1599" s="132"/>
    </row>
    <row r="1600" spans="1:26" s="68" customFormat="1" hidden="1" outlineLevel="2" x14ac:dyDescent="0.25">
      <c r="A1600" s="63" t="s">
        <v>1473</v>
      </c>
      <c r="B1600" s="64" t="s">
        <v>1932</v>
      </c>
      <c r="C1600" s="65" t="s">
        <v>2381</v>
      </c>
      <c r="D1600" s="66"/>
      <c r="E1600" s="67"/>
      <c r="F1600" s="307">
        <v>0</v>
      </c>
      <c r="G1600" s="307">
        <v>0</v>
      </c>
      <c r="H1600" s="142">
        <f t="shared" si="256"/>
        <v>0</v>
      </c>
      <c r="I1600" s="91">
        <f t="shared" si="255"/>
        <v>0</v>
      </c>
      <c r="J1600" s="157"/>
      <c r="K1600" s="307">
        <v>46.730000000000004</v>
      </c>
      <c r="L1600" s="307">
        <v>4.6900000000000004</v>
      </c>
      <c r="M1600" s="142">
        <f t="shared" si="249"/>
        <v>42.040000000000006</v>
      </c>
      <c r="N1600" s="91">
        <f t="shared" si="250"/>
        <v>8.9637526652452024</v>
      </c>
      <c r="O1600" s="258"/>
      <c r="P1600" s="157"/>
      <c r="Q1600" s="307">
        <v>7.12</v>
      </c>
      <c r="R1600" s="307">
        <v>0</v>
      </c>
      <c r="S1600" s="142">
        <f t="shared" si="251"/>
        <v>7.12</v>
      </c>
      <c r="T1600" s="91" t="str">
        <f t="shared" si="252"/>
        <v>N.M.</v>
      </c>
      <c r="U1600" s="157"/>
      <c r="V1600" s="307">
        <v>50.570000000000007</v>
      </c>
      <c r="W1600" s="307">
        <v>16.52</v>
      </c>
      <c r="X1600" s="142">
        <f t="shared" si="253"/>
        <v>34.050000000000011</v>
      </c>
      <c r="Y1600" s="91">
        <f t="shared" si="254"/>
        <v>2.0611380145278457</v>
      </c>
      <c r="Z1600" s="132"/>
    </row>
    <row r="1601" spans="1:26" s="68" customFormat="1" hidden="1" outlineLevel="2" x14ac:dyDescent="0.25">
      <c r="A1601" s="63" t="s">
        <v>1474</v>
      </c>
      <c r="B1601" s="64" t="s">
        <v>1933</v>
      </c>
      <c r="C1601" s="65" t="s">
        <v>2382</v>
      </c>
      <c r="D1601" s="66"/>
      <c r="E1601" s="67"/>
      <c r="F1601" s="307">
        <v>17.3</v>
      </c>
      <c r="G1601" s="307">
        <v>0</v>
      </c>
      <c r="H1601" s="142">
        <f t="shared" si="256"/>
        <v>17.3</v>
      </c>
      <c r="I1601" s="91" t="str">
        <f t="shared" si="255"/>
        <v>N.M.</v>
      </c>
      <c r="J1601" s="157"/>
      <c r="K1601" s="307">
        <v>2484.25</v>
      </c>
      <c r="L1601" s="307">
        <v>51.800000000000004</v>
      </c>
      <c r="M1601" s="142">
        <f t="shared" si="249"/>
        <v>2432.4499999999998</v>
      </c>
      <c r="N1601" s="91" t="str">
        <f t="shared" si="250"/>
        <v>N.M.</v>
      </c>
      <c r="O1601" s="258"/>
      <c r="P1601" s="157"/>
      <c r="Q1601" s="307">
        <v>2219.4299999999998</v>
      </c>
      <c r="R1601" s="307">
        <v>35.300000000000004</v>
      </c>
      <c r="S1601" s="142">
        <f t="shared" si="251"/>
        <v>2184.1299999999997</v>
      </c>
      <c r="T1601" s="91" t="str">
        <f t="shared" si="252"/>
        <v>N.M.</v>
      </c>
      <c r="U1601" s="157"/>
      <c r="V1601" s="307">
        <v>2538.34</v>
      </c>
      <c r="W1601" s="307">
        <v>56.540000000000006</v>
      </c>
      <c r="X1601" s="142">
        <f t="shared" si="253"/>
        <v>2481.8000000000002</v>
      </c>
      <c r="Y1601" s="91" t="str">
        <f t="shared" si="254"/>
        <v>N.M.</v>
      </c>
      <c r="Z1601" s="132"/>
    </row>
    <row r="1602" spans="1:26" s="68" customFormat="1" hidden="1" outlineLevel="2" x14ac:dyDescent="0.25">
      <c r="A1602" s="63" t="s">
        <v>1475</v>
      </c>
      <c r="B1602" s="64" t="s">
        <v>1934</v>
      </c>
      <c r="C1602" s="65" t="s">
        <v>2383</v>
      </c>
      <c r="D1602" s="66"/>
      <c r="E1602" s="67"/>
      <c r="F1602" s="307">
        <v>0</v>
      </c>
      <c r="G1602" s="307">
        <v>0</v>
      </c>
      <c r="H1602" s="142">
        <f t="shared" si="256"/>
        <v>0</v>
      </c>
      <c r="I1602" s="91">
        <f t="shared" si="255"/>
        <v>0</v>
      </c>
      <c r="J1602" s="157"/>
      <c r="K1602" s="307">
        <v>317.09000000000003</v>
      </c>
      <c r="L1602" s="307">
        <v>23.22</v>
      </c>
      <c r="M1602" s="142">
        <f t="shared" si="249"/>
        <v>293.87</v>
      </c>
      <c r="N1602" s="91" t="str">
        <f t="shared" si="250"/>
        <v>N.M.</v>
      </c>
      <c r="O1602" s="258"/>
      <c r="P1602" s="157"/>
      <c r="Q1602" s="307">
        <v>0</v>
      </c>
      <c r="R1602" s="307">
        <v>23.22</v>
      </c>
      <c r="S1602" s="142">
        <f t="shared" si="251"/>
        <v>-23.22</v>
      </c>
      <c r="T1602" s="91" t="str">
        <f t="shared" si="252"/>
        <v>N.M.</v>
      </c>
      <c r="U1602" s="157"/>
      <c r="V1602" s="307">
        <v>556.91000000000008</v>
      </c>
      <c r="W1602" s="307">
        <v>23.22</v>
      </c>
      <c r="X1602" s="142">
        <f t="shared" si="253"/>
        <v>533.69000000000005</v>
      </c>
      <c r="Y1602" s="91" t="str">
        <f t="shared" si="254"/>
        <v>N.M.</v>
      </c>
      <c r="Z1602" s="132"/>
    </row>
    <row r="1603" spans="1:26" s="68" customFormat="1" hidden="1" outlineLevel="2" x14ac:dyDescent="0.25">
      <c r="A1603" s="63" t="s">
        <v>1476</v>
      </c>
      <c r="B1603" s="64" t="s">
        <v>1935</v>
      </c>
      <c r="C1603" s="65" t="s">
        <v>2384</v>
      </c>
      <c r="D1603" s="66"/>
      <c r="E1603" s="67"/>
      <c r="F1603" s="307">
        <v>8.19</v>
      </c>
      <c r="G1603" s="307">
        <v>0</v>
      </c>
      <c r="H1603" s="142">
        <f t="shared" si="256"/>
        <v>8.19</v>
      </c>
      <c r="I1603" s="91" t="str">
        <f t="shared" si="255"/>
        <v>N.M.</v>
      </c>
      <c r="J1603" s="157"/>
      <c r="K1603" s="307">
        <v>146.92000000000002</v>
      </c>
      <c r="L1603" s="307">
        <v>3.1</v>
      </c>
      <c r="M1603" s="142">
        <f t="shared" si="249"/>
        <v>143.82000000000002</v>
      </c>
      <c r="N1603" s="91" t="str">
        <f t="shared" si="250"/>
        <v>N.M.</v>
      </c>
      <c r="O1603" s="258"/>
      <c r="P1603" s="157"/>
      <c r="Q1603" s="307">
        <v>65.45</v>
      </c>
      <c r="R1603" s="307">
        <v>3.1</v>
      </c>
      <c r="S1603" s="142">
        <f t="shared" si="251"/>
        <v>62.35</v>
      </c>
      <c r="T1603" s="91" t="str">
        <f t="shared" si="252"/>
        <v>N.M.</v>
      </c>
      <c r="U1603" s="157"/>
      <c r="V1603" s="307">
        <v>228.18</v>
      </c>
      <c r="W1603" s="307">
        <v>31.150000000000002</v>
      </c>
      <c r="X1603" s="142">
        <f t="shared" si="253"/>
        <v>197.03</v>
      </c>
      <c r="Y1603" s="91">
        <f t="shared" si="254"/>
        <v>6.3252006420545746</v>
      </c>
      <c r="Z1603" s="132"/>
    </row>
    <row r="1604" spans="1:26" s="68" customFormat="1" hidden="1" outlineLevel="2" x14ac:dyDescent="0.25">
      <c r="A1604" s="63" t="s">
        <v>1477</v>
      </c>
      <c r="B1604" s="64" t="s">
        <v>1936</v>
      </c>
      <c r="C1604" s="65" t="s">
        <v>2385</v>
      </c>
      <c r="D1604" s="66"/>
      <c r="E1604" s="67"/>
      <c r="F1604" s="307">
        <v>8.6300000000000008</v>
      </c>
      <c r="G1604" s="307">
        <v>3.1</v>
      </c>
      <c r="H1604" s="142">
        <f t="shared" si="256"/>
        <v>5.5300000000000011</v>
      </c>
      <c r="I1604" s="91">
        <f t="shared" si="255"/>
        <v>1.7838709677419358</v>
      </c>
      <c r="J1604" s="157"/>
      <c r="K1604" s="307">
        <v>30.34</v>
      </c>
      <c r="L1604" s="307">
        <v>3.1</v>
      </c>
      <c r="M1604" s="142">
        <f t="shared" si="249"/>
        <v>27.24</v>
      </c>
      <c r="N1604" s="91">
        <f t="shared" si="250"/>
        <v>8.7870967741935484</v>
      </c>
      <c r="O1604" s="258"/>
      <c r="P1604" s="157"/>
      <c r="Q1604" s="307">
        <v>20.75</v>
      </c>
      <c r="R1604" s="307">
        <v>3.1</v>
      </c>
      <c r="S1604" s="142">
        <f t="shared" si="251"/>
        <v>17.649999999999999</v>
      </c>
      <c r="T1604" s="91">
        <f t="shared" si="252"/>
        <v>5.6935483870967731</v>
      </c>
      <c r="U1604" s="157"/>
      <c r="V1604" s="307">
        <v>46.97</v>
      </c>
      <c r="W1604" s="307">
        <v>10.48</v>
      </c>
      <c r="X1604" s="142">
        <f t="shared" si="253"/>
        <v>36.489999999999995</v>
      </c>
      <c r="Y1604" s="91">
        <f t="shared" si="254"/>
        <v>3.4818702290076331</v>
      </c>
      <c r="Z1604" s="132"/>
    </row>
    <row r="1605" spans="1:26" s="68" customFormat="1" hidden="1" outlineLevel="2" x14ac:dyDescent="0.25">
      <c r="A1605" s="63" t="s">
        <v>1478</v>
      </c>
      <c r="B1605" s="64" t="s">
        <v>1937</v>
      </c>
      <c r="C1605" s="65" t="s">
        <v>2386</v>
      </c>
      <c r="D1605" s="66"/>
      <c r="E1605" s="67"/>
      <c r="F1605" s="307">
        <v>-26951.07</v>
      </c>
      <c r="G1605" s="307">
        <v>-27427.65</v>
      </c>
      <c r="H1605" s="142">
        <f t="shared" si="256"/>
        <v>476.58000000000175</v>
      </c>
      <c r="I1605" s="91">
        <f t="shared" si="255"/>
        <v>1.7375896221513754E-2</v>
      </c>
      <c r="J1605" s="157"/>
      <c r="K1605" s="307">
        <v>-104571.22</v>
      </c>
      <c r="L1605" s="307">
        <v>-120501.91</v>
      </c>
      <c r="M1605" s="142">
        <f t="shared" si="249"/>
        <v>15930.690000000002</v>
      </c>
      <c r="N1605" s="91">
        <f t="shared" si="250"/>
        <v>0.1322028007688841</v>
      </c>
      <c r="O1605" s="258"/>
      <c r="P1605" s="157"/>
      <c r="Q1605" s="307">
        <v>-30460.04</v>
      </c>
      <c r="R1605" s="307">
        <v>-92433.72</v>
      </c>
      <c r="S1605" s="142">
        <f t="shared" si="251"/>
        <v>61973.68</v>
      </c>
      <c r="T1605" s="91">
        <f t="shared" si="252"/>
        <v>0.67046614590433018</v>
      </c>
      <c r="U1605" s="157"/>
      <c r="V1605" s="307">
        <v>-682380.37</v>
      </c>
      <c r="W1605" s="307">
        <v>-242118.69</v>
      </c>
      <c r="X1605" s="142">
        <f t="shared" si="253"/>
        <v>-440261.68</v>
      </c>
      <c r="Y1605" s="91">
        <f t="shared" si="254"/>
        <v>-1.8183713120205631</v>
      </c>
      <c r="Z1605" s="132"/>
    </row>
    <row r="1606" spans="1:26" s="68" customFormat="1" hidden="1" outlineLevel="2" x14ac:dyDescent="0.25">
      <c r="A1606" s="63" t="s">
        <v>1479</v>
      </c>
      <c r="B1606" s="64" t="s">
        <v>1938</v>
      </c>
      <c r="C1606" s="65" t="s">
        <v>2387</v>
      </c>
      <c r="D1606" s="66"/>
      <c r="E1606" s="67"/>
      <c r="F1606" s="307">
        <v>-40110</v>
      </c>
      <c r="G1606" s="307">
        <v>-35242</v>
      </c>
      <c r="H1606" s="142">
        <f t="shared" si="256"/>
        <v>-4868</v>
      </c>
      <c r="I1606" s="91">
        <f t="shared" si="255"/>
        <v>-0.13813063957777652</v>
      </c>
      <c r="J1606" s="157"/>
      <c r="K1606" s="307">
        <v>-275766</v>
      </c>
      <c r="L1606" s="307">
        <v>-286161</v>
      </c>
      <c r="M1606" s="142">
        <f t="shared" si="249"/>
        <v>10395</v>
      </c>
      <c r="N1606" s="91">
        <f t="shared" si="250"/>
        <v>3.6325704760606793E-2</v>
      </c>
      <c r="O1606" s="258"/>
      <c r="P1606" s="157"/>
      <c r="Q1606" s="307">
        <v>-127990</v>
      </c>
      <c r="R1606" s="307">
        <v>-115036</v>
      </c>
      <c r="S1606" s="142">
        <f t="shared" si="251"/>
        <v>-12954</v>
      </c>
      <c r="T1606" s="91">
        <f t="shared" si="252"/>
        <v>-0.11260822698981189</v>
      </c>
      <c r="U1606" s="157"/>
      <c r="V1606" s="307">
        <v>-446702</v>
      </c>
      <c r="W1606" s="307">
        <v>-450343</v>
      </c>
      <c r="X1606" s="142">
        <f t="shared" si="253"/>
        <v>3641</v>
      </c>
      <c r="Y1606" s="91">
        <f t="shared" si="254"/>
        <v>8.08494858363514E-3</v>
      </c>
      <c r="Z1606" s="132"/>
    </row>
    <row r="1607" spans="1:26" s="68" customFormat="1" hidden="1" outlineLevel="2" x14ac:dyDescent="0.25">
      <c r="A1607" s="63" t="s">
        <v>1480</v>
      </c>
      <c r="B1607" s="64" t="s">
        <v>1939</v>
      </c>
      <c r="C1607" s="65" t="s">
        <v>2388</v>
      </c>
      <c r="D1607" s="66"/>
      <c r="E1607" s="67"/>
      <c r="F1607" s="307">
        <v>-0.01</v>
      </c>
      <c r="G1607" s="307">
        <v>0</v>
      </c>
      <c r="H1607" s="142">
        <f t="shared" si="256"/>
        <v>-0.01</v>
      </c>
      <c r="I1607" s="91" t="str">
        <f t="shared" si="255"/>
        <v>N.M.</v>
      </c>
      <c r="J1607" s="157"/>
      <c r="K1607" s="307">
        <v>0.04</v>
      </c>
      <c r="L1607" s="307">
        <v>0</v>
      </c>
      <c r="M1607" s="142">
        <f t="shared" si="249"/>
        <v>0.04</v>
      </c>
      <c r="N1607" s="91" t="str">
        <f t="shared" si="250"/>
        <v>N.M.</v>
      </c>
      <c r="O1607" s="258"/>
      <c r="P1607" s="157"/>
      <c r="Q1607" s="307">
        <v>0.02</v>
      </c>
      <c r="R1607" s="307">
        <v>0</v>
      </c>
      <c r="S1607" s="142">
        <f t="shared" si="251"/>
        <v>0.02</v>
      </c>
      <c r="T1607" s="91" t="str">
        <f t="shared" si="252"/>
        <v>N.M.</v>
      </c>
      <c r="U1607" s="157"/>
      <c r="V1607" s="307">
        <v>0.05</v>
      </c>
      <c r="W1607" s="307">
        <v>0</v>
      </c>
      <c r="X1607" s="142">
        <f t="shared" si="253"/>
        <v>0.05</v>
      </c>
      <c r="Y1607" s="91" t="str">
        <f t="shared" si="254"/>
        <v>N.M.</v>
      </c>
      <c r="Z1607" s="132"/>
    </row>
    <row r="1608" spans="1:26" s="68" customFormat="1" hidden="1" outlineLevel="2" x14ac:dyDescent="0.25">
      <c r="A1608" s="63" t="s">
        <v>1481</v>
      </c>
      <c r="B1608" s="64" t="s">
        <v>1940</v>
      </c>
      <c r="C1608" s="65" t="s">
        <v>2389</v>
      </c>
      <c r="D1608" s="66"/>
      <c r="E1608" s="67"/>
      <c r="F1608" s="307">
        <v>0</v>
      </c>
      <c r="G1608" s="307">
        <v>-84.42</v>
      </c>
      <c r="H1608" s="142">
        <f t="shared" si="256"/>
        <v>84.42</v>
      </c>
      <c r="I1608" s="91" t="str">
        <f t="shared" si="255"/>
        <v>N.M.</v>
      </c>
      <c r="J1608" s="157"/>
      <c r="K1608" s="307">
        <v>-1702.51</v>
      </c>
      <c r="L1608" s="307">
        <v>7.65</v>
      </c>
      <c r="M1608" s="142">
        <f t="shared" si="249"/>
        <v>-1710.16</v>
      </c>
      <c r="N1608" s="91" t="str">
        <f t="shared" si="250"/>
        <v>N.M.</v>
      </c>
      <c r="O1608" s="258"/>
      <c r="P1608" s="157"/>
      <c r="Q1608" s="307">
        <v>-1472.91</v>
      </c>
      <c r="R1608" s="307">
        <v>-120.02</v>
      </c>
      <c r="S1608" s="142">
        <f t="shared" si="251"/>
        <v>-1352.89</v>
      </c>
      <c r="T1608" s="91" t="str">
        <f t="shared" si="252"/>
        <v>N.M.</v>
      </c>
      <c r="U1608" s="157"/>
      <c r="V1608" s="307">
        <v>-2151.02</v>
      </c>
      <c r="W1608" s="307">
        <v>-5330.3300000000008</v>
      </c>
      <c r="X1608" s="142">
        <f t="shared" si="253"/>
        <v>3179.3100000000009</v>
      </c>
      <c r="Y1608" s="91">
        <f t="shared" si="254"/>
        <v>0.59645650456913557</v>
      </c>
      <c r="Z1608" s="132"/>
    </row>
    <row r="1609" spans="1:26" s="68" customFormat="1" hidden="1" outlineLevel="2" x14ac:dyDescent="0.25">
      <c r="A1609" s="63" t="s">
        <v>1482</v>
      </c>
      <c r="B1609" s="64" t="s">
        <v>1941</v>
      </c>
      <c r="C1609" s="65" t="s">
        <v>2390</v>
      </c>
      <c r="D1609" s="66"/>
      <c r="E1609" s="67"/>
      <c r="F1609" s="307">
        <v>-54376.11</v>
      </c>
      <c r="G1609" s="307">
        <v>-51793.16</v>
      </c>
      <c r="H1609" s="142">
        <f t="shared" si="256"/>
        <v>-2582.9499999999971</v>
      </c>
      <c r="I1609" s="91">
        <f t="shared" si="255"/>
        <v>-4.9870484828498526E-2</v>
      </c>
      <c r="J1609" s="157"/>
      <c r="K1609" s="307">
        <v>-352237.99</v>
      </c>
      <c r="L1609" s="307">
        <v>-399255.3</v>
      </c>
      <c r="M1609" s="142">
        <f t="shared" si="249"/>
        <v>47017.31</v>
      </c>
      <c r="N1609" s="91">
        <f t="shared" si="250"/>
        <v>0.11776251937043791</v>
      </c>
      <c r="O1609" s="258"/>
      <c r="P1609" s="157"/>
      <c r="Q1609" s="307">
        <v>-138850.13</v>
      </c>
      <c r="R1609" s="307">
        <v>-156143.81</v>
      </c>
      <c r="S1609" s="142">
        <f t="shared" si="251"/>
        <v>17293.679999999993</v>
      </c>
      <c r="T1609" s="91">
        <f t="shared" si="252"/>
        <v>0.11075482274961776</v>
      </c>
      <c r="U1609" s="157"/>
      <c r="V1609" s="307">
        <v>-622008.51</v>
      </c>
      <c r="W1609" s="307">
        <v>-923194.52</v>
      </c>
      <c r="X1609" s="142">
        <f t="shared" si="253"/>
        <v>301186.01</v>
      </c>
      <c r="Y1609" s="91">
        <f t="shared" si="254"/>
        <v>0.32624328186003532</v>
      </c>
      <c r="Z1609" s="132"/>
    </row>
    <row r="1610" spans="1:26" s="68" customFormat="1" hidden="1" outlineLevel="2" x14ac:dyDescent="0.25">
      <c r="A1610" s="63" t="s">
        <v>1483</v>
      </c>
      <c r="B1610" s="64" t="s">
        <v>1942</v>
      </c>
      <c r="C1610" s="65" t="s">
        <v>2391</v>
      </c>
      <c r="D1610" s="66"/>
      <c r="E1610" s="67"/>
      <c r="F1610" s="307">
        <v>208228.98699999999</v>
      </c>
      <c r="G1610" s="307">
        <v>258177.25</v>
      </c>
      <c r="H1610" s="142">
        <f t="shared" si="256"/>
        <v>-49948.263000000006</v>
      </c>
      <c r="I1610" s="91">
        <f t="shared" si="255"/>
        <v>-0.19346500514665799</v>
      </c>
      <c r="J1610" s="157"/>
      <c r="K1610" s="307">
        <v>1302429.757</v>
      </c>
      <c r="L1610" s="307">
        <v>1811221.4100000001</v>
      </c>
      <c r="M1610" s="142">
        <f t="shared" si="249"/>
        <v>-508791.65300000017</v>
      </c>
      <c r="N1610" s="91">
        <f t="shared" si="250"/>
        <v>-0.2809107987520974</v>
      </c>
      <c r="O1610" s="258"/>
      <c r="P1610" s="157"/>
      <c r="Q1610" s="307">
        <v>559975.82700000005</v>
      </c>
      <c r="R1610" s="307">
        <v>672867.33</v>
      </c>
      <c r="S1610" s="142">
        <f t="shared" si="251"/>
        <v>-112891.50299999991</v>
      </c>
      <c r="T1610" s="91">
        <f t="shared" si="252"/>
        <v>-0.16777676366008129</v>
      </c>
      <c r="U1610" s="157"/>
      <c r="V1610" s="307">
        <v>4685057.8169999998</v>
      </c>
      <c r="W1610" s="307">
        <v>3047967.0660000001</v>
      </c>
      <c r="X1610" s="142">
        <f t="shared" si="253"/>
        <v>1637090.7509999997</v>
      </c>
      <c r="Y1610" s="91">
        <f t="shared" si="254"/>
        <v>0.53710906829070038</v>
      </c>
      <c r="Z1610" s="132"/>
    </row>
    <row r="1611" spans="1:26" s="68" customFormat="1" hidden="1" outlineLevel="2" x14ac:dyDescent="0.25">
      <c r="A1611" s="63" t="s">
        <v>1484</v>
      </c>
      <c r="B1611" s="64" t="s">
        <v>1943</v>
      </c>
      <c r="C1611" s="65" t="s">
        <v>2392</v>
      </c>
      <c r="D1611" s="66"/>
      <c r="E1611" s="67"/>
      <c r="F1611" s="307">
        <v>88753.02</v>
      </c>
      <c r="G1611" s="307">
        <v>-173656.48</v>
      </c>
      <c r="H1611" s="142">
        <f t="shared" si="256"/>
        <v>262409.5</v>
      </c>
      <c r="I1611" s="91">
        <f t="shared" si="255"/>
        <v>1.5110838363186907</v>
      </c>
      <c r="J1611" s="157"/>
      <c r="K1611" s="307">
        <v>-428054.14</v>
      </c>
      <c r="L1611" s="307">
        <v>-24471.41</v>
      </c>
      <c r="M1611" s="142">
        <f t="shared" si="249"/>
        <v>-403582.73000000004</v>
      </c>
      <c r="N1611" s="91" t="str">
        <f t="shared" si="250"/>
        <v>N.M.</v>
      </c>
      <c r="O1611" s="258"/>
      <c r="P1611" s="157"/>
      <c r="Q1611" s="307">
        <v>-252488.4</v>
      </c>
      <c r="R1611" s="307">
        <v>-178084.16</v>
      </c>
      <c r="S1611" s="142">
        <f t="shared" si="251"/>
        <v>-74404.239999999991</v>
      </c>
      <c r="T1611" s="91">
        <f t="shared" si="252"/>
        <v>-0.41780380691915547</v>
      </c>
      <c r="U1611" s="157"/>
      <c r="V1611" s="307">
        <v>48359.31</v>
      </c>
      <c r="W1611" s="307">
        <v>-821755.9800000001</v>
      </c>
      <c r="X1611" s="142">
        <f t="shared" si="253"/>
        <v>870115.29</v>
      </c>
      <c r="Y1611" s="91">
        <f t="shared" si="254"/>
        <v>1.0588487472887023</v>
      </c>
      <c r="Z1611" s="132"/>
    </row>
    <row r="1612" spans="1:26" s="68" customFormat="1" hidden="1" outlineLevel="2" x14ac:dyDescent="0.25">
      <c r="A1612" s="63" t="s">
        <v>1485</v>
      </c>
      <c r="B1612" s="64" t="s">
        <v>1944</v>
      </c>
      <c r="C1612" s="65" t="s">
        <v>2393</v>
      </c>
      <c r="D1612" s="66"/>
      <c r="E1612" s="67"/>
      <c r="F1612" s="307">
        <v>0</v>
      </c>
      <c r="G1612" s="307">
        <v>0</v>
      </c>
      <c r="H1612" s="142">
        <f t="shared" si="256"/>
        <v>0</v>
      </c>
      <c r="I1612" s="91">
        <f t="shared" si="255"/>
        <v>0</v>
      </c>
      <c r="J1612" s="157"/>
      <c r="K1612" s="307">
        <v>0</v>
      </c>
      <c r="L1612" s="307">
        <v>0</v>
      </c>
      <c r="M1612" s="142">
        <f t="shared" si="249"/>
        <v>0</v>
      </c>
      <c r="N1612" s="91">
        <f t="shared" si="250"/>
        <v>0</v>
      </c>
      <c r="O1612" s="258"/>
      <c r="P1612" s="157"/>
      <c r="Q1612" s="307">
        <v>0</v>
      </c>
      <c r="R1612" s="307">
        <v>0</v>
      </c>
      <c r="S1612" s="142">
        <f t="shared" si="251"/>
        <v>0</v>
      </c>
      <c r="T1612" s="91">
        <f t="shared" si="252"/>
        <v>0</v>
      </c>
      <c r="U1612" s="157"/>
      <c r="V1612" s="307">
        <v>0.03</v>
      </c>
      <c r="W1612" s="307">
        <v>0</v>
      </c>
      <c r="X1612" s="142">
        <f t="shared" si="253"/>
        <v>0.03</v>
      </c>
      <c r="Y1612" s="91" t="str">
        <f t="shared" si="254"/>
        <v>N.M.</v>
      </c>
      <c r="Z1612" s="132"/>
    </row>
    <row r="1613" spans="1:26" s="68" customFormat="1" hidden="1" outlineLevel="2" x14ac:dyDescent="0.25">
      <c r="A1613" s="63" t="s">
        <v>1486</v>
      </c>
      <c r="B1613" s="64" t="s">
        <v>1945</v>
      </c>
      <c r="C1613" s="65" t="s">
        <v>2394</v>
      </c>
      <c r="D1613" s="66"/>
      <c r="E1613" s="67"/>
      <c r="F1613" s="307">
        <v>6.8100000000000005</v>
      </c>
      <c r="G1613" s="307">
        <v>0</v>
      </c>
      <c r="H1613" s="142">
        <f t="shared" si="256"/>
        <v>6.8100000000000005</v>
      </c>
      <c r="I1613" s="91" t="str">
        <f t="shared" si="255"/>
        <v>N.M.</v>
      </c>
      <c r="J1613" s="157"/>
      <c r="K1613" s="307">
        <v>6.8100000000000005</v>
      </c>
      <c r="L1613" s="307">
        <v>0</v>
      </c>
      <c r="M1613" s="142">
        <f t="shared" si="249"/>
        <v>6.8100000000000005</v>
      </c>
      <c r="N1613" s="91" t="str">
        <f t="shared" si="250"/>
        <v>N.M.</v>
      </c>
      <c r="O1613" s="258"/>
      <c r="P1613" s="157"/>
      <c r="Q1613" s="307">
        <v>6.8100000000000005</v>
      </c>
      <c r="R1613" s="307">
        <v>0</v>
      </c>
      <c r="S1613" s="142">
        <f t="shared" si="251"/>
        <v>6.8100000000000005</v>
      </c>
      <c r="T1613" s="91" t="str">
        <f t="shared" si="252"/>
        <v>N.M.</v>
      </c>
      <c r="U1613" s="157"/>
      <c r="V1613" s="307">
        <v>7.4600000000000009</v>
      </c>
      <c r="W1613" s="307">
        <v>0.19</v>
      </c>
      <c r="X1613" s="142">
        <f t="shared" si="253"/>
        <v>7.2700000000000005</v>
      </c>
      <c r="Y1613" s="91" t="str">
        <f t="shared" si="254"/>
        <v>N.M.</v>
      </c>
      <c r="Z1613" s="132"/>
    </row>
    <row r="1614" spans="1:26" s="68" customFormat="1" hidden="1" outlineLevel="2" x14ac:dyDescent="0.25">
      <c r="A1614" s="63" t="s">
        <v>1487</v>
      </c>
      <c r="B1614" s="64" t="s">
        <v>1946</v>
      </c>
      <c r="C1614" s="65" t="s">
        <v>2395</v>
      </c>
      <c r="D1614" s="66"/>
      <c r="E1614" s="67"/>
      <c r="F1614" s="307">
        <v>0</v>
      </c>
      <c r="G1614" s="307">
        <v>55.82</v>
      </c>
      <c r="H1614" s="142">
        <f t="shared" si="256"/>
        <v>-55.82</v>
      </c>
      <c r="I1614" s="91" t="str">
        <f t="shared" si="255"/>
        <v>N.M.</v>
      </c>
      <c r="J1614" s="157"/>
      <c r="K1614" s="307">
        <v>168.63</v>
      </c>
      <c r="L1614" s="307">
        <v>55.82</v>
      </c>
      <c r="M1614" s="142">
        <f t="shared" si="249"/>
        <v>112.81</v>
      </c>
      <c r="N1614" s="91">
        <f t="shared" si="250"/>
        <v>2.0209602293084914</v>
      </c>
      <c r="O1614" s="258"/>
      <c r="P1614" s="157"/>
      <c r="Q1614" s="307">
        <v>56.230000000000004</v>
      </c>
      <c r="R1614" s="307">
        <v>55.82</v>
      </c>
      <c r="S1614" s="142">
        <f t="shared" si="251"/>
        <v>0.41000000000000369</v>
      </c>
      <c r="T1614" s="91">
        <f t="shared" si="252"/>
        <v>7.3450376209244659E-3</v>
      </c>
      <c r="U1614" s="157"/>
      <c r="V1614" s="307">
        <v>281.33</v>
      </c>
      <c r="W1614" s="307">
        <v>55.82</v>
      </c>
      <c r="X1614" s="142">
        <f t="shared" si="253"/>
        <v>225.51</v>
      </c>
      <c r="Y1614" s="91">
        <f t="shared" si="254"/>
        <v>4.039949838767467</v>
      </c>
      <c r="Z1614" s="132"/>
    </row>
    <row r="1615" spans="1:26" s="68" customFormat="1" hidden="1" outlineLevel="2" x14ac:dyDescent="0.25">
      <c r="A1615" s="63" t="s">
        <v>1488</v>
      </c>
      <c r="B1615" s="64" t="s">
        <v>1947</v>
      </c>
      <c r="C1615" s="65" t="s">
        <v>2396</v>
      </c>
      <c r="D1615" s="66"/>
      <c r="E1615" s="67"/>
      <c r="F1615" s="307">
        <v>164.26</v>
      </c>
      <c r="G1615" s="307">
        <v>142.29</v>
      </c>
      <c r="H1615" s="142">
        <f t="shared" si="256"/>
        <v>21.97</v>
      </c>
      <c r="I1615" s="91">
        <f t="shared" si="255"/>
        <v>0.15440297982992479</v>
      </c>
      <c r="J1615" s="157"/>
      <c r="K1615" s="307">
        <v>7043.71</v>
      </c>
      <c r="L1615" s="307">
        <v>14128.91</v>
      </c>
      <c r="M1615" s="142">
        <f t="shared" si="249"/>
        <v>-7085.2</v>
      </c>
      <c r="N1615" s="91">
        <f t="shared" si="250"/>
        <v>-0.50146826612951745</v>
      </c>
      <c r="O1615" s="258"/>
      <c r="P1615" s="157"/>
      <c r="Q1615" s="307">
        <v>1457.93</v>
      </c>
      <c r="R1615" s="307">
        <v>7024.12</v>
      </c>
      <c r="S1615" s="142">
        <f t="shared" si="251"/>
        <v>-5566.19</v>
      </c>
      <c r="T1615" s="91">
        <f t="shared" si="252"/>
        <v>-0.79243947996332631</v>
      </c>
      <c r="U1615" s="157"/>
      <c r="V1615" s="307">
        <v>9688.2000000000007</v>
      </c>
      <c r="W1615" s="307">
        <v>15340.1</v>
      </c>
      <c r="X1615" s="142">
        <f t="shared" si="253"/>
        <v>-5651.9</v>
      </c>
      <c r="Y1615" s="91">
        <f t="shared" si="254"/>
        <v>-0.36843957992451154</v>
      </c>
      <c r="Z1615" s="132"/>
    </row>
    <row r="1616" spans="1:26" s="68" customFormat="1" hidden="1" outlineLevel="2" x14ac:dyDescent="0.25">
      <c r="A1616" s="63" t="s">
        <v>1489</v>
      </c>
      <c r="B1616" s="64" t="s">
        <v>1948</v>
      </c>
      <c r="C1616" s="65" t="s">
        <v>2397</v>
      </c>
      <c r="D1616" s="66"/>
      <c r="E1616" s="67"/>
      <c r="F1616" s="307">
        <v>0</v>
      </c>
      <c r="G1616" s="307">
        <v>0</v>
      </c>
      <c r="H1616" s="142">
        <f t="shared" si="256"/>
        <v>0</v>
      </c>
      <c r="I1616" s="91">
        <f t="shared" si="255"/>
        <v>0</v>
      </c>
      <c r="J1616" s="157"/>
      <c r="K1616" s="307">
        <v>0</v>
      </c>
      <c r="L1616" s="307">
        <v>116.38</v>
      </c>
      <c r="M1616" s="142">
        <f t="shared" si="249"/>
        <v>-116.38</v>
      </c>
      <c r="N1616" s="91" t="str">
        <f t="shared" si="250"/>
        <v>N.M.</v>
      </c>
      <c r="O1616" s="258"/>
      <c r="P1616" s="157"/>
      <c r="Q1616" s="307">
        <v>0</v>
      </c>
      <c r="R1616" s="307">
        <v>66.62</v>
      </c>
      <c r="S1616" s="142">
        <f t="shared" si="251"/>
        <v>-66.62</v>
      </c>
      <c r="T1616" s="91" t="str">
        <f t="shared" si="252"/>
        <v>N.M.</v>
      </c>
      <c r="U1616" s="157"/>
      <c r="V1616" s="307">
        <v>0</v>
      </c>
      <c r="W1616" s="307">
        <v>116.38</v>
      </c>
      <c r="X1616" s="142">
        <f t="shared" si="253"/>
        <v>-116.38</v>
      </c>
      <c r="Y1616" s="91" t="str">
        <f t="shared" si="254"/>
        <v>N.M.</v>
      </c>
      <c r="Z1616" s="132"/>
    </row>
    <row r="1617" spans="1:26" s="68" customFormat="1" hidden="1" outlineLevel="2" x14ac:dyDescent="0.25">
      <c r="A1617" s="63" t="s">
        <v>1490</v>
      </c>
      <c r="B1617" s="64" t="s">
        <v>1949</v>
      </c>
      <c r="C1617" s="65" t="s">
        <v>2398</v>
      </c>
      <c r="D1617" s="66"/>
      <c r="E1617" s="67"/>
      <c r="F1617" s="307">
        <v>0</v>
      </c>
      <c r="G1617" s="307">
        <v>0</v>
      </c>
      <c r="H1617" s="142">
        <f t="shared" si="256"/>
        <v>0</v>
      </c>
      <c r="I1617" s="91">
        <f t="shared" si="255"/>
        <v>0</v>
      </c>
      <c r="J1617" s="157"/>
      <c r="K1617" s="307">
        <v>3464.17</v>
      </c>
      <c r="L1617" s="307">
        <v>0</v>
      </c>
      <c r="M1617" s="142">
        <f t="shared" si="249"/>
        <v>3464.17</v>
      </c>
      <c r="N1617" s="91" t="str">
        <f t="shared" si="250"/>
        <v>N.M.</v>
      </c>
      <c r="O1617" s="258"/>
      <c r="P1617" s="157"/>
      <c r="Q1617" s="307">
        <v>0</v>
      </c>
      <c r="R1617" s="307">
        <v>0</v>
      </c>
      <c r="S1617" s="142">
        <f t="shared" si="251"/>
        <v>0</v>
      </c>
      <c r="T1617" s="91">
        <f t="shared" si="252"/>
        <v>0</v>
      </c>
      <c r="U1617" s="157"/>
      <c r="V1617" s="307">
        <v>1069746.8299999998</v>
      </c>
      <c r="W1617" s="307">
        <v>0</v>
      </c>
      <c r="X1617" s="142">
        <f t="shared" si="253"/>
        <v>1069746.8299999998</v>
      </c>
      <c r="Y1617" s="91" t="str">
        <f t="shared" si="254"/>
        <v>N.M.</v>
      </c>
      <c r="Z1617" s="132"/>
    </row>
    <row r="1618" spans="1:26" s="68" customFormat="1" hidden="1" outlineLevel="2" x14ac:dyDescent="0.25">
      <c r="A1618" s="63" t="s">
        <v>1491</v>
      </c>
      <c r="B1618" s="64" t="s">
        <v>1950</v>
      </c>
      <c r="C1618" s="65" t="s">
        <v>2399</v>
      </c>
      <c r="D1618" s="66"/>
      <c r="E1618" s="67"/>
      <c r="F1618" s="307">
        <v>83542.5</v>
      </c>
      <c r="G1618" s="307">
        <v>99744.16</v>
      </c>
      <c r="H1618" s="142">
        <f t="shared" si="256"/>
        <v>-16201.660000000003</v>
      </c>
      <c r="I1618" s="91">
        <f t="shared" si="255"/>
        <v>-0.16243216645465763</v>
      </c>
      <c r="J1618" s="157"/>
      <c r="K1618" s="307">
        <v>691874.71</v>
      </c>
      <c r="L1618" s="307">
        <v>691084.61</v>
      </c>
      <c r="M1618" s="142">
        <f t="shared" si="249"/>
        <v>790.09999999997672</v>
      </c>
      <c r="N1618" s="91">
        <f t="shared" si="250"/>
        <v>1.1432753509009218E-3</v>
      </c>
      <c r="O1618" s="258"/>
      <c r="P1618" s="157"/>
      <c r="Q1618" s="307">
        <v>335202.58</v>
      </c>
      <c r="R1618" s="307">
        <v>351094.5</v>
      </c>
      <c r="S1618" s="142">
        <f t="shared" si="251"/>
        <v>-15891.919999999984</v>
      </c>
      <c r="T1618" s="91">
        <f t="shared" si="252"/>
        <v>-4.5263938911033877E-2</v>
      </c>
      <c r="U1618" s="157"/>
      <c r="V1618" s="307">
        <v>1093262.0699999998</v>
      </c>
      <c r="W1618" s="307">
        <v>1170300.6599999999</v>
      </c>
      <c r="X1618" s="142">
        <f t="shared" si="253"/>
        <v>-77038.590000000084</v>
      </c>
      <c r="Y1618" s="91">
        <f t="shared" si="254"/>
        <v>-6.5828032601468495E-2</v>
      </c>
      <c r="Z1618" s="132"/>
    </row>
    <row r="1619" spans="1:26" s="68" customFormat="1" hidden="1" outlineLevel="2" x14ac:dyDescent="0.25">
      <c r="A1619" s="63" t="s">
        <v>1492</v>
      </c>
      <c r="B1619" s="64" t="s">
        <v>1951</v>
      </c>
      <c r="C1619" s="65" t="s">
        <v>2400</v>
      </c>
      <c r="D1619" s="66"/>
      <c r="E1619" s="67"/>
      <c r="F1619" s="307">
        <v>201752.78</v>
      </c>
      <c r="G1619" s="307">
        <v>161297.55000000002</v>
      </c>
      <c r="H1619" s="142">
        <f t="shared" si="256"/>
        <v>40455.229999999981</v>
      </c>
      <c r="I1619" s="91">
        <f t="shared" si="255"/>
        <v>0.25081118715070361</v>
      </c>
      <c r="J1619" s="157"/>
      <c r="K1619" s="307">
        <v>1186332.24</v>
      </c>
      <c r="L1619" s="307">
        <v>1044570.84</v>
      </c>
      <c r="M1619" s="142">
        <f t="shared" ref="M1619:M1682" si="257">+K1619-L1619</f>
        <v>141761.40000000002</v>
      </c>
      <c r="N1619" s="91">
        <f t="shared" ref="N1619:N1682" si="258">IF(L1619&lt;0,IF(M1619=0,0,IF(OR(L1619=0,K1619=0),"N.M.",IF(ABS(M1619/L1619)&gt;=10,"N.M.",M1619/(-L1619)))),IF(M1619=0,0,IF(OR(L1619=0,K1619=0),"N.M.",IF(ABS(M1619/L1619)&gt;=10,"N.M.",M1619/L1619))))</f>
        <v>0.13571257646824605</v>
      </c>
      <c r="O1619" s="258"/>
      <c r="P1619" s="157"/>
      <c r="Q1619" s="307">
        <v>544437.26</v>
      </c>
      <c r="R1619" s="307">
        <v>453774.84</v>
      </c>
      <c r="S1619" s="142">
        <f t="shared" ref="S1619:S1682" si="259">+Q1619-R1619</f>
        <v>90662.419999999984</v>
      </c>
      <c r="T1619" s="91">
        <f t="shared" ref="T1619:T1682" si="260">IF(R1619&lt;0,IF(S1619=0,0,IF(OR(R1619=0,Q1619=0),"N.M.",IF(ABS(S1619/R1619)&gt;=10,"N.M.",S1619/(-R1619)))),IF(S1619=0,0,IF(OR(R1619=0,Q1619=0),"N.M.",IF(ABS(S1619/R1619)&gt;=10,"N.M.",S1619/R1619))))</f>
        <v>0.19979604863063799</v>
      </c>
      <c r="U1619" s="157"/>
      <c r="V1619" s="307">
        <v>1986654.0899999999</v>
      </c>
      <c r="W1619" s="307">
        <v>-738567.55999999994</v>
      </c>
      <c r="X1619" s="142">
        <f t="shared" ref="X1619:X1682" si="261">+V1619-W1619</f>
        <v>2725221.65</v>
      </c>
      <c r="Y1619" s="91">
        <f t="shared" ref="Y1619:Y1682" si="262">IF(W1619&lt;0,IF(X1619=0,0,IF(OR(W1619=0,V1619=0),"N.M.",IF(ABS(X1619/W1619)&gt;=10,"N.M.",X1619/(-W1619)))),IF(X1619=0,0,IF(OR(W1619=0,V1619=0),"N.M.",IF(ABS(X1619/W1619)&gt;=10,"N.M.",X1619/W1619))))</f>
        <v>3.6898745593429534</v>
      </c>
      <c r="Z1619" s="132"/>
    </row>
    <row r="1620" spans="1:26" s="68" customFormat="1" hidden="1" outlineLevel="2" x14ac:dyDescent="0.25">
      <c r="A1620" s="63" t="s">
        <v>1493</v>
      </c>
      <c r="B1620" s="64" t="s">
        <v>1952</v>
      </c>
      <c r="C1620" s="65" t="s">
        <v>2401</v>
      </c>
      <c r="D1620" s="66"/>
      <c r="E1620" s="67"/>
      <c r="F1620" s="307">
        <v>0</v>
      </c>
      <c r="G1620" s="307">
        <v>0</v>
      </c>
      <c r="H1620" s="142">
        <f t="shared" si="256"/>
        <v>0</v>
      </c>
      <c r="I1620" s="91">
        <f t="shared" si="255"/>
        <v>0</v>
      </c>
      <c r="J1620" s="157"/>
      <c r="K1620" s="307">
        <v>0</v>
      </c>
      <c r="L1620" s="307">
        <v>0</v>
      </c>
      <c r="M1620" s="142">
        <f t="shared" si="257"/>
        <v>0</v>
      </c>
      <c r="N1620" s="91">
        <f t="shared" si="258"/>
        <v>0</v>
      </c>
      <c r="O1620" s="258"/>
      <c r="P1620" s="157"/>
      <c r="Q1620" s="307">
        <v>0</v>
      </c>
      <c r="R1620" s="307">
        <v>0</v>
      </c>
      <c r="S1620" s="142">
        <f t="shared" si="259"/>
        <v>0</v>
      </c>
      <c r="T1620" s="91">
        <f t="shared" si="260"/>
        <v>0</v>
      </c>
      <c r="U1620" s="157"/>
      <c r="V1620" s="307">
        <v>0</v>
      </c>
      <c r="W1620" s="307">
        <v>905.15</v>
      </c>
      <c r="X1620" s="142">
        <f t="shared" si="261"/>
        <v>-905.15</v>
      </c>
      <c r="Y1620" s="91" t="str">
        <f t="shared" si="262"/>
        <v>N.M.</v>
      </c>
      <c r="Z1620" s="132"/>
    </row>
    <row r="1621" spans="1:26" s="68" customFormat="1" hidden="1" outlineLevel="2" x14ac:dyDescent="0.25">
      <c r="A1621" s="63" t="s">
        <v>1494</v>
      </c>
      <c r="B1621" s="64" t="s">
        <v>1953</v>
      </c>
      <c r="C1621" s="65" t="s">
        <v>2402</v>
      </c>
      <c r="D1621" s="66"/>
      <c r="E1621" s="67"/>
      <c r="F1621" s="307">
        <v>0</v>
      </c>
      <c r="G1621" s="307">
        <v>-53.26</v>
      </c>
      <c r="H1621" s="142">
        <f t="shared" si="256"/>
        <v>53.26</v>
      </c>
      <c r="I1621" s="91" t="str">
        <f t="shared" si="255"/>
        <v>N.M.</v>
      </c>
      <c r="J1621" s="157"/>
      <c r="K1621" s="307">
        <v>-94.77</v>
      </c>
      <c r="L1621" s="307">
        <v>-10.85</v>
      </c>
      <c r="M1621" s="142">
        <f t="shared" si="257"/>
        <v>-83.92</v>
      </c>
      <c r="N1621" s="91">
        <f t="shared" si="258"/>
        <v>-7.7345622119815669</v>
      </c>
      <c r="O1621" s="258"/>
      <c r="P1621" s="157"/>
      <c r="Q1621" s="307">
        <v>0</v>
      </c>
      <c r="R1621" s="307">
        <v>-162.27000000000001</v>
      </c>
      <c r="S1621" s="142">
        <f t="shared" si="259"/>
        <v>162.27000000000001</v>
      </c>
      <c r="T1621" s="91" t="str">
        <f t="shared" si="260"/>
        <v>N.M.</v>
      </c>
      <c r="U1621" s="157"/>
      <c r="V1621" s="307">
        <v>-41.109999999999992</v>
      </c>
      <c r="W1621" s="307">
        <v>-11.36</v>
      </c>
      <c r="X1621" s="142">
        <f t="shared" si="261"/>
        <v>-29.749999999999993</v>
      </c>
      <c r="Y1621" s="91">
        <f t="shared" si="262"/>
        <v>-2.6188380281690136</v>
      </c>
      <c r="Z1621" s="132"/>
    </row>
    <row r="1622" spans="1:26" s="68" customFormat="1" hidden="1" outlineLevel="2" x14ac:dyDescent="0.25">
      <c r="A1622" s="63" t="s">
        <v>1495</v>
      </c>
      <c r="B1622" s="64" t="s">
        <v>1954</v>
      </c>
      <c r="C1622" s="65" t="s">
        <v>2403</v>
      </c>
      <c r="D1622" s="66"/>
      <c r="E1622" s="67"/>
      <c r="F1622" s="307">
        <v>22988.560000000001</v>
      </c>
      <c r="G1622" s="307">
        <v>32593.100000000002</v>
      </c>
      <c r="H1622" s="142">
        <f t="shared" si="256"/>
        <v>-9604.5400000000009</v>
      </c>
      <c r="I1622" s="91">
        <f t="shared" si="255"/>
        <v>-0.29468016236565409</v>
      </c>
      <c r="J1622" s="157"/>
      <c r="K1622" s="307">
        <v>-105744.67</v>
      </c>
      <c r="L1622" s="307">
        <v>245845.17</v>
      </c>
      <c r="M1622" s="142">
        <f t="shared" si="257"/>
        <v>-351589.84</v>
      </c>
      <c r="N1622" s="91">
        <f t="shared" si="258"/>
        <v>-1.4301270999141451</v>
      </c>
      <c r="O1622" s="258"/>
      <c r="P1622" s="157"/>
      <c r="Q1622" s="307">
        <v>-36712.76</v>
      </c>
      <c r="R1622" s="307">
        <v>-8552.84</v>
      </c>
      <c r="S1622" s="142">
        <f t="shared" si="259"/>
        <v>-28159.920000000002</v>
      </c>
      <c r="T1622" s="91">
        <f t="shared" si="260"/>
        <v>-3.2924642574864023</v>
      </c>
      <c r="U1622" s="157"/>
      <c r="V1622" s="307">
        <v>243882.17000000004</v>
      </c>
      <c r="W1622" s="307">
        <v>401443.72600000002</v>
      </c>
      <c r="X1622" s="142">
        <f t="shared" si="261"/>
        <v>-157561.55599999998</v>
      </c>
      <c r="Y1622" s="91">
        <f t="shared" si="262"/>
        <v>-0.39248727977380315</v>
      </c>
      <c r="Z1622" s="132"/>
    </row>
    <row r="1623" spans="1:26" s="68" customFormat="1" hidden="1" outlineLevel="2" x14ac:dyDescent="0.25">
      <c r="A1623" s="63" t="s">
        <v>1496</v>
      </c>
      <c r="B1623" s="64" t="s">
        <v>1955</v>
      </c>
      <c r="C1623" s="65" t="s">
        <v>2404</v>
      </c>
      <c r="D1623" s="66"/>
      <c r="E1623" s="67"/>
      <c r="F1623" s="307">
        <v>1526.14</v>
      </c>
      <c r="G1623" s="307">
        <v>6571.81</v>
      </c>
      <c r="H1623" s="142">
        <f t="shared" si="256"/>
        <v>-5045.67</v>
      </c>
      <c r="I1623" s="91">
        <f t="shared" si="255"/>
        <v>-0.76777478350713113</v>
      </c>
      <c r="J1623" s="157"/>
      <c r="K1623" s="307">
        <v>4154.63</v>
      </c>
      <c r="L1623" s="307">
        <v>14683.4</v>
      </c>
      <c r="M1623" s="142">
        <f t="shared" si="257"/>
        <v>-10528.77</v>
      </c>
      <c r="N1623" s="91">
        <f t="shared" si="258"/>
        <v>-0.71705258999959143</v>
      </c>
      <c r="O1623" s="258"/>
      <c r="P1623" s="157"/>
      <c r="Q1623" s="307">
        <v>2608.71</v>
      </c>
      <c r="R1623" s="307">
        <v>10251.48</v>
      </c>
      <c r="S1623" s="142">
        <f t="shared" si="259"/>
        <v>-7642.7699999999995</v>
      </c>
      <c r="T1623" s="91">
        <f t="shared" si="260"/>
        <v>-0.7455284505261679</v>
      </c>
      <c r="U1623" s="157"/>
      <c r="V1623" s="307">
        <v>16442.46</v>
      </c>
      <c r="W1623" s="307">
        <v>16980.78</v>
      </c>
      <c r="X1623" s="142">
        <f t="shared" si="261"/>
        <v>-538.31999999999971</v>
      </c>
      <c r="Y1623" s="91">
        <f t="shared" si="262"/>
        <v>-3.1701723949076527E-2</v>
      </c>
      <c r="Z1623" s="132"/>
    </row>
    <row r="1624" spans="1:26" s="68" customFormat="1" hidden="1" outlineLevel="2" x14ac:dyDescent="0.25">
      <c r="A1624" s="63" t="s">
        <v>1497</v>
      </c>
      <c r="B1624" s="64" t="s">
        <v>1956</v>
      </c>
      <c r="C1624" s="65" t="s">
        <v>2405</v>
      </c>
      <c r="D1624" s="66"/>
      <c r="E1624" s="67"/>
      <c r="F1624" s="307">
        <v>-2108.71</v>
      </c>
      <c r="G1624" s="307">
        <v>-20411.400000000001</v>
      </c>
      <c r="H1624" s="142">
        <f t="shared" si="256"/>
        <v>18302.690000000002</v>
      </c>
      <c r="I1624" s="91">
        <f t="shared" si="255"/>
        <v>0.89668959503022827</v>
      </c>
      <c r="J1624" s="157"/>
      <c r="K1624" s="307">
        <v>-78534.41</v>
      </c>
      <c r="L1624" s="307">
        <v>-111750.08</v>
      </c>
      <c r="M1624" s="142">
        <f t="shared" si="257"/>
        <v>33215.67</v>
      </c>
      <c r="N1624" s="91">
        <f t="shared" si="258"/>
        <v>0.2972317335253809</v>
      </c>
      <c r="O1624" s="258"/>
      <c r="P1624" s="157"/>
      <c r="Q1624" s="307">
        <v>-14266.220000000001</v>
      </c>
      <c r="R1624" s="307">
        <v>-47329.270000000004</v>
      </c>
      <c r="S1624" s="142">
        <f t="shared" si="259"/>
        <v>33063.050000000003</v>
      </c>
      <c r="T1624" s="91">
        <f t="shared" si="260"/>
        <v>0.69857511007459017</v>
      </c>
      <c r="U1624" s="157"/>
      <c r="V1624" s="307">
        <v>-169393.91999999998</v>
      </c>
      <c r="W1624" s="307">
        <v>-192764.41</v>
      </c>
      <c r="X1624" s="142">
        <f t="shared" si="261"/>
        <v>23370.49000000002</v>
      </c>
      <c r="Y1624" s="91">
        <f t="shared" si="262"/>
        <v>0.12123861453470597</v>
      </c>
      <c r="Z1624" s="132"/>
    </row>
    <row r="1625" spans="1:26" s="68" customFormat="1" hidden="1" outlineLevel="2" x14ac:dyDescent="0.25">
      <c r="A1625" s="63" t="s">
        <v>1498</v>
      </c>
      <c r="B1625" s="64" t="s">
        <v>1957</v>
      </c>
      <c r="C1625" s="65" t="s">
        <v>2406</v>
      </c>
      <c r="D1625" s="66"/>
      <c r="E1625" s="67"/>
      <c r="F1625" s="307">
        <v>206.11</v>
      </c>
      <c r="G1625" s="307">
        <v>207.83</v>
      </c>
      <c r="H1625" s="142">
        <f t="shared" si="256"/>
        <v>-1.7199999999999989</v>
      </c>
      <c r="I1625" s="91">
        <f t="shared" si="255"/>
        <v>-8.2759948034451178E-3</v>
      </c>
      <c r="J1625" s="157"/>
      <c r="K1625" s="307">
        <v>1358.9</v>
      </c>
      <c r="L1625" s="307">
        <v>1479.57</v>
      </c>
      <c r="M1625" s="142">
        <f t="shared" si="257"/>
        <v>-120.66999999999985</v>
      </c>
      <c r="N1625" s="91">
        <f t="shared" si="258"/>
        <v>-8.1557479537973765E-2</v>
      </c>
      <c r="O1625" s="258"/>
      <c r="P1625" s="157"/>
      <c r="Q1625" s="307">
        <v>584.51</v>
      </c>
      <c r="R1625" s="307">
        <v>588.52</v>
      </c>
      <c r="S1625" s="142">
        <f t="shared" si="259"/>
        <v>-4.0099999999999909</v>
      </c>
      <c r="T1625" s="91">
        <f t="shared" si="260"/>
        <v>-6.8137021681505998E-3</v>
      </c>
      <c r="U1625" s="157"/>
      <c r="V1625" s="307">
        <v>2392.3200000000002</v>
      </c>
      <c r="W1625" s="307">
        <v>2735.33</v>
      </c>
      <c r="X1625" s="142">
        <f t="shared" si="261"/>
        <v>-343.00999999999976</v>
      </c>
      <c r="Y1625" s="91">
        <f t="shared" si="262"/>
        <v>-0.12539986034591796</v>
      </c>
      <c r="Z1625" s="132"/>
    </row>
    <row r="1626" spans="1:26" s="68" customFormat="1" hidden="1" outlineLevel="2" x14ac:dyDescent="0.25">
      <c r="A1626" s="63" t="s">
        <v>1499</v>
      </c>
      <c r="B1626" s="64" t="s">
        <v>1958</v>
      </c>
      <c r="C1626" s="65" t="s">
        <v>2407</v>
      </c>
      <c r="D1626" s="66"/>
      <c r="E1626" s="67"/>
      <c r="F1626" s="307">
        <v>0</v>
      </c>
      <c r="G1626" s="307">
        <v>0</v>
      </c>
      <c r="H1626" s="142">
        <f t="shared" si="256"/>
        <v>0</v>
      </c>
      <c r="I1626" s="91">
        <f t="shared" si="255"/>
        <v>0</v>
      </c>
      <c r="J1626" s="157"/>
      <c r="K1626" s="307">
        <v>0</v>
      </c>
      <c r="L1626" s="307">
        <v>5.8100000000000005</v>
      </c>
      <c r="M1626" s="142">
        <f t="shared" si="257"/>
        <v>-5.8100000000000005</v>
      </c>
      <c r="N1626" s="91" t="str">
        <f t="shared" si="258"/>
        <v>N.M.</v>
      </c>
      <c r="O1626" s="258"/>
      <c r="P1626" s="157"/>
      <c r="Q1626" s="307">
        <v>0</v>
      </c>
      <c r="R1626" s="307">
        <v>5.8100000000000005</v>
      </c>
      <c r="S1626" s="142">
        <f t="shared" si="259"/>
        <v>-5.8100000000000005</v>
      </c>
      <c r="T1626" s="91" t="str">
        <f t="shared" si="260"/>
        <v>N.M.</v>
      </c>
      <c r="U1626" s="157"/>
      <c r="V1626" s="307">
        <v>80.52</v>
      </c>
      <c r="W1626" s="307">
        <v>38.080000000000005</v>
      </c>
      <c r="X1626" s="142">
        <f t="shared" si="261"/>
        <v>42.439999999999991</v>
      </c>
      <c r="Y1626" s="91">
        <f t="shared" si="262"/>
        <v>1.1144957983193273</v>
      </c>
      <c r="Z1626" s="132"/>
    </row>
    <row r="1627" spans="1:26" s="68" customFormat="1" hidden="1" outlineLevel="2" x14ac:dyDescent="0.25">
      <c r="A1627" s="63" t="s">
        <v>1500</v>
      </c>
      <c r="B1627" s="64" t="s">
        <v>1959</v>
      </c>
      <c r="C1627" s="65" t="s">
        <v>2408</v>
      </c>
      <c r="D1627" s="66"/>
      <c r="E1627" s="67"/>
      <c r="F1627" s="307">
        <v>2795.84</v>
      </c>
      <c r="G1627" s="307">
        <v>6023.95</v>
      </c>
      <c r="H1627" s="142">
        <f t="shared" si="256"/>
        <v>-3228.1099999999997</v>
      </c>
      <c r="I1627" s="91">
        <f t="shared" si="255"/>
        <v>-0.53587928186654932</v>
      </c>
      <c r="J1627" s="157"/>
      <c r="K1627" s="307">
        <v>14417.01</v>
      </c>
      <c r="L1627" s="307">
        <v>20532.39</v>
      </c>
      <c r="M1627" s="142">
        <f t="shared" si="257"/>
        <v>-6115.3799999999992</v>
      </c>
      <c r="N1627" s="91">
        <f t="shared" si="258"/>
        <v>-0.29784063131471783</v>
      </c>
      <c r="O1627" s="258"/>
      <c r="P1627" s="157"/>
      <c r="Q1627" s="307">
        <v>5765.17</v>
      </c>
      <c r="R1627" s="307">
        <v>10917.29</v>
      </c>
      <c r="S1627" s="142">
        <f t="shared" si="259"/>
        <v>-5152.1200000000008</v>
      </c>
      <c r="T1627" s="91">
        <f t="shared" si="260"/>
        <v>-0.47192297722236931</v>
      </c>
      <c r="U1627" s="157"/>
      <c r="V1627" s="307">
        <v>24212.18</v>
      </c>
      <c r="W1627" s="307">
        <v>25982.22</v>
      </c>
      <c r="X1627" s="142">
        <f t="shared" si="261"/>
        <v>-1770.0400000000009</v>
      </c>
      <c r="Y1627" s="91">
        <f t="shared" si="262"/>
        <v>-6.8125048590921056E-2</v>
      </c>
      <c r="Z1627" s="132"/>
    </row>
    <row r="1628" spans="1:26" s="68" customFormat="1" hidden="1" outlineLevel="2" x14ac:dyDescent="0.25">
      <c r="A1628" s="63" t="s">
        <v>1501</v>
      </c>
      <c r="B1628" s="64" t="s">
        <v>1960</v>
      </c>
      <c r="C1628" s="65" t="s">
        <v>2409</v>
      </c>
      <c r="D1628" s="66"/>
      <c r="E1628" s="67"/>
      <c r="F1628" s="307">
        <v>172820.68</v>
      </c>
      <c r="G1628" s="307">
        <v>178243.99</v>
      </c>
      <c r="H1628" s="142">
        <f t="shared" si="256"/>
        <v>-5423.3099999999977</v>
      </c>
      <c r="I1628" s="91">
        <f t="shared" si="255"/>
        <v>-3.0426327417827654E-2</v>
      </c>
      <c r="J1628" s="157"/>
      <c r="K1628" s="307">
        <v>1209744.75</v>
      </c>
      <c r="L1628" s="307">
        <v>1247707.97</v>
      </c>
      <c r="M1628" s="142">
        <f t="shared" si="257"/>
        <v>-37963.219999999972</v>
      </c>
      <c r="N1628" s="91">
        <f t="shared" si="258"/>
        <v>-3.0426366515876286E-2</v>
      </c>
      <c r="O1628" s="258"/>
      <c r="P1628" s="157"/>
      <c r="Q1628" s="307">
        <v>518462.04000000004</v>
      </c>
      <c r="R1628" s="307">
        <v>534731.97</v>
      </c>
      <c r="S1628" s="142">
        <f t="shared" si="259"/>
        <v>-16269.929999999935</v>
      </c>
      <c r="T1628" s="91">
        <f t="shared" si="260"/>
        <v>-3.0426327417827543E-2</v>
      </c>
      <c r="U1628" s="157"/>
      <c r="V1628" s="307">
        <v>2065565.22</v>
      </c>
      <c r="W1628" s="307">
        <v>2056034.87</v>
      </c>
      <c r="X1628" s="142">
        <f t="shared" si="261"/>
        <v>9530.3499999998603</v>
      </c>
      <c r="Y1628" s="91">
        <f t="shared" si="262"/>
        <v>4.6353056259205664E-3</v>
      </c>
      <c r="Z1628" s="132"/>
    </row>
    <row r="1629" spans="1:26" s="68" customFormat="1" hidden="1" outlineLevel="2" x14ac:dyDescent="0.25">
      <c r="A1629" s="63" t="s">
        <v>1502</v>
      </c>
      <c r="B1629" s="64" t="s">
        <v>1961</v>
      </c>
      <c r="C1629" s="65" t="s">
        <v>2410</v>
      </c>
      <c r="D1629" s="66"/>
      <c r="E1629" s="67"/>
      <c r="F1629" s="307">
        <v>12345.49</v>
      </c>
      <c r="G1629" s="307">
        <v>8126.7300000000005</v>
      </c>
      <c r="H1629" s="142">
        <f t="shared" si="256"/>
        <v>4218.7599999999993</v>
      </c>
      <c r="I1629" s="91">
        <f t="shared" si="255"/>
        <v>0.51912146705993667</v>
      </c>
      <c r="J1629" s="157"/>
      <c r="K1629" s="307">
        <v>82701.990000000005</v>
      </c>
      <c r="L1629" s="307">
        <v>79148.83</v>
      </c>
      <c r="M1629" s="142">
        <f t="shared" si="257"/>
        <v>3553.1600000000035</v>
      </c>
      <c r="N1629" s="91">
        <f t="shared" si="258"/>
        <v>4.4892135487031248E-2</v>
      </c>
      <c r="O1629" s="258"/>
      <c r="P1629" s="157"/>
      <c r="Q1629" s="307">
        <v>36755.61</v>
      </c>
      <c r="R1629" s="307">
        <v>31252.31</v>
      </c>
      <c r="S1629" s="142">
        <f t="shared" si="259"/>
        <v>5503.2999999999993</v>
      </c>
      <c r="T1629" s="91">
        <f t="shared" si="260"/>
        <v>0.17609258323624716</v>
      </c>
      <c r="U1629" s="157"/>
      <c r="V1629" s="307">
        <v>134313.71000000002</v>
      </c>
      <c r="W1629" s="307">
        <v>139736.18</v>
      </c>
      <c r="X1629" s="142">
        <f t="shared" si="261"/>
        <v>-5422.4699999999721</v>
      </c>
      <c r="Y1629" s="91">
        <f t="shared" si="262"/>
        <v>-3.8805053923758132E-2</v>
      </c>
      <c r="Z1629" s="132"/>
    </row>
    <row r="1630" spans="1:26" s="68" customFormat="1" hidden="1" outlineLevel="2" x14ac:dyDescent="0.25">
      <c r="A1630" s="63" t="s">
        <v>1503</v>
      </c>
      <c r="B1630" s="64" t="s">
        <v>1962</v>
      </c>
      <c r="C1630" s="65" t="s">
        <v>2411</v>
      </c>
      <c r="D1630" s="66"/>
      <c r="E1630" s="67"/>
      <c r="F1630" s="307">
        <v>470167.33</v>
      </c>
      <c r="G1630" s="307">
        <v>406727.87</v>
      </c>
      <c r="H1630" s="142">
        <f t="shared" si="256"/>
        <v>63439.460000000021</v>
      </c>
      <c r="I1630" s="91">
        <f t="shared" si="255"/>
        <v>0.15597519786386907</v>
      </c>
      <c r="J1630" s="157"/>
      <c r="K1630" s="307">
        <v>3244239.87</v>
      </c>
      <c r="L1630" s="307">
        <v>2911302.27</v>
      </c>
      <c r="M1630" s="142">
        <f t="shared" si="257"/>
        <v>332937.60000000009</v>
      </c>
      <c r="N1630" s="91">
        <f t="shared" si="258"/>
        <v>0.1143603683584529</v>
      </c>
      <c r="O1630" s="258"/>
      <c r="P1630" s="157"/>
      <c r="Q1630" s="307">
        <v>1395221.62</v>
      </c>
      <c r="R1630" s="307">
        <v>1225795.57</v>
      </c>
      <c r="S1630" s="142">
        <f t="shared" si="259"/>
        <v>169426.05000000005</v>
      </c>
      <c r="T1630" s="91">
        <f t="shared" si="260"/>
        <v>0.13821721512666263</v>
      </c>
      <c r="U1630" s="157"/>
      <c r="V1630" s="307">
        <v>5578391.3600000003</v>
      </c>
      <c r="W1630" s="307">
        <v>4942569.0999999996</v>
      </c>
      <c r="X1630" s="142">
        <f t="shared" si="261"/>
        <v>635822.26000000071</v>
      </c>
      <c r="Y1630" s="91">
        <f t="shared" si="262"/>
        <v>0.12864205783182692</v>
      </c>
      <c r="Z1630" s="132"/>
    </row>
    <row r="1631" spans="1:26" s="68" customFormat="1" hidden="1" outlineLevel="2" x14ac:dyDescent="0.25">
      <c r="A1631" s="63" t="s">
        <v>1504</v>
      </c>
      <c r="B1631" s="64" t="s">
        <v>1963</v>
      </c>
      <c r="C1631" s="65" t="s">
        <v>2412</v>
      </c>
      <c r="D1631" s="66"/>
      <c r="E1631" s="67"/>
      <c r="F1631" s="307">
        <v>0</v>
      </c>
      <c r="G1631" s="307">
        <v>0</v>
      </c>
      <c r="H1631" s="142">
        <f t="shared" si="256"/>
        <v>0</v>
      </c>
      <c r="I1631" s="91">
        <f t="shared" si="255"/>
        <v>0</v>
      </c>
      <c r="J1631" s="157"/>
      <c r="K1631" s="307">
        <v>0</v>
      </c>
      <c r="L1631" s="307">
        <v>0</v>
      </c>
      <c r="M1631" s="142">
        <f t="shared" si="257"/>
        <v>0</v>
      </c>
      <c r="N1631" s="91">
        <f t="shared" si="258"/>
        <v>0</v>
      </c>
      <c r="O1631" s="258"/>
      <c r="P1631" s="157"/>
      <c r="Q1631" s="307">
        <v>0</v>
      </c>
      <c r="R1631" s="307">
        <v>0</v>
      </c>
      <c r="S1631" s="142">
        <f t="shared" si="259"/>
        <v>0</v>
      </c>
      <c r="T1631" s="91">
        <f t="shared" si="260"/>
        <v>0</v>
      </c>
      <c r="U1631" s="157"/>
      <c r="V1631" s="307">
        <v>0</v>
      </c>
      <c r="W1631" s="307">
        <v>1.58</v>
      </c>
      <c r="X1631" s="142">
        <f t="shared" si="261"/>
        <v>-1.58</v>
      </c>
      <c r="Y1631" s="91" t="str">
        <f t="shared" si="262"/>
        <v>N.M.</v>
      </c>
      <c r="Z1631" s="132"/>
    </row>
    <row r="1632" spans="1:26" s="68" customFormat="1" hidden="1" outlineLevel="2" x14ac:dyDescent="0.25">
      <c r="A1632" s="63" t="s">
        <v>1505</v>
      </c>
      <c r="B1632" s="64" t="s">
        <v>1964</v>
      </c>
      <c r="C1632" s="65" t="s">
        <v>2413</v>
      </c>
      <c r="D1632" s="66"/>
      <c r="E1632" s="67"/>
      <c r="F1632" s="307">
        <v>35986.559999999998</v>
      </c>
      <c r="G1632" s="307">
        <v>42902.97</v>
      </c>
      <c r="H1632" s="142">
        <f t="shared" si="256"/>
        <v>-6916.4100000000035</v>
      </c>
      <c r="I1632" s="91">
        <f t="shared" si="255"/>
        <v>-0.1612105175935373</v>
      </c>
      <c r="J1632" s="157"/>
      <c r="K1632" s="307">
        <v>253938.97</v>
      </c>
      <c r="L1632" s="307">
        <v>304826.73</v>
      </c>
      <c r="M1632" s="142">
        <f t="shared" si="257"/>
        <v>-50887.75999999998</v>
      </c>
      <c r="N1632" s="91">
        <f t="shared" si="258"/>
        <v>-0.16693995306776405</v>
      </c>
      <c r="O1632" s="258"/>
      <c r="P1632" s="157"/>
      <c r="Q1632" s="307">
        <v>108462.74</v>
      </c>
      <c r="R1632" s="307">
        <v>129133.35</v>
      </c>
      <c r="S1632" s="142">
        <f t="shared" si="259"/>
        <v>-20670.61</v>
      </c>
      <c r="T1632" s="91">
        <f t="shared" si="260"/>
        <v>-0.16007181723389038</v>
      </c>
      <c r="U1632" s="157"/>
      <c r="V1632" s="307">
        <v>355307.03</v>
      </c>
      <c r="W1632" s="307">
        <v>468862.06999999995</v>
      </c>
      <c r="X1632" s="142">
        <f t="shared" si="261"/>
        <v>-113555.03999999992</v>
      </c>
      <c r="Y1632" s="91">
        <f t="shared" si="262"/>
        <v>-0.24219284788807918</v>
      </c>
      <c r="Z1632" s="132"/>
    </row>
    <row r="1633" spans="1:26" s="68" customFormat="1" hidden="1" outlineLevel="2" x14ac:dyDescent="0.25">
      <c r="A1633" s="63" t="s">
        <v>1506</v>
      </c>
      <c r="B1633" s="64" t="s">
        <v>1965</v>
      </c>
      <c r="C1633" s="65" t="s">
        <v>2414</v>
      </c>
      <c r="D1633" s="66"/>
      <c r="E1633" s="67"/>
      <c r="F1633" s="307">
        <v>15579.130000000001</v>
      </c>
      <c r="G1633" s="307">
        <v>14321.380000000001</v>
      </c>
      <c r="H1633" s="142">
        <f t="shared" si="256"/>
        <v>1257.75</v>
      </c>
      <c r="I1633" s="91">
        <f t="shared" si="255"/>
        <v>8.782324049777325E-2</v>
      </c>
      <c r="J1633" s="157"/>
      <c r="K1633" s="307">
        <v>104811.75</v>
      </c>
      <c r="L1633" s="307">
        <v>102595.1</v>
      </c>
      <c r="M1633" s="142">
        <f t="shared" si="257"/>
        <v>2216.6499999999942</v>
      </c>
      <c r="N1633" s="91">
        <f t="shared" si="258"/>
        <v>2.160580768477241E-2</v>
      </c>
      <c r="O1633" s="258"/>
      <c r="P1633" s="157"/>
      <c r="Q1633" s="307">
        <v>46203.340000000004</v>
      </c>
      <c r="R1633" s="307">
        <v>43319.200000000004</v>
      </c>
      <c r="S1633" s="142">
        <f t="shared" si="259"/>
        <v>2884.1399999999994</v>
      </c>
      <c r="T1633" s="91">
        <f t="shared" si="260"/>
        <v>6.6578791852111741E-2</v>
      </c>
      <c r="U1633" s="157"/>
      <c r="V1633" s="307">
        <v>170643.25</v>
      </c>
      <c r="W1633" s="307">
        <v>180477.21000000002</v>
      </c>
      <c r="X1633" s="142">
        <f t="shared" si="261"/>
        <v>-9833.960000000021</v>
      </c>
      <c r="Y1633" s="91">
        <f t="shared" si="262"/>
        <v>-5.4488652611595779E-2</v>
      </c>
      <c r="Z1633" s="132"/>
    </row>
    <row r="1634" spans="1:26" s="68" customFormat="1" hidden="1" outlineLevel="2" x14ac:dyDescent="0.25">
      <c r="A1634" s="63" t="s">
        <v>1507</v>
      </c>
      <c r="B1634" s="64" t="s">
        <v>1966</v>
      </c>
      <c r="C1634" s="65" t="s">
        <v>2415</v>
      </c>
      <c r="D1634" s="66"/>
      <c r="E1634" s="67"/>
      <c r="F1634" s="307">
        <v>270.18</v>
      </c>
      <c r="G1634" s="307">
        <v>162.46</v>
      </c>
      <c r="H1634" s="142">
        <f t="shared" si="256"/>
        <v>107.72</v>
      </c>
      <c r="I1634" s="91">
        <f t="shared" si="255"/>
        <v>0.66305552135910373</v>
      </c>
      <c r="J1634" s="157"/>
      <c r="K1634" s="307">
        <v>1581.67</v>
      </c>
      <c r="L1634" s="307">
        <v>6787.03</v>
      </c>
      <c r="M1634" s="142">
        <f t="shared" si="257"/>
        <v>-5205.3599999999997</v>
      </c>
      <c r="N1634" s="91">
        <f t="shared" si="258"/>
        <v>-0.76695697528963325</v>
      </c>
      <c r="O1634" s="258"/>
      <c r="P1634" s="157"/>
      <c r="Q1634" s="307">
        <v>1185.43</v>
      </c>
      <c r="R1634" s="307">
        <v>1474.02</v>
      </c>
      <c r="S1634" s="142">
        <f t="shared" si="259"/>
        <v>-288.58999999999992</v>
      </c>
      <c r="T1634" s="91">
        <f t="shared" si="260"/>
        <v>-0.19578431771617746</v>
      </c>
      <c r="U1634" s="157"/>
      <c r="V1634" s="307">
        <v>-3149.2799999999997</v>
      </c>
      <c r="W1634" s="307">
        <v>7424.0499999999993</v>
      </c>
      <c r="X1634" s="142">
        <f t="shared" si="261"/>
        <v>-10573.329999999998</v>
      </c>
      <c r="Y1634" s="91">
        <f t="shared" si="262"/>
        <v>-1.4241997292582889</v>
      </c>
      <c r="Z1634" s="132"/>
    </row>
    <row r="1635" spans="1:26" s="68" customFormat="1" hidden="1" outlineLevel="2" x14ac:dyDescent="0.25">
      <c r="A1635" s="63" t="s">
        <v>1508</v>
      </c>
      <c r="B1635" s="64" t="s">
        <v>1967</v>
      </c>
      <c r="C1635" s="65" t="s">
        <v>2416</v>
      </c>
      <c r="D1635" s="66"/>
      <c r="E1635" s="67"/>
      <c r="F1635" s="307">
        <v>619.81000000000006</v>
      </c>
      <c r="G1635" s="307">
        <v>365.12</v>
      </c>
      <c r="H1635" s="142">
        <f t="shared" si="256"/>
        <v>254.69000000000005</v>
      </c>
      <c r="I1635" s="91">
        <f t="shared" si="255"/>
        <v>0.69755148992112193</v>
      </c>
      <c r="J1635" s="157"/>
      <c r="K1635" s="307">
        <v>4709.7300000000005</v>
      </c>
      <c r="L1635" s="307">
        <v>7609.89</v>
      </c>
      <c r="M1635" s="142">
        <f t="shared" si="257"/>
        <v>-2900.16</v>
      </c>
      <c r="N1635" s="91">
        <f t="shared" si="258"/>
        <v>-0.38110406326504059</v>
      </c>
      <c r="O1635" s="258"/>
      <c r="P1635" s="157"/>
      <c r="Q1635" s="307">
        <v>1115.24</v>
      </c>
      <c r="R1635" s="307">
        <v>1992.4</v>
      </c>
      <c r="S1635" s="142">
        <f t="shared" si="259"/>
        <v>-877.16000000000008</v>
      </c>
      <c r="T1635" s="91">
        <f t="shared" si="260"/>
        <v>-0.44025296125276053</v>
      </c>
      <c r="U1635" s="157"/>
      <c r="V1635" s="307">
        <v>14531.98</v>
      </c>
      <c r="W1635" s="307">
        <v>9324.19</v>
      </c>
      <c r="X1635" s="142">
        <f t="shared" si="261"/>
        <v>5207.7899999999991</v>
      </c>
      <c r="Y1635" s="91">
        <f t="shared" si="262"/>
        <v>0.55852465468850365</v>
      </c>
      <c r="Z1635" s="132"/>
    </row>
    <row r="1636" spans="1:26" s="68" customFormat="1" hidden="1" outlineLevel="2" x14ac:dyDescent="0.25">
      <c r="A1636" s="63" t="s">
        <v>1509</v>
      </c>
      <c r="B1636" s="64" t="s">
        <v>1968</v>
      </c>
      <c r="C1636" s="65" t="s">
        <v>2417</v>
      </c>
      <c r="D1636" s="66"/>
      <c r="E1636" s="67"/>
      <c r="F1636" s="307">
        <v>6296.87</v>
      </c>
      <c r="G1636" s="307">
        <v>7700.55</v>
      </c>
      <c r="H1636" s="142">
        <f t="shared" si="256"/>
        <v>-1403.6800000000003</v>
      </c>
      <c r="I1636" s="91">
        <f t="shared" si="255"/>
        <v>-0.18228308367584137</v>
      </c>
      <c r="J1636" s="157"/>
      <c r="K1636" s="307">
        <v>44078.1</v>
      </c>
      <c r="L1636" s="307">
        <v>53903.840000000004</v>
      </c>
      <c r="M1636" s="142">
        <f t="shared" si="257"/>
        <v>-9825.7400000000052</v>
      </c>
      <c r="N1636" s="91">
        <f t="shared" si="258"/>
        <v>-0.18228274646110565</v>
      </c>
      <c r="O1636" s="258"/>
      <c r="P1636" s="157"/>
      <c r="Q1636" s="307">
        <v>18890.61</v>
      </c>
      <c r="R1636" s="307">
        <v>23101.65</v>
      </c>
      <c r="S1636" s="142">
        <f t="shared" si="259"/>
        <v>-4211.0400000000009</v>
      </c>
      <c r="T1636" s="91">
        <f t="shared" si="260"/>
        <v>-0.18228308367584137</v>
      </c>
      <c r="U1636" s="157"/>
      <c r="V1636" s="307">
        <v>82580.850000000006</v>
      </c>
      <c r="W1636" s="307">
        <v>96175.49</v>
      </c>
      <c r="X1636" s="142">
        <f t="shared" si="261"/>
        <v>-13594.64</v>
      </c>
      <c r="Y1636" s="91">
        <f t="shared" si="262"/>
        <v>-0.14135243813158632</v>
      </c>
      <c r="Z1636" s="132"/>
    </row>
    <row r="1637" spans="1:26" s="68" customFormat="1" hidden="1" outlineLevel="2" x14ac:dyDescent="0.25">
      <c r="A1637" s="63" t="s">
        <v>1510</v>
      </c>
      <c r="B1637" s="64" t="s">
        <v>1969</v>
      </c>
      <c r="C1637" s="65" t="s">
        <v>2418</v>
      </c>
      <c r="D1637" s="66"/>
      <c r="E1637" s="67"/>
      <c r="F1637" s="307">
        <v>168849.96</v>
      </c>
      <c r="G1637" s="307">
        <v>143800.1</v>
      </c>
      <c r="H1637" s="142">
        <f t="shared" si="256"/>
        <v>25049.859999999986</v>
      </c>
      <c r="I1637" s="91">
        <f t="shared" si="255"/>
        <v>0.17419918344980279</v>
      </c>
      <c r="J1637" s="157"/>
      <c r="K1637" s="307">
        <v>1168248.05</v>
      </c>
      <c r="L1637" s="307">
        <v>1068034.83</v>
      </c>
      <c r="M1637" s="142">
        <f t="shared" si="257"/>
        <v>100213.21999999997</v>
      </c>
      <c r="N1637" s="91">
        <f t="shared" si="258"/>
        <v>9.3829542993462078E-2</v>
      </c>
      <c r="O1637" s="258"/>
      <c r="P1637" s="157"/>
      <c r="Q1637" s="307">
        <v>562044.59</v>
      </c>
      <c r="R1637" s="307">
        <v>511581.14</v>
      </c>
      <c r="S1637" s="142">
        <f t="shared" si="259"/>
        <v>50463.449999999953</v>
      </c>
      <c r="T1637" s="91">
        <f t="shared" si="260"/>
        <v>9.8642123515342947E-2</v>
      </c>
      <c r="U1637" s="157"/>
      <c r="V1637" s="307">
        <v>1958024.31</v>
      </c>
      <c r="W1637" s="307">
        <v>1800911.96</v>
      </c>
      <c r="X1637" s="142">
        <f t="shared" si="261"/>
        <v>157112.35000000009</v>
      </c>
      <c r="Y1637" s="91">
        <f t="shared" si="262"/>
        <v>8.7240439005136089E-2</v>
      </c>
      <c r="Z1637" s="132"/>
    </row>
    <row r="1638" spans="1:26" s="68" customFormat="1" hidden="1" outlineLevel="2" x14ac:dyDescent="0.25">
      <c r="A1638" s="63" t="s">
        <v>1511</v>
      </c>
      <c r="B1638" s="64" t="s">
        <v>1970</v>
      </c>
      <c r="C1638" s="65" t="s">
        <v>2419</v>
      </c>
      <c r="D1638" s="66"/>
      <c r="E1638" s="67"/>
      <c r="F1638" s="307">
        <v>0</v>
      </c>
      <c r="G1638" s="307">
        <v>0</v>
      </c>
      <c r="H1638" s="142">
        <f t="shared" si="256"/>
        <v>0</v>
      </c>
      <c r="I1638" s="91">
        <f t="shared" si="255"/>
        <v>0</v>
      </c>
      <c r="J1638" s="157"/>
      <c r="K1638" s="307">
        <v>8530.64</v>
      </c>
      <c r="L1638" s="307">
        <v>4285.01</v>
      </c>
      <c r="M1638" s="142">
        <f t="shared" si="257"/>
        <v>4245.6299999999992</v>
      </c>
      <c r="N1638" s="91">
        <f t="shared" si="258"/>
        <v>0.99080982308092602</v>
      </c>
      <c r="O1638" s="258"/>
      <c r="P1638" s="157"/>
      <c r="Q1638" s="307">
        <v>-994.35</v>
      </c>
      <c r="R1638" s="307">
        <v>1241.02</v>
      </c>
      <c r="S1638" s="142">
        <f t="shared" si="259"/>
        <v>-2235.37</v>
      </c>
      <c r="T1638" s="91">
        <f t="shared" si="260"/>
        <v>-1.8012360799987106</v>
      </c>
      <c r="U1638" s="157"/>
      <c r="V1638" s="307">
        <v>7941.66</v>
      </c>
      <c r="W1638" s="307">
        <v>-33944.559999999998</v>
      </c>
      <c r="X1638" s="142">
        <f t="shared" si="261"/>
        <v>41886.22</v>
      </c>
      <c r="Y1638" s="91">
        <f t="shared" si="262"/>
        <v>1.2339597272729417</v>
      </c>
      <c r="Z1638" s="132"/>
    </row>
    <row r="1639" spans="1:26" s="68" customFormat="1" hidden="1" outlineLevel="2" x14ac:dyDescent="0.25">
      <c r="A1639" s="63" t="s">
        <v>1512</v>
      </c>
      <c r="B1639" s="64" t="s">
        <v>1971</v>
      </c>
      <c r="C1639" s="65" t="s">
        <v>2420</v>
      </c>
      <c r="D1639" s="66"/>
      <c r="E1639" s="67"/>
      <c r="F1639" s="307">
        <v>543.12</v>
      </c>
      <c r="G1639" s="307">
        <v>2071</v>
      </c>
      <c r="H1639" s="142">
        <f t="shared" si="256"/>
        <v>-1527.88</v>
      </c>
      <c r="I1639" s="91">
        <f t="shared" si="255"/>
        <v>-0.73774987928536939</v>
      </c>
      <c r="J1639" s="157"/>
      <c r="K1639" s="307">
        <v>3801.85</v>
      </c>
      <c r="L1639" s="307">
        <v>14497.01</v>
      </c>
      <c r="M1639" s="142">
        <f t="shared" si="257"/>
        <v>-10695.16</v>
      </c>
      <c r="N1639" s="91">
        <f t="shared" si="258"/>
        <v>-0.73774937038741095</v>
      </c>
      <c r="O1639" s="258"/>
      <c r="P1639" s="157"/>
      <c r="Q1639" s="307">
        <v>1629.3600000000001</v>
      </c>
      <c r="R1639" s="307">
        <v>6213</v>
      </c>
      <c r="S1639" s="142">
        <f t="shared" si="259"/>
        <v>-4583.6399999999994</v>
      </c>
      <c r="T1639" s="91">
        <f t="shared" si="260"/>
        <v>-0.73774987928536928</v>
      </c>
      <c r="U1639" s="157"/>
      <c r="V1639" s="307">
        <v>14156.85</v>
      </c>
      <c r="W1639" s="307">
        <v>15306.36</v>
      </c>
      <c r="X1639" s="142">
        <f t="shared" si="261"/>
        <v>-1149.5100000000002</v>
      </c>
      <c r="Y1639" s="91">
        <f t="shared" si="262"/>
        <v>-7.5100154445603015E-2</v>
      </c>
      <c r="Z1639" s="132"/>
    </row>
    <row r="1640" spans="1:26" s="68" customFormat="1" hidden="1" outlineLevel="2" x14ac:dyDescent="0.25">
      <c r="A1640" s="63" t="s">
        <v>1513</v>
      </c>
      <c r="B1640" s="64" t="s">
        <v>1972</v>
      </c>
      <c r="C1640" s="65" t="s">
        <v>2421</v>
      </c>
      <c r="D1640" s="66"/>
      <c r="E1640" s="67"/>
      <c r="F1640" s="307">
        <v>504.54</v>
      </c>
      <c r="G1640" s="307">
        <v>322.83</v>
      </c>
      <c r="H1640" s="142">
        <f t="shared" si="256"/>
        <v>181.71000000000004</v>
      </c>
      <c r="I1640" s="91">
        <f t="shared" si="255"/>
        <v>0.5628659046557013</v>
      </c>
      <c r="J1640" s="157"/>
      <c r="K1640" s="307">
        <v>3531.78</v>
      </c>
      <c r="L1640" s="307">
        <v>2252.33</v>
      </c>
      <c r="M1640" s="142">
        <f t="shared" si="257"/>
        <v>1279.4500000000003</v>
      </c>
      <c r="N1640" s="91">
        <f t="shared" si="258"/>
        <v>0.56805619070029711</v>
      </c>
      <c r="O1640" s="258"/>
      <c r="P1640" s="157"/>
      <c r="Q1640" s="307">
        <v>1513.6200000000001</v>
      </c>
      <c r="R1640" s="307">
        <v>968.49</v>
      </c>
      <c r="S1640" s="142">
        <f t="shared" si="259"/>
        <v>545.13000000000011</v>
      </c>
      <c r="T1640" s="91">
        <f t="shared" si="260"/>
        <v>0.5628659046557013</v>
      </c>
      <c r="U1640" s="157"/>
      <c r="V1640" s="307">
        <v>5145.93</v>
      </c>
      <c r="W1640" s="307">
        <v>2635.88</v>
      </c>
      <c r="X1640" s="142">
        <f t="shared" si="261"/>
        <v>2510.0500000000002</v>
      </c>
      <c r="Y1640" s="91">
        <f t="shared" si="262"/>
        <v>0.95226262197065115</v>
      </c>
      <c r="Z1640" s="132"/>
    </row>
    <row r="1641" spans="1:26" s="68" customFormat="1" hidden="1" outlineLevel="2" x14ac:dyDescent="0.25">
      <c r="A1641" s="63" t="s">
        <v>1514</v>
      </c>
      <c r="B1641" s="64" t="s">
        <v>1973</v>
      </c>
      <c r="C1641" s="65" t="s">
        <v>2422</v>
      </c>
      <c r="D1641" s="66"/>
      <c r="E1641" s="67"/>
      <c r="F1641" s="307">
        <v>-239901.05000000002</v>
      </c>
      <c r="G1641" s="307">
        <v>-244691.92</v>
      </c>
      <c r="H1641" s="142">
        <f t="shared" si="256"/>
        <v>4790.8699999999953</v>
      </c>
      <c r="I1641" s="91">
        <f t="shared" si="255"/>
        <v>1.9579191662724274E-2</v>
      </c>
      <c r="J1641" s="157"/>
      <c r="K1641" s="307">
        <v>-1679307.35</v>
      </c>
      <c r="L1641" s="307">
        <v>-1594110.4300000002</v>
      </c>
      <c r="M1641" s="142">
        <f t="shared" si="257"/>
        <v>-85196.919999999925</v>
      </c>
      <c r="N1641" s="91">
        <f t="shared" si="258"/>
        <v>-5.3444804322621435E-2</v>
      </c>
      <c r="O1641" s="258"/>
      <c r="P1641" s="157"/>
      <c r="Q1641" s="307">
        <v>-719703.15</v>
      </c>
      <c r="R1641" s="307">
        <v>-615342.76</v>
      </c>
      <c r="S1641" s="142">
        <f t="shared" si="259"/>
        <v>-104360.39000000001</v>
      </c>
      <c r="T1641" s="91">
        <f t="shared" si="260"/>
        <v>-0.16959716890144286</v>
      </c>
      <c r="U1641" s="157"/>
      <c r="V1641" s="307">
        <v>-2902766.95</v>
      </c>
      <c r="W1641" s="307">
        <v>-3168014.83</v>
      </c>
      <c r="X1641" s="142">
        <f t="shared" si="261"/>
        <v>265247.87999999989</v>
      </c>
      <c r="Y1641" s="91">
        <f t="shared" si="262"/>
        <v>8.3726842907487234E-2</v>
      </c>
      <c r="Z1641" s="132"/>
    </row>
    <row r="1642" spans="1:26" s="68" customFormat="1" hidden="1" outlineLevel="2" x14ac:dyDescent="0.25">
      <c r="A1642" s="63" t="s">
        <v>1515</v>
      </c>
      <c r="B1642" s="64" t="s">
        <v>1974</v>
      </c>
      <c r="C1642" s="65" t="s">
        <v>2423</v>
      </c>
      <c r="D1642" s="66"/>
      <c r="E1642" s="67"/>
      <c r="F1642" s="307">
        <v>-73445.290000000008</v>
      </c>
      <c r="G1642" s="307">
        <v>-66912.680000000008</v>
      </c>
      <c r="H1642" s="142">
        <f t="shared" si="256"/>
        <v>-6532.6100000000006</v>
      </c>
      <c r="I1642" s="91">
        <f t="shared" si="255"/>
        <v>-9.7628879907365837E-2</v>
      </c>
      <c r="J1642" s="157"/>
      <c r="K1642" s="307">
        <v>-582841.62</v>
      </c>
      <c r="L1642" s="307">
        <v>-566555.38</v>
      </c>
      <c r="M1642" s="142">
        <f t="shared" si="257"/>
        <v>-16286.239999999991</v>
      </c>
      <c r="N1642" s="91">
        <f t="shared" si="258"/>
        <v>-2.8746068919158426E-2</v>
      </c>
      <c r="O1642" s="258"/>
      <c r="P1642" s="157"/>
      <c r="Q1642" s="307">
        <v>-287497.15000000002</v>
      </c>
      <c r="R1642" s="307">
        <v>-267471.32</v>
      </c>
      <c r="S1642" s="142">
        <f t="shared" si="259"/>
        <v>-20025.830000000016</v>
      </c>
      <c r="T1642" s="91">
        <f t="shared" si="260"/>
        <v>-7.4870943172524129E-2</v>
      </c>
      <c r="U1642" s="157"/>
      <c r="V1642" s="307">
        <v>-995965.22</v>
      </c>
      <c r="W1642" s="307">
        <v>-982379.92</v>
      </c>
      <c r="X1642" s="142">
        <f t="shared" si="261"/>
        <v>-13585.29999999993</v>
      </c>
      <c r="Y1642" s="91">
        <f t="shared" si="262"/>
        <v>-1.3828967513912469E-2</v>
      </c>
      <c r="Z1642" s="132"/>
    </row>
    <row r="1643" spans="1:26" s="68" customFormat="1" hidden="1" outlineLevel="2" x14ac:dyDescent="0.25">
      <c r="A1643" s="63" t="s">
        <v>1516</v>
      </c>
      <c r="B1643" s="64" t="s">
        <v>1975</v>
      </c>
      <c r="C1643" s="65" t="s">
        <v>2424</v>
      </c>
      <c r="D1643" s="66"/>
      <c r="E1643" s="67"/>
      <c r="F1643" s="307">
        <v>-221527.37</v>
      </c>
      <c r="G1643" s="307">
        <v>-178053.77</v>
      </c>
      <c r="H1643" s="142">
        <f t="shared" si="256"/>
        <v>-43473.600000000006</v>
      </c>
      <c r="I1643" s="91">
        <f t="shared" si="255"/>
        <v>-0.24415995235596533</v>
      </c>
      <c r="J1643" s="157"/>
      <c r="K1643" s="307">
        <v>-1677393.44</v>
      </c>
      <c r="L1643" s="307">
        <v>-1546659.58</v>
      </c>
      <c r="M1643" s="142">
        <f t="shared" si="257"/>
        <v>-130733.85999999987</v>
      </c>
      <c r="N1643" s="91">
        <f t="shared" si="258"/>
        <v>-8.4526589878297503E-2</v>
      </c>
      <c r="O1643" s="258"/>
      <c r="P1643" s="157"/>
      <c r="Q1643" s="307">
        <v>-863990.63</v>
      </c>
      <c r="R1643" s="307">
        <v>-715727.19000000006</v>
      </c>
      <c r="S1643" s="142">
        <f t="shared" si="259"/>
        <v>-148263.43999999994</v>
      </c>
      <c r="T1643" s="91">
        <f t="shared" si="260"/>
        <v>-0.20715077207001167</v>
      </c>
      <c r="U1643" s="157"/>
      <c r="V1643" s="307">
        <v>-2769640.3899999997</v>
      </c>
      <c r="W1643" s="307">
        <v>-2686238.5</v>
      </c>
      <c r="X1643" s="142">
        <f t="shared" si="261"/>
        <v>-83401.889999999665</v>
      </c>
      <c r="Y1643" s="91">
        <f t="shared" si="262"/>
        <v>-3.1047835104738342E-2</v>
      </c>
      <c r="Z1643" s="132"/>
    </row>
    <row r="1644" spans="1:26" s="68" customFormat="1" hidden="1" outlineLevel="2" x14ac:dyDescent="0.25">
      <c r="A1644" s="63" t="s">
        <v>1517</v>
      </c>
      <c r="B1644" s="64" t="s">
        <v>1976</v>
      </c>
      <c r="C1644" s="65" t="s">
        <v>2425</v>
      </c>
      <c r="D1644" s="66"/>
      <c r="E1644" s="67"/>
      <c r="F1644" s="307">
        <v>-73097.240000000005</v>
      </c>
      <c r="G1644" s="307">
        <v>-56890.47</v>
      </c>
      <c r="H1644" s="142">
        <f t="shared" si="256"/>
        <v>-16206.770000000004</v>
      </c>
      <c r="I1644" s="91">
        <f t="shared" si="255"/>
        <v>-0.28487671133671427</v>
      </c>
      <c r="J1644" s="157"/>
      <c r="K1644" s="307">
        <v>-471241.17</v>
      </c>
      <c r="L1644" s="307">
        <v>-454831.48</v>
      </c>
      <c r="M1644" s="142">
        <f t="shared" si="257"/>
        <v>-16409.690000000002</v>
      </c>
      <c r="N1644" s="91">
        <f t="shared" si="258"/>
        <v>-3.6078615314841453E-2</v>
      </c>
      <c r="O1644" s="258"/>
      <c r="P1644" s="157"/>
      <c r="Q1644" s="307">
        <v>-232528.42</v>
      </c>
      <c r="R1644" s="307">
        <v>-210671.33000000002</v>
      </c>
      <c r="S1644" s="142">
        <f t="shared" si="259"/>
        <v>-21857.089999999997</v>
      </c>
      <c r="T1644" s="91">
        <f t="shared" si="260"/>
        <v>-0.10374971288214678</v>
      </c>
      <c r="U1644" s="157"/>
      <c r="V1644" s="307">
        <v>-836964.13</v>
      </c>
      <c r="W1644" s="307">
        <v>-789734.01</v>
      </c>
      <c r="X1644" s="142">
        <f t="shared" si="261"/>
        <v>-47230.119999999995</v>
      </c>
      <c r="Y1644" s="91">
        <f t="shared" si="262"/>
        <v>-5.9805098174763927E-2</v>
      </c>
      <c r="Z1644" s="132"/>
    </row>
    <row r="1645" spans="1:26" s="68" customFormat="1" hidden="1" outlineLevel="2" x14ac:dyDescent="0.25">
      <c r="A1645" s="63" t="s">
        <v>1518</v>
      </c>
      <c r="B1645" s="64" t="s">
        <v>1977</v>
      </c>
      <c r="C1645" s="65" t="s">
        <v>2426</v>
      </c>
      <c r="D1645" s="66"/>
      <c r="E1645" s="67"/>
      <c r="F1645" s="307">
        <v>-2363.67</v>
      </c>
      <c r="G1645" s="307">
        <v>-8295.68</v>
      </c>
      <c r="H1645" s="142">
        <f t="shared" si="256"/>
        <v>5932.01</v>
      </c>
      <c r="I1645" s="91">
        <f t="shared" si="255"/>
        <v>0.71507218214781665</v>
      </c>
      <c r="J1645" s="157"/>
      <c r="K1645" s="307">
        <v>-22208.57</v>
      </c>
      <c r="L1645" s="307">
        <v>-52494.020000000004</v>
      </c>
      <c r="M1645" s="142">
        <f t="shared" si="257"/>
        <v>30285.450000000004</v>
      </c>
      <c r="N1645" s="91">
        <f t="shared" si="258"/>
        <v>0.5769314295228295</v>
      </c>
      <c r="O1645" s="258"/>
      <c r="P1645" s="157"/>
      <c r="Q1645" s="307">
        <v>-9340.92</v>
      </c>
      <c r="R1645" s="307">
        <v>-32653.600000000002</v>
      </c>
      <c r="S1645" s="142">
        <f t="shared" si="259"/>
        <v>23312.68</v>
      </c>
      <c r="T1645" s="91">
        <f t="shared" si="260"/>
        <v>0.71393904500575733</v>
      </c>
      <c r="U1645" s="157"/>
      <c r="V1645" s="307">
        <v>-76278.84</v>
      </c>
      <c r="W1645" s="307">
        <v>-110681.19</v>
      </c>
      <c r="X1645" s="142">
        <f t="shared" si="261"/>
        <v>34402.350000000006</v>
      </c>
      <c r="Y1645" s="91">
        <f t="shared" si="262"/>
        <v>0.31082381748877119</v>
      </c>
      <c r="Z1645" s="132"/>
    </row>
    <row r="1646" spans="1:26" s="68" customFormat="1" hidden="1" outlineLevel="2" x14ac:dyDescent="0.25">
      <c r="A1646" s="63" t="s">
        <v>1519</v>
      </c>
      <c r="B1646" s="64" t="s">
        <v>1978</v>
      </c>
      <c r="C1646" s="65" t="s">
        <v>2427</v>
      </c>
      <c r="D1646" s="66"/>
      <c r="E1646" s="67"/>
      <c r="F1646" s="307">
        <v>-41777.26</v>
      </c>
      <c r="G1646" s="307">
        <v>-26372.600000000002</v>
      </c>
      <c r="H1646" s="142">
        <f t="shared" si="256"/>
        <v>-15404.66</v>
      </c>
      <c r="I1646" s="91">
        <f t="shared" ref="I1646:I1685" si="263">IF(G1646&lt;0,IF(H1646=0,0,IF(OR(G1646=0,F1646=0),"N.M.",IF(ABS(H1646/G1646)&gt;=10,"N.M.",H1646/(-G1646)))),IF(H1646=0,0,IF(OR(G1646=0,F1646=0),"N.M.",IF(ABS(H1646/G1646)&gt;=10,"N.M.",H1646/G1646))))</f>
        <v>-0.58411609018450961</v>
      </c>
      <c r="J1646" s="157"/>
      <c r="K1646" s="307">
        <v>-300051.40000000002</v>
      </c>
      <c r="L1646" s="307">
        <v>-277991.38</v>
      </c>
      <c r="M1646" s="142">
        <f t="shared" si="257"/>
        <v>-22060.020000000019</v>
      </c>
      <c r="N1646" s="91">
        <f t="shared" si="258"/>
        <v>-7.9355050505522939E-2</v>
      </c>
      <c r="O1646" s="258"/>
      <c r="P1646" s="157"/>
      <c r="Q1646" s="307">
        <v>-148180.79</v>
      </c>
      <c r="R1646" s="307">
        <v>-132267.14000000001</v>
      </c>
      <c r="S1646" s="142">
        <f t="shared" si="259"/>
        <v>-15913.649999999994</v>
      </c>
      <c r="T1646" s="91">
        <f t="shared" si="260"/>
        <v>-0.12031446359239334</v>
      </c>
      <c r="U1646" s="157"/>
      <c r="V1646" s="307">
        <v>-485393.38</v>
      </c>
      <c r="W1646" s="307">
        <v>-487434.82</v>
      </c>
      <c r="X1646" s="142">
        <f t="shared" si="261"/>
        <v>2041.4400000000023</v>
      </c>
      <c r="Y1646" s="91">
        <f t="shared" si="262"/>
        <v>4.1881291943813171E-3</v>
      </c>
      <c r="Z1646" s="132"/>
    </row>
    <row r="1647" spans="1:26" s="68" customFormat="1" hidden="1" outlineLevel="2" x14ac:dyDescent="0.25">
      <c r="A1647" s="63" t="s">
        <v>1520</v>
      </c>
      <c r="B1647" s="64" t="s">
        <v>1979</v>
      </c>
      <c r="C1647" s="65" t="s">
        <v>2428</v>
      </c>
      <c r="D1647" s="66"/>
      <c r="E1647" s="67"/>
      <c r="F1647" s="307">
        <v>-53599.03</v>
      </c>
      <c r="G1647" s="307">
        <v>-19148.73</v>
      </c>
      <c r="H1647" s="142">
        <f t="shared" si="256"/>
        <v>-34450.300000000003</v>
      </c>
      <c r="I1647" s="91">
        <f t="shared" si="263"/>
        <v>-1.7990905924309342</v>
      </c>
      <c r="J1647" s="157"/>
      <c r="K1647" s="307">
        <v>-62051.58</v>
      </c>
      <c r="L1647" s="307">
        <v>-46683.01</v>
      </c>
      <c r="M1647" s="142">
        <f t="shared" si="257"/>
        <v>-15368.57</v>
      </c>
      <c r="N1647" s="91">
        <f t="shared" si="258"/>
        <v>-0.3292112055328052</v>
      </c>
      <c r="O1647" s="258"/>
      <c r="P1647" s="157"/>
      <c r="Q1647" s="307">
        <v>79842.960000000006</v>
      </c>
      <c r="R1647" s="307">
        <v>126169.79000000001</v>
      </c>
      <c r="S1647" s="142">
        <f t="shared" si="259"/>
        <v>-46326.83</v>
      </c>
      <c r="T1647" s="91">
        <f t="shared" si="260"/>
        <v>-0.36717846641418678</v>
      </c>
      <c r="U1647" s="157"/>
      <c r="V1647" s="307">
        <v>-82655.790000000008</v>
      </c>
      <c r="W1647" s="307">
        <v>7554.010000000002</v>
      </c>
      <c r="X1647" s="142">
        <f t="shared" si="261"/>
        <v>-90209.800000000017</v>
      </c>
      <c r="Y1647" s="91" t="str">
        <f t="shared" si="262"/>
        <v>N.M.</v>
      </c>
      <c r="Z1647" s="132"/>
    </row>
    <row r="1648" spans="1:26" s="68" customFormat="1" hidden="1" outlineLevel="2" x14ac:dyDescent="0.25">
      <c r="A1648" s="63" t="s">
        <v>1521</v>
      </c>
      <c r="B1648" s="64" t="s">
        <v>1980</v>
      </c>
      <c r="C1648" s="65" t="s">
        <v>2429</v>
      </c>
      <c r="D1648" s="66"/>
      <c r="E1648" s="67"/>
      <c r="F1648" s="307">
        <v>0</v>
      </c>
      <c r="G1648" s="307">
        <v>18051.68</v>
      </c>
      <c r="H1648" s="142">
        <f t="shared" si="256"/>
        <v>-18051.68</v>
      </c>
      <c r="I1648" s="91" t="str">
        <f t="shared" si="263"/>
        <v>N.M.</v>
      </c>
      <c r="J1648" s="157"/>
      <c r="K1648" s="307">
        <v>0</v>
      </c>
      <c r="L1648" s="307">
        <v>126361.76000000001</v>
      </c>
      <c r="M1648" s="142">
        <f t="shared" si="257"/>
        <v>-126361.76000000001</v>
      </c>
      <c r="N1648" s="91" t="str">
        <f t="shared" si="258"/>
        <v>N.M.</v>
      </c>
      <c r="O1648" s="258"/>
      <c r="P1648" s="157"/>
      <c r="Q1648" s="307">
        <v>0</v>
      </c>
      <c r="R1648" s="307">
        <v>54155.040000000001</v>
      </c>
      <c r="S1648" s="142">
        <f t="shared" si="259"/>
        <v>-54155.040000000001</v>
      </c>
      <c r="T1648" s="91" t="str">
        <f t="shared" si="260"/>
        <v>N.M.</v>
      </c>
      <c r="U1648" s="157"/>
      <c r="V1648" s="307">
        <v>90256.99</v>
      </c>
      <c r="W1648" s="307">
        <v>216620.16000000003</v>
      </c>
      <c r="X1648" s="142">
        <f t="shared" si="261"/>
        <v>-126363.17000000003</v>
      </c>
      <c r="Y1648" s="91">
        <f t="shared" si="262"/>
        <v>-0.58333984242279213</v>
      </c>
      <c r="Z1648" s="132"/>
    </row>
    <row r="1649" spans="1:26" s="68" customFormat="1" hidden="1" outlineLevel="2" x14ac:dyDescent="0.25">
      <c r="A1649" s="63" t="s">
        <v>1522</v>
      </c>
      <c r="B1649" s="64" t="s">
        <v>1981</v>
      </c>
      <c r="C1649" s="65" t="s">
        <v>2430</v>
      </c>
      <c r="D1649" s="66"/>
      <c r="E1649" s="67"/>
      <c r="F1649" s="307">
        <v>-209403.13</v>
      </c>
      <c r="G1649" s="307">
        <v>-341967.38</v>
      </c>
      <c r="H1649" s="142">
        <f t="shared" ref="H1649:H1685" si="264">+F1649-G1649</f>
        <v>132564.25</v>
      </c>
      <c r="I1649" s="91">
        <f t="shared" si="263"/>
        <v>0.38765174035020533</v>
      </c>
      <c r="J1649" s="157"/>
      <c r="K1649" s="307">
        <v>-1465821.9</v>
      </c>
      <c r="L1649" s="307">
        <v>-2393771.65</v>
      </c>
      <c r="M1649" s="142">
        <f t="shared" si="257"/>
        <v>927949.75</v>
      </c>
      <c r="N1649" s="91">
        <f t="shared" si="258"/>
        <v>0.38765174196962354</v>
      </c>
      <c r="O1649" s="258"/>
      <c r="P1649" s="157"/>
      <c r="Q1649" s="307">
        <v>-628209.39</v>
      </c>
      <c r="R1649" s="307">
        <v>-1025902.14</v>
      </c>
      <c r="S1649" s="142">
        <f t="shared" si="259"/>
        <v>397692.75</v>
      </c>
      <c r="T1649" s="91">
        <f t="shared" si="260"/>
        <v>0.38765174035020533</v>
      </c>
      <c r="U1649" s="157"/>
      <c r="V1649" s="307">
        <v>-3045322.54</v>
      </c>
      <c r="W1649" s="307">
        <v>-3976807.7</v>
      </c>
      <c r="X1649" s="142">
        <f t="shared" si="261"/>
        <v>931485.16000000015</v>
      </c>
      <c r="Y1649" s="91">
        <f t="shared" si="262"/>
        <v>0.23422936945128126</v>
      </c>
      <c r="Z1649" s="132"/>
    </row>
    <row r="1650" spans="1:26" s="68" customFormat="1" hidden="1" outlineLevel="2" x14ac:dyDescent="0.25">
      <c r="A1650" s="63" t="s">
        <v>1523</v>
      </c>
      <c r="B1650" s="64" t="s">
        <v>1982</v>
      </c>
      <c r="C1650" s="65" t="s">
        <v>2398</v>
      </c>
      <c r="D1650" s="66"/>
      <c r="E1650" s="67"/>
      <c r="F1650" s="307">
        <v>0</v>
      </c>
      <c r="G1650" s="307">
        <v>0</v>
      </c>
      <c r="H1650" s="142">
        <f t="shared" si="264"/>
        <v>0</v>
      </c>
      <c r="I1650" s="91">
        <f t="shared" si="263"/>
        <v>0</v>
      </c>
      <c r="J1650" s="157"/>
      <c r="K1650" s="307">
        <v>476</v>
      </c>
      <c r="L1650" s="307">
        <v>0</v>
      </c>
      <c r="M1650" s="142">
        <f t="shared" si="257"/>
        <v>476</v>
      </c>
      <c r="N1650" s="91" t="str">
        <f t="shared" si="258"/>
        <v>N.M.</v>
      </c>
      <c r="O1650" s="258"/>
      <c r="P1650" s="157"/>
      <c r="Q1650" s="307">
        <v>0</v>
      </c>
      <c r="R1650" s="307">
        <v>0</v>
      </c>
      <c r="S1650" s="142">
        <f t="shared" si="259"/>
        <v>0</v>
      </c>
      <c r="T1650" s="91">
        <f t="shared" si="260"/>
        <v>0</v>
      </c>
      <c r="U1650" s="157"/>
      <c r="V1650" s="307">
        <v>1689276</v>
      </c>
      <c r="W1650" s="307">
        <v>0</v>
      </c>
      <c r="X1650" s="142">
        <f t="shared" si="261"/>
        <v>1689276</v>
      </c>
      <c r="Y1650" s="91" t="str">
        <f t="shared" si="262"/>
        <v>N.M.</v>
      </c>
      <c r="Z1650" s="132"/>
    </row>
    <row r="1651" spans="1:26" s="68" customFormat="1" hidden="1" outlineLevel="2" x14ac:dyDescent="0.25">
      <c r="A1651" s="63" t="s">
        <v>1524</v>
      </c>
      <c r="B1651" s="64" t="s">
        <v>1983</v>
      </c>
      <c r="C1651" s="65" t="s">
        <v>2431</v>
      </c>
      <c r="D1651" s="66"/>
      <c r="E1651" s="67"/>
      <c r="F1651" s="307">
        <v>0</v>
      </c>
      <c r="G1651" s="307">
        <v>13310.92</v>
      </c>
      <c r="H1651" s="142">
        <f t="shared" si="264"/>
        <v>-13310.92</v>
      </c>
      <c r="I1651" s="91" t="str">
        <f t="shared" si="263"/>
        <v>N.M.</v>
      </c>
      <c r="J1651" s="157"/>
      <c r="K1651" s="307">
        <v>80292.73</v>
      </c>
      <c r="L1651" s="307">
        <v>93215.85</v>
      </c>
      <c r="M1651" s="142">
        <f t="shared" si="257"/>
        <v>-12923.12000000001</v>
      </c>
      <c r="N1651" s="91">
        <f t="shared" si="258"/>
        <v>-0.13863650870533292</v>
      </c>
      <c r="O1651" s="258"/>
      <c r="P1651" s="157"/>
      <c r="Q1651" s="307">
        <v>26821.82</v>
      </c>
      <c r="R1651" s="307">
        <v>39950.950000000004</v>
      </c>
      <c r="S1651" s="142">
        <f t="shared" si="259"/>
        <v>-13129.130000000005</v>
      </c>
      <c r="T1651" s="91">
        <f t="shared" si="260"/>
        <v>-0.32863123405075484</v>
      </c>
      <c r="U1651" s="157"/>
      <c r="V1651" s="307">
        <v>149406.28999999998</v>
      </c>
      <c r="W1651" s="307">
        <v>151783.87</v>
      </c>
      <c r="X1651" s="142">
        <f t="shared" si="261"/>
        <v>-2377.5800000000163</v>
      </c>
      <c r="Y1651" s="91">
        <f t="shared" si="262"/>
        <v>-1.5664246800401231E-2</v>
      </c>
      <c r="Z1651" s="132"/>
    </row>
    <row r="1652" spans="1:26" s="68" customFormat="1" hidden="1" outlineLevel="2" x14ac:dyDescent="0.25">
      <c r="A1652" s="63" t="s">
        <v>1525</v>
      </c>
      <c r="B1652" s="64" t="s">
        <v>1984</v>
      </c>
      <c r="C1652" s="65" t="s">
        <v>2432</v>
      </c>
      <c r="D1652" s="66"/>
      <c r="E1652" s="67"/>
      <c r="F1652" s="307">
        <v>24.66</v>
      </c>
      <c r="G1652" s="307">
        <v>3556.31</v>
      </c>
      <c r="H1652" s="142">
        <f t="shared" si="264"/>
        <v>-3531.65</v>
      </c>
      <c r="I1652" s="91">
        <f t="shared" si="263"/>
        <v>-0.99306584634072959</v>
      </c>
      <c r="J1652" s="157"/>
      <c r="K1652" s="307">
        <v>9006.2900000000009</v>
      </c>
      <c r="L1652" s="307">
        <v>6247.1</v>
      </c>
      <c r="M1652" s="142">
        <f t="shared" si="257"/>
        <v>2759.1900000000005</v>
      </c>
      <c r="N1652" s="91">
        <f t="shared" si="258"/>
        <v>0.44167533735653347</v>
      </c>
      <c r="O1652" s="258"/>
      <c r="P1652" s="157"/>
      <c r="Q1652" s="307">
        <v>-55.14</v>
      </c>
      <c r="R1652" s="307">
        <v>6176.18</v>
      </c>
      <c r="S1652" s="142">
        <f t="shared" si="259"/>
        <v>-6231.3200000000006</v>
      </c>
      <c r="T1652" s="91">
        <f t="shared" si="260"/>
        <v>-1.0089278486054487</v>
      </c>
      <c r="U1652" s="157"/>
      <c r="V1652" s="307">
        <v>16443.760000000002</v>
      </c>
      <c r="W1652" s="307">
        <v>12301.41</v>
      </c>
      <c r="X1652" s="142">
        <f t="shared" si="261"/>
        <v>4142.3500000000022</v>
      </c>
      <c r="Y1652" s="91">
        <f t="shared" si="262"/>
        <v>0.33673782111156381</v>
      </c>
      <c r="Z1652" s="132"/>
    </row>
    <row r="1653" spans="1:26" s="68" customFormat="1" hidden="1" outlineLevel="2" x14ac:dyDescent="0.25">
      <c r="A1653" s="63" t="s">
        <v>1526</v>
      </c>
      <c r="B1653" s="64" t="s">
        <v>1985</v>
      </c>
      <c r="C1653" s="65" t="s">
        <v>2433</v>
      </c>
      <c r="D1653" s="66"/>
      <c r="E1653" s="67"/>
      <c r="F1653" s="307">
        <v>0</v>
      </c>
      <c r="G1653" s="307">
        <v>208.78</v>
      </c>
      <c r="H1653" s="142">
        <f t="shared" si="264"/>
        <v>-208.78</v>
      </c>
      <c r="I1653" s="91" t="str">
        <f t="shared" si="263"/>
        <v>N.M.</v>
      </c>
      <c r="J1653" s="157"/>
      <c r="K1653" s="307">
        <v>0</v>
      </c>
      <c r="L1653" s="307">
        <v>212.20000000000002</v>
      </c>
      <c r="M1653" s="142">
        <f t="shared" si="257"/>
        <v>-212.20000000000002</v>
      </c>
      <c r="N1653" s="91" t="str">
        <f t="shared" si="258"/>
        <v>N.M.</v>
      </c>
      <c r="O1653" s="258"/>
      <c r="P1653" s="157"/>
      <c r="Q1653" s="307">
        <v>0</v>
      </c>
      <c r="R1653" s="307">
        <v>212.20000000000002</v>
      </c>
      <c r="S1653" s="142">
        <f t="shared" si="259"/>
        <v>-212.20000000000002</v>
      </c>
      <c r="T1653" s="91" t="str">
        <f t="shared" si="260"/>
        <v>N.M.</v>
      </c>
      <c r="U1653" s="157"/>
      <c r="V1653" s="307">
        <v>4134.32</v>
      </c>
      <c r="W1653" s="307">
        <v>212.20000000000002</v>
      </c>
      <c r="X1653" s="142">
        <f t="shared" si="261"/>
        <v>3922.12</v>
      </c>
      <c r="Y1653" s="91" t="str">
        <f t="shared" si="262"/>
        <v>N.M.</v>
      </c>
      <c r="Z1653" s="132"/>
    </row>
    <row r="1654" spans="1:26" s="68" customFormat="1" hidden="1" outlineLevel="2" x14ac:dyDescent="0.25">
      <c r="A1654" s="63" t="s">
        <v>1527</v>
      </c>
      <c r="B1654" s="64" t="s">
        <v>1986</v>
      </c>
      <c r="C1654" s="65" t="s">
        <v>2434</v>
      </c>
      <c r="D1654" s="66"/>
      <c r="E1654" s="67"/>
      <c r="F1654" s="307">
        <v>402338.92</v>
      </c>
      <c r="G1654" s="307">
        <v>-16199.87</v>
      </c>
      <c r="H1654" s="142">
        <f t="shared" si="264"/>
        <v>418538.79</v>
      </c>
      <c r="I1654" s="91" t="str">
        <f t="shared" si="263"/>
        <v>N.M.</v>
      </c>
      <c r="J1654" s="157"/>
      <c r="K1654" s="307">
        <v>1051954.05</v>
      </c>
      <c r="L1654" s="307">
        <v>1888772.1800000002</v>
      </c>
      <c r="M1654" s="142">
        <f t="shared" si="257"/>
        <v>-836818.13000000012</v>
      </c>
      <c r="N1654" s="91">
        <f t="shared" si="258"/>
        <v>-0.44304873761958946</v>
      </c>
      <c r="O1654" s="258"/>
      <c r="P1654" s="157"/>
      <c r="Q1654" s="307">
        <v>627935.54</v>
      </c>
      <c r="R1654" s="307">
        <v>668751.20000000007</v>
      </c>
      <c r="S1654" s="142">
        <f t="shared" si="259"/>
        <v>-40815.660000000033</v>
      </c>
      <c r="T1654" s="91">
        <f t="shared" si="260"/>
        <v>-6.103265310028607E-2</v>
      </c>
      <c r="U1654" s="157"/>
      <c r="V1654" s="307">
        <v>2165194.42</v>
      </c>
      <c r="W1654" s="307">
        <v>3173591.88</v>
      </c>
      <c r="X1654" s="142">
        <f t="shared" si="261"/>
        <v>-1008397.46</v>
      </c>
      <c r="Y1654" s="91">
        <f t="shared" si="262"/>
        <v>-0.31774642050067259</v>
      </c>
      <c r="Z1654" s="132"/>
    </row>
    <row r="1655" spans="1:26" s="68" customFormat="1" hidden="1" outlineLevel="2" x14ac:dyDescent="0.25">
      <c r="A1655" s="63" t="s">
        <v>1528</v>
      </c>
      <c r="B1655" s="64" t="s">
        <v>1987</v>
      </c>
      <c r="C1655" s="65" t="s">
        <v>2435</v>
      </c>
      <c r="D1655" s="66"/>
      <c r="E1655" s="67"/>
      <c r="F1655" s="307">
        <v>-5686.21</v>
      </c>
      <c r="G1655" s="307">
        <v>1440.58</v>
      </c>
      <c r="H1655" s="142">
        <f t="shared" si="264"/>
        <v>-7126.79</v>
      </c>
      <c r="I1655" s="91">
        <f t="shared" si="263"/>
        <v>-4.9471671132460537</v>
      </c>
      <c r="J1655" s="157"/>
      <c r="K1655" s="307">
        <v>57932.66</v>
      </c>
      <c r="L1655" s="307">
        <v>10080.530000000001</v>
      </c>
      <c r="M1655" s="142">
        <f t="shared" si="257"/>
        <v>47852.130000000005</v>
      </c>
      <c r="N1655" s="91">
        <f t="shared" si="258"/>
        <v>4.7469855255626445</v>
      </c>
      <c r="O1655" s="258"/>
      <c r="P1655" s="157"/>
      <c r="Q1655" s="307">
        <v>25704.59</v>
      </c>
      <c r="R1655" s="307">
        <v>1577.8400000000001</v>
      </c>
      <c r="S1655" s="142">
        <f t="shared" si="259"/>
        <v>24126.75</v>
      </c>
      <c r="T1655" s="91" t="str">
        <f t="shared" si="260"/>
        <v>N.M.</v>
      </c>
      <c r="U1655" s="157"/>
      <c r="V1655" s="307">
        <v>69434.320000000007</v>
      </c>
      <c r="W1655" s="307">
        <v>13674.980000000001</v>
      </c>
      <c r="X1655" s="142">
        <f t="shared" si="261"/>
        <v>55759.340000000004</v>
      </c>
      <c r="Y1655" s="91">
        <f t="shared" si="262"/>
        <v>4.0774714112927404</v>
      </c>
      <c r="Z1655" s="132"/>
    </row>
    <row r="1656" spans="1:26" s="68" customFormat="1" hidden="1" outlineLevel="2" x14ac:dyDescent="0.25">
      <c r="A1656" s="63" t="s">
        <v>1529</v>
      </c>
      <c r="B1656" s="64" t="s">
        <v>1988</v>
      </c>
      <c r="C1656" s="65" t="s">
        <v>2436</v>
      </c>
      <c r="D1656" s="66"/>
      <c r="E1656" s="67"/>
      <c r="F1656" s="307">
        <v>88939.51</v>
      </c>
      <c r="G1656" s="307">
        <v>79432.100000000006</v>
      </c>
      <c r="H1656" s="142">
        <f t="shared" si="264"/>
        <v>9507.4099999999889</v>
      </c>
      <c r="I1656" s="91">
        <f t="shared" si="263"/>
        <v>0.11969229064823904</v>
      </c>
      <c r="J1656" s="157"/>
      <c r="K1656" s="307">
        <v>565537.51</v>
      </c>
      <c r="L1656" s="307">
        <v>554034.96</v>
      </c>
      <c r="M1656" s="142">
        <f t="shared" si="257"/>
        <v>11502.550000000047</v>
      </c>
      <c r="N1656" s="91">
        <f t="shared" si="258"/>
        <v>2.0761415489015434E-2</v>
      </c>
      <c r="O1656" s="258"/>
      <c r="P1656" s="157"/>
      <c r="Q1656" s="307">
        <v>247805.51</v>
      </c>
      <c r="R1656" s="307">
        <v>237594.96</v>
      </c>
      <c r="S1656" s="142">
        <f t="shared" si="259"/>
        <v>10210.550000000017</v>
      </c>
      <c r="T1656" s="91">
        <f t="shared" si="260"/>
        <v>4.2974606868765301E-2</v>
      </c>
      <c r="U1656" s="157"/>
      <c r="V1656" s="307">
        <v>962698.01</v>
      </c>
      <c r="W1656" s="307">
        <v>949537.31</v>
      </c>
      <c r="X1656" s="142">
        <f t="shared" si="261"/>
        <v>13160.699999999953</v>
      </c>
      <c r="Y1656" s="91">
        <f t="shared" si="262"/>
        <v>1.3860118882532328E-2</v>
      </c>
      <c r="Z1656" s="132"/>
    </row>
    <row r="1657" spans="1:26" s="68" customFormat="1" hidden="1" outlineLevel="2" x14ac:dyDescent="0.25">
      <c r="A1657" s="63" t="s">
        <v>1530</v>
      </c>
      <c r="B1657" s="64" t="s">
        <v>1989</v>
      </c>
      <c r="C1657" s="65" t="s">
        <v>2437</v>
      </c>
      <c r="D1657" s="66"/>
      <c r="E1657" s="67"/>
      <c r="F1657" s="307">
        <v>3719.4900000000002</v>
      </c>
      <c r="G1657" s="307">
        <v>8150</v>
      </c>
      <c r="H1657" s="142">
        <f t="shared" si="264"/>
        <v>-4430.51</v>
      </c>
      <c r="I1657" s="91">
        <f t="shared" si="263"/>
        <v>-0.54362085889570555</v>
      </c>
      <c r="J1657" s="157"/>
      <c r="K1657" s="307">
        <v>11744.51</v>
      </c>
      <c r="L1657" s="307">
        <v>17213.900000000001</v>
      </c>
      <c r="M1657" s="142">
        <f t="shared" si="257"/>
        <v>-5469.3900000000012</v>
      </c>
      <c r="N1657" s="91">
        <f t="shared" si="258"/>
        <v>-0.31773101969919665</v>
      </c>
      <c r="O1657" s="258"/>
      <c r="P1657" s="157"/>
      <c r="Q1657" s="307">
        <v>4169.5</v>
      </c>
      <c r="R1657" s="307">
        <v>9413.91</v>
      </c>
      <c r="S1657" s="142">
        <f t="shared" si="259"/>
        <v>-5244.41</v>
      </c>
      <c r="T1657" s="91">
        <f t="shared" si="260"/>
        <v>-0.55709158043788398</v>
      </c>
      <c r="U1657" s="157"/>
      <c r="V1657" s="307">
        <v>26044.510000000002</v>
      </c>
      <c r="W1657" s="307">
        <v>84969.989999999991</v>
      </c>
      <c r="X1657" s="142">
        <f t="shared" si="261"/>
        <v>-58925.479999999989</v>
      </c>
      <c r="Y1657" s="91">
        <f t="shared" si="262"/>
        <v>-0.69348578245095704</v>
      </c>
      <c r="Z1657" s="132"/>
    </row>
    <row r="1658" spans="1:26" s="68" customFormat="1" hidden="1" outlineLevel="2" x14ac:dyDescent="0.25">
      <c r="A1658" s="63" t="s">
        <v>1531</v>
      </c>
      <c r="B1658" s="64" t="s">
        <v>1990</v>
      </c>
      <c r="C1658" s="65" t="s">
        <v>2438</v>
      </c>
      <c r="D1658" s="66"/>
      <c r="E1658" s="67"/>
      <c r="F1658" s="307">
        <v>4000</v>
      </c>
      <c r="G1658" s="307">
        <v>0</v>
      </c>
      <c r="H1658" s="142">
        <f t="shared" si="264"/>
        <v>4000</v>
      </c>
      <c r="I1658" s="91" t="str">
        <f t="shared" si="263"/>
        <v>N.M.</v>
      </c>
      <c r="J1658" s="157"/>
      <c r="K1658" s="307">
        <v>12811.5</v>
      </c>
      <c r="L1658" s="307">
        <v>20000</v>
      </c>
      <c r="M1658" s="142">
        <f t="shared" si="257"/>
        <v>-7188.5</v>
      </c>
      <c r="N1658" s="91">
        <f t="shared" si="258"/>
        <v>-0.35942499999999999</v>
      </c>
      <c r="O1658" s="258"/>
      <c r="P1658" s="157"/>
      <c r="Q1658" s="307">
        <v>11000.01</v>
      </c>
      <c r="R1658" s="307">
        <v>16100</v>
      </c>
      <c r="S1658" s="142">
        <f t="shared" si="259"/>
        <v>-5099.99</v>
      </c>
      <c r="T1658" s="91">
        <f t="shared" si="260"/>
        <v>-0.3167695652173913</v>
      </c>
      <c r="U1658" s="157"/>
      <c r="V1658" s="307">
        <v>18476.810000000001</v>
      </c>
      <c r="W1658" s="307">
        <v>28001.25</v>
      </c>
      <c r="X1658" s="142">
        <f t="shared" si="261"/>
        <v>-9524.4399999999987</v>
      </c>
      <c r="Y1658" s="91">
        <f t="shared" si="262"/>
        <v>-0.34014338645596176</v>
      </c>
      <c r="Z1658" s="132"/>
    </row>
    <row r="1659" spans="1:26" s="68" customFormat="1" hidden="1" outlineLevel="2" x14ac:dyDescent="0.25">
      <c r="A1659" s="63" t="s">
        <v>1532</v>
      </c>
      <c r="B1659" s="64" t="s">
        <v>1991</v>
      </c>
      <c r="C1659" s="65" t="s">
        <v>2439</v>
      </c>
      <c r="D1659" s="66"/>
      <c r="E1659" s="67"/>
      <c r="F1659" s="307">
        <v>0</v>
      </c>
      <c r="G1659" s="307">
        <v>1304.79</v>
      </c>
      <c r="H1659" s="142">
        <f t="shared" si="264"/>
        <v>-1304.79</v>
      </c>
      <c r="I1659" s="91" t="str">
        <f t="shared" si="263"/>
        <v>N.M.</v>
      </c>
      <c r="J1659" s="157"/>
      <c r="K1659" s="307">
        <v>1080.3</v>
      </c>
      <c r="L1659" s="307">
        <v>19720.13</v>
      </c>
      <c r="M1659" s="142">
        <f t="shared" si="257"/>
        <v>-18639.830000000002</v>
      </c>
      <c r="N1659" s="91">
        <f t="shared" si="258"/>
        <v>-0.94521841387455363</v>
      </c>
      <c r="O1659" s="258"/>
      <c r="P1659" s="157"/>
      <c r="Q1659" s="307">
        <v>190</v>
      </c>
      <c r="R1659" s="307">
        <v>1541.6000000000001</v>
      </c>
      <c r="S1659" s="142">
        <f t="shared" si="259"/>
        <v>-1351.6000000000001</v>
      </c>
      <c r="T1659" s="91">
        <f t="shared" si="260"/>
        <v>-0.87675142708873899</v>
      </c>
      <c r="U1659" s="157"/>
      <c r="V1659" s="307">
        <v>20857.77</v>
      </c>
      <c r="W1659" s="307">
        <v>23658.14</v>
      </c>
      <c r="X1659" s="142">
        <f t="shared" si="261"/>
        <v>-2800.369999999999</v>
      </c>
      <c r="Y1659" s="91">
        <f t="shared" si="262"/>
        <v>-0.11836813883086325</v>
      </c>
      <c r="Z1659" s="132"/>
    </row>
    <row r="1660" spans="1:26" s="68" customFormat="1" hidden="1" outlineLevel="2" x14ac:dyDescent="0.25">
      <c r="A1660" s="63" t="s">
        <v>1533</v>
      </c>
      <c r="B1660" s="64" t="s">
        <v>1992</v>
      </c>
      <c r="C1660" s="65" t="s">
        <v>2440</v>
      </c>
      <c r="D1660" s="66"/>
      <c r="E1660" s="67"/>
      <c r="F1660" s="307">
        <v>0</v>
      </c>
      <c r="G1660" s="307">
        <v>0</v>
      </c>
      <c r="H1660" s="142">
        <f t="shared" si="264"/>
        <v>0</v>
      </c>
      <c r="I1660" s="91">
        <f t="shared" si="263"/>
        <v>0</v>
      </c>
      <c r="J1660" s="157"/>
      <c r="K1660" s="307">
        <v>-1682.5900000000001</v>
      </c>
      <c r="L1660" s="307">
        <v>0</v>
      </c>
      <c r="M1660" s="142">
        <f t="shared" si="257"/>
        <v>-1682.5900000000001</v>
      </c>
      <c r="N1660" s="91" t="str">
        <f t="shared" si="258"/>
        <v>N.M.</v>
      </c>
      <c r="O1660" s="258"/>
      <c r="P1660" s="157"/>
      <c r="Q1660" s="307">
        <v>-2819.71</v>
      </c>
      <c r="R1660" s="307">
        <v>0</v>
      </c>
      <c r="S1660" s="142">
        <f t="shared" si="259"/>
        <v>-2819.71</v>
      </c>
      <c r="T1660" s="91" t="str">
        <f t="shared" si="260"/>
        <v>N.M.</v>
      </c>
      <c r="U1660" s="157"/>
      <c r="V1660" s="307">
        <v>-1682.5900000000001</v>
      </c>
      <c r="W1660" s="307">
        <v>0</v>
      </c>
      <c r="X1660" s="142">
        <f t="shared" si="261"/>
        <v>-1682.5900000000001</v>
      </c>
      <c r="Y1660" s="91" t="str">
        <f t="shared" si="262"/>
        <v>N.M.</v>
      </c>
      <c r="Z1660" s="132"/>
    </row>
    <row r="1661" spans="1:26" s="68" customFormat="1" hidden="1" outlineLevel="2" x14ac:dyDescent="0.25">
      <c r="A1661" s="63" t="s">
        <v>1534</v>
      </c>
      <c r="B1661" s="64" t="s">
        <v>1993</v>
      </c>
      <c r="C1661" s="65" t="s">
        <v>2441</v>
      </c>
      <c r="D1661" s="66"/>
      <c r="E1661" s="67"/>
      <c r="F1661" s="307">
        <v>0</v>
      </c>
      <c r="G1661" s="307">
        <v>0</v>
      </c>
      <c r="H1661" s="142">
        <f t="shared" si="264"/>
        <v>0</v>
      </c>
      <c r="I1661" s="91">
        <f t="shared" si="263"/>
        <v>0</v>
      </c>
      <c r="J1661" s="157"/>
      <c r="K1661" s="307">
        <v>625</v>
      </c>
      <c r="L1661" s="307">
        <v>0</v>
      </c>
      <c r="M1661" s="142">
        <f t="shared" si="257"/>
        <v>625</v>
      </c>
      <c r="N1661" s="91" t="str">
        <f t="shared" si="258"/>
        <v>N.M.</v>
      </c>
      <c r="O1661" s="258"/>
      <c r="P1661" s="157"/>
      <c r="Q1661" s="307">
        <v>-125</v>
      </c>
      <c r="R1661" s="307">
        <v>0</v>
      </c>
      <c r="S1661" s="142">
        <f t="shared" si="259"/>
        <v>-125</v>
      </c>
      <c r="T1661" s="91" t="str">
        <f t="shared" si="260"/>
        <v>N.M.</v>
      </c>
      <c r="U1661" s="157"/>
      <c r="V1661" s="307">
        <v>625</v>
      </c>
      <c r="W1661" s="307">
        <v>0</v>
      </c>
      <c r="X1661" s="142">
        <f t="shared" si="261"/>
        <v>625</v>
      </c>
      <c r="Y1661" s="91" t="str">
        <f t="shared" si="262"/>
        <v>N.M.</v>
      </c>
      <c r="Z1661" s="132"/>
    </row>
    <row r="1662" spans="1:26" s="68" customFormat="1" hidden="1" outlineLevel="2" x14ac:dyDescent="0.25">
      <c r="A1662" s="63" t="s">
        <v>1535</v>
      </c>
      <c r="B1662" s="64" t="s">
        <v>1994</v>
      </c>
      <c r="C1662" s="65" t="s">
        <v>2442</v>
      </c>
      <c r="D1662" s="66"/>
      <c r="E1662" s="67"/>
      <c r="F1662" s="307">
        <v>0</v>
      </c>
      <c r="G1662" s="307">
        <v>0</v>
      </c>
      <c r="H1662" s="142">
        <f t="shared" si="264"/>
        <v>0</v>
      </c>
      <c r="I1662" s="91">
        <f t="shared" si="263"/>
        <v>0</v>
      </c>
      <c r="J1662" s="157"/>
      <c r="K1662" s="307">
        <v>0</v>
      </c>
      <c r="L1662" s="307">
        <v>0</v>
      </c>
      <c r="M1662" s="142">
        <f t="shared" si="257"/>
        <v>0</v>
      </c>
      <c r="N1662" s="91">
        <f t="shared" si="258"/>
        <v>0</v>
      </c>
      <c r="O1662" s="258"/>
      <c r="P1662" s="157"/>
      <c r="Q1662" s="307">
        <v>0</v>
      </c>
      <c r="R1662" s="307">
        <v>0</v>
      </c>
      <c r="S1662" s="142">
        <f t="shared" si="259"/>
        <v>0</v>
      </c>
      <c r="T1662" s="91">
        <f t="shared" si="260"/>
        <v>0</v>
      </c>
      <c r="U1662" s="157"/>
      <c r="V1662" s="307">
        <v>0</v>
      </c>
      <c r="W1662" s="307">
        <v>13.48</v>
      </c>
      <c r="X1662" s="142">
        <f t="shared" si="261"/>
        <v>-13.48</v>
      </c>
      <c r="Y1662" s="91" t="str">
        <f t="shared" si="262"/>
        <v>N.M.</v>
      </c>
      <c r="Z1662" s="132"/>
    </row>
    <row r="1663" spans="1:26" s="68" customFormat="1" hidden="1" outlineLevel="2" x14ac:dyDescent="0.25">
      <c r="A1663" s="63" t="s">
        <v>1536</v>
      </c>
      <c r="B1663" s="64" t="s">
        <v>1995</v>
      </c>
      <c r="C1663" s="65" t="s">
        <v>2443</v>
      </c>
      <c r="D1663" s="66"/>
      <c r="E1663" s="67"/>
      <c r="F1663" s="307">
        <v>4928.9800000000005</v>
      </c>
      <c r="G1663" s="307">
        <v>0</v>
      </c>
      <c r="H1663" s="142">
        <f t="shared" si="264"/>
        <v>4928.9800000000005</v>
      </c>
      <c r="I1663" s="91" t="str">
        <f t="shared" si="263"/>
        <v>N.M.</v>
      </c>
      <c r="J1663" s="157"/>
      <c r="K1663" s="307">
        <v>15845.19</v>
      </c>
      <c r="L1663" s="307">
        <v>12539.43</v>
      </c>
      <c r="M1663" s="142">
        <f t="shared" si="257"/>
        <v>3305.76</v>
      </c>
      <c r="N1663" s="91">
        <f t="shared" si="258"/>
        <v>0.26362920802620216</v>
      </c>
      <c r="O1663" s="258"/>
      <c r="P1663" s="157"/>
      <c r="Q1663" s="307">
        <v>6703.02</v>
      </c>
      <c r="R1663" s="307">
        <v>12539.43</v>
      </c>
      <c r="S1663" s="142">
        <f t="shared" si="259"/>
        <v>-5836.41</v>
      </c>
      <c r="T1663" s="91">
        <f t="shared" si="260"/>
        <v>-0.46544460154887418</v>
      </c>
      <c r="U1663" s="157"/>
      <c r="V1663" s="307">
        <v>20171.690000000002</v>
      </c>
      <c r="W1663" s="307">
        <v>23065</v>
      </c>
      <c r="X1663" s="142">
        <f t="shared" si="261"/>
        <v>-2893.3099999999977</v>
      </c>
      <c r="Y1663" s="91">
        <f t="shared" si="262"/>
        <v>-0.12544157814871007</v>
      </c>
      <c r="Z1663" s="132"/>
    </row>
    <row r="1664" spans="1:26" s="68" customFormat="1" hidden="1" outlineLevel="2" x14ac:dyDescent="0.25">
      <c r="A1664" s="63" t="s">
        <v>1537</v>
      </c>
      <c r="B1664" s="64" t="s">
        <v>1996</v>
      </c>
      <c r="C1664" s="65" t="s">
        <v>2444</v>
      </c>
      <c r="D1664" s="66"/>
      <c r="E1664" s="67"/>
      <c r="F1664" s="307">
        <v>32.26</v>
      </c>
      <c r="G1664" s="307">
        <v>32.22</v>
      </c>
      <c r="H1664" s="142">
        <f t="shared" si="264"/>
        <v>3.9999999999999147E-2</v>
      </c>
      <c r="I1664" s="91">
        <f t="shared" si="263"/>
        <v>1.2414649286157401E-3</v>
      </c>
      <c r="J1664" s="157"/>
      <c r="K1664" s="307">
        <v>4509.34</v>
      </c>
      <c r="L1664" s="307">
        <v>5163.79</v>
      </c>
      <c r="M1664" s="142">
        <f t="shared" si="257"/>
        <v>-654.44999999999982</v>
      </c>
      <c r="N1664" s="91">
        <f t="shared" si="258"/>
        <v>-0.12673830655390708</v>
      </c>
      <c r="O1664" s="258"/>
      <c r="P1664" s="157"/>
      <c r="Q1664" s="307">
        <v>3586.84</v>
      </c>
      <c r="R1664" s="307">
        <v>1973.0800000000002</v>
      </c>
      <c r="S1664" s="142">
        <f t="shared" si="259"/>
        <v>1613.76</v>
      </c>
      <c r="T1664" s="91">
        <f t="shared" si="260"/>
        <v>0.81788878301944157</v>
      </c>
      <c r="U1664" s="157"/>
      <c r="V1664" s="307">
        <v>5663.35</v>
      </c>
      <c r="W1664" s="307">
        <v>9403.9399999999987</v>
      </c>
      <c r="X1664" s="142">
        <f t="shared" si="261"/>
        <v>-3740.5899999999983</v>
      </c>
      <c r="Y1664" s="91">
        <f t="shared" si="262"/>
        <v>-0.39776838218874205</v>
      </c>
      <c r="Z1664" s="132"/>
    </row>
    <row r="1665" spans="1:26" s="68" customFormat="1" hidden="1" outlineLevel="2" x14ac:dyDescent="0.25">
      <c r="A1665" s="63" t="s">
        <v>1538</v>
      </c>
      <c r="B1665" s="64" t="s">
        <v>1997</v>
      </c>
      <c r="C1665" s="65" t="s">
        <v>2445</v>
      </c>
      <c r="D1665" s="66"/>
      <c r="E1665" s="67"/>
      <c r="F1665" s="307">
        <v>19646.247000000003</v>
      </c>
      <c r="G1665" s="307">
        <v>8863.9500000000007</v>
      </c>
      <c r="H1665" s="142">
        <f t="shared" si="264"/>
        <v>10782.297000000002</v>
      </c>
      <c r="I1665" s="91">
        <f t="shared" si="263"/>
        <v>1.2164212343255547</v>
      </c>
      <c r="J1665" s="157"/>
      <c r="K1665" s="307">
        <v>157324.647</v>
      </c>
      <c r="L1665" s="307">
        <v>191366.53</v>
      </c>
      <c r="M1665" s="142">
        <f t="shared" si="257"/>
        <v>-34041.883000000002</v>
      </c>
      <c r="N1665" s="91">
        <f t="shared" si="258"/>
        <v>-0.17788838518418035</v>
      </c>
      <c r="O1665" s="258"/>
      <c r="P1665" s="157"/>
      <c r="Q1665" s="307">
        <v>76714.627000000008</v>
      </c>
      <c r="R1665" s="307">
        <v>-19375.8</v>
      </c>
      <c r="S1665" s="142">
        <f t="shared" si="259"/>
        <v>96090.427000000011</v>
      </c>
      <c r="T1665" s="91">
        <f t="shared" si="260"/>
        <v>4.9593011385336352</v>
      </c>
      <c r="U1665" s="157"/>
      <c r="V1665" s="307">
        <v>259354.027</v>
      </c>
      <c r="W1665" s="307">
        <v>230184.1</v>
      </c>
      <c r="X1665" s="142">
        <f t="shared" si="261"/>
        <v>29169.926999999996</v>
      </c>
      <c r="Y1665" s="91">
        <f t="shared" si="262"/>
        <v>0.12672433499968067</v>
      </c>
      <c r="Z1665" s="132"/>
    </row>
    <row r="1666" spans="1:26" s="68" customFormat="1" hidden="1" outlineLevel="2" x14ac:dyDescent="0.25">
      <c r="A1666" s="63" t="s">
        <v>1539</v>
      </c>
      <c r="B1666" s="64" t="s">
        <v>1998</v>
      </c>
      <c r="C1666" s="65" t="s">
        <v>2446</v>
      </c>
      <c r="D1666" s="66"/>
      <c r="E1666" s="67"/>
      <c r="F1666" s="307">
        <v>11860.210000000001</v>
      </c>
      <c r="G1666" s="307">
        <v>3740.61</v>
      </c>
      <c r="H1666" s="142">
        <f t="shared" si="264"/>
        <v>8119.6</v>
      </c>
      <c r="I1666" s="91">
        <f t="shared" si="263"/>
        <v>2.1706620043254978</v>
      </c>
      <c r="J1666" s="157"/>
      <c r="K1666" s="307">
        <v>43368.108</v>
      </c>
      <c r="L1666" s="307">
        <v>47527.629000000001</v>
      </c>
      <c r="M1666" s="142">
        <f t="shared" si="257"/>
        <v>-4159.5210000000006</v>
      </c>
      <c r="N1666" s="91">
        <f t="shared" si="258"/>
        <v>-8.751795718654512E-2</v>
      </c>
      <c r="O1666" s="258"/>
      <c r="P1666" s="157"/>
      <c r="Q1666" s="307">
        <v>16401.843000000001</v>
      </c>
      <c r="R1666" s="307">
        <v>9984.3950000000004</v>
      </c>
      <c r="S1666" s="142">
        <f t="shared" si="259"/>
        <v>6417.4480000000003</v>
      </c>
      <c r="T1666" s="91">
        <f t="shared" si="260"/>
        <v>0.64274780795431274</v>
      </c>
      <c r="U1666" s="157"/>
      <c r="V1666" s="307">
        <v>84296.288</v>
      </c>
      <c r="W1666" s="307">
        <v>60113.279000000002</v>
      </c>
      <c r="X1666" s="142">
        <f t="shared" si="261"/>
        <v>24183.008999999998</v>
      </c>
      <c r="Y1666" s="91">
        <f t="shared" si="262"/>
        <v>0.40229063199164361</v>
      </c>
      <c r="Z1666" s="132"/>
    </row>
    <row r="1667" spans="1:26" s="68" customFormat="1" hidden="1" outlineLevel="2" x14ac:dyDescent="0.25">
      <c r="A1667" s="63" t="s">
        <v>1540</v>
      </c>
      <c r="B1667" s="64" t="s">
        <v>1999</v>
      </c>
      <c r="C1667" s="65" t="s">
        <v>2447</v>
      </c>
      <c r="D1667" s="66"/>
      <c r="E1667" s="67"/>
      <c r="F1667" s="307">
        <v>0</v>
      </c>
      <c r="G1667" s="307">
        <v>0</v>
      </c>
      <c r="H1667" s="142">
        <f t="shared" si="264"/>
        <v>0</v>
      </c>
      <c r="I1667" s="91">
        <f t="shared" si="263"/>
        <v>0</v>
      </c>
      <c r="J1667" s="157"/>
      <c r="K1667" s="307">
        <v>17.89</v>
      </c>
      <c r="L1667" s="307">
        <v>556.69000000000005</v>
      </c>
      <c r="M1667" s="142">
        <f t="shared" si="257"/>
        <v>-538.80000000000007</v>
      </c>
      <c r="N1667" s="91">
        <f t="shared" si="258"/>
        <v>-0.96786362248288993</v>
      </c>
      <c r="O1667" s="258"/>
      <c r="P1667" s="157"/>
      <c r="Q1667" s="307">
        <v>0</v>
      </c>
      <c r="R1667" s="307">
        <v>0</v>
      </c>
      <c r="S1667" s="142">
        <f t="shared" si="259"/>
        <v>0</v>
      </c>
      <c r="T1667" s="91">
        <f t="shared" si="260"/>
        <v>0</v>
      </c>
      <c r="U1667" s="157"/>
      <c r="V1667" s="307">
        <v>86.81</v>
      </c>
      <c r="W1667" s="307">
        <v>1823.25</v>
      </c>
      <c r="X1667" s="142">
        <f t="shared" si="261"/>
        <v>-1736.44</v>
      </c>
      <c r="Y1667" s="91">
        <f t="shared" si="262"/>
        <v>-0.9523872206225148</v>
      </c>
      <c r="Z1667" s="132"/>
    </row>
    <row r="1668" spans="1:26" s="68" customFormat="1" hidden="1" outlineLevel="2" x14ac:dyDescent="0.25">
      <c r="A1668" s="63" t="s">
        <v>1541</v>
      </c>
      <c r="B1668" s="64" t="s">
        <v>2000</v>
      </c>
      <c r="C1668" s="65" t="s">
        <v>2448</v>
      </c>
      <c r="D1668" s="66"/>
      <c r="E1668" s="67"/>
      <c r="F1668" s="307">
        <v>10098.4</v>
      </c>
      <c r="G1668" s="307">
        <v>-6.45</v>
      </c>
      <c r="H1668" s="142">
        <f t="shared" si="264"/>
        <v>10104.85</v>
      </c>
      <c r="I1668" s="91" t="str">
        <f t="shared" si="263"/>
        <v>N.M.</v>
      </c>
      <c r="J1668" s="157"/>
      <c r="K1668" s="307">
        <v>23397.53</v>
      </c>
      <c r="L1668" s="307">
        <v>116063.36</v>
      </c>
      <c r="M1668" s="142">
        <f t="shared" si="257"/>
        <v>-92665.83</v>
      </c>
      <c r="N1668" s="91">
        <f t="shared" si="258"/>
        <v>-0.79840726651373872</v>
      </c>
      <c r="O1668" s="258"/>
      <c r="P1668" s="157"/>
      <c r="Q1668" s="307">
        <v>10085.81</v>
      </c>
      <c r="R1668" s="307">
        <v>301.66000000000003</v>
      </c>
      <c r="S1668" s="142">
        <f t="shared" si="259"/>
        <v>9784.15</v>
      </c>
      <c r="T1668" s="91" t="str">
        <f t="shared" si="260"/>
        <v>N.M.</v>
      </c>
      <c r="U1668" s="157"/>
      <c r="V1668" s="307">
        <v>27859.489999999998</v>
      </c>
      <c r="W1668" s="307">
        <v>125361.03</v>
      </c>
      <c r="X1668" s="142">
        <f t="shared" si="261"/>
        <v>-97501.540000000008</v>
      </c>
      <c r="Y1668" s="91">
        <f t="shared" si="262"/>
        <v>-0.7777659452861867</v>
      </c>
      <c r="Z1668" s="132"/>
    </row>
    <row r="1669" spans="1:26" s="68" customFormat="1" hidden="1" outlineLevel="2" x14ac:dyDescent="0.25">
      <c r="A1669" s="63" t="s">
        <v>1542</v>
      </c>
      <c r="B1669" s="64" t="s">
        <v>2001</v>
      </c>
      <c r="C1669" s="65" t="s">
        <v>2449</v>
      </c>
      <c r="D1669" s="66"/>
      <c r="E1669" s="67"/>
      <c r="F1669" s="307">
        <v>18496.48</v>
      </c>
      <c r="G1669" s="307">
        <v>11107.22</v>
      </c>
      <c r="H1669" s="142">
        <f t="shared" si="264"/>
        <v>7389.26</v>
      </c>
      <c r="I1669" s="91">
        <f t="shared" si="263"/>
        <v>0.66526637628497509</v>
      </c>
      <c r="J1669" s="157"/>
      <c r="K1669" s="307">
        <v>128582.34</v>
      </c>
      <c r="L1669" s="307">
        <v>124791.46</v>
      </c>
      <c r="M1669" s="142">
        <f t="shared" si="257"/>
        <v>3790.8799999999901</v>
      </c>
      <c r="N1669" s="91">
        <f t="shared" si="258"/>
        <v>3.0377719757425627E-2</v>
      </c>
      <c r="O1669" s="258"/>
      <c r="P1669" s="157"/>
      <c r="Q1669" s="307">
        <v>54301.380000000005</v>
      </c>
      <c r="R1669" s="307">
        <v>48844.22</v>
      </c>
      <c r="S1669" s="142">
        <f t="shared" si="259"/>
        <v>5457.1600000000035</v>
      </c>
      <c r="T1669" s="91">
        <f t="shared" si="260"/>
        <v>0.11172580911313566</v>
      </c>
      <c r="U1669" s="157"/>
      <c r="V1669" s="307">
        <v>261381.27</v>
      </c>
      <c r="W1669" s="307">
        <v>246674.38</v>
      </c>
      <c r="X1669" s="142">
        <f t="shared" si="261"/>
        <v>14706.889999999985</v>
      </c>
      <c r="Y1669" s="91">
        <f t="shared" si="262"/>
        <v>5.9620662672791494E-2</v>
      </c>
      <c r="Z1669" s="132"/>
    </row>
    <row r="1670" spans="1:26" s="68" customFormat="1" hidden="1" outlineLevel="2" x14ac:dyDescent="0.25">
      <c r="A1670" s="63" t="s">
        <v>1543</v>
      </c>
      <c r="B1670" s="64" t="s">
        <v>2002</v>
      </c>
      <c r="C1670" s="65" t="s">
        <v>2450</v>
      </c>
      <c r="D1670" s="66"/>
      <c r="E1670" s="67"/>
      <c r="F1670" s="307">
        <v>800</v>
      </c>
      <c r="G1670" s="307">
        <v>800</v>
      </c>
      <c r="H1670" s="142">
        <f t="shared" si="264"/>
        <v>0</v>
      </c>
      <c r="I1670" s="91">
        <f t="shared" si="263"/>
        <v>0</v>
      </c>
      <c r="J1670" s="157"/>
      <c r="K1670" s="307">
        <v>6400</v>
      </c>
      <c r="L1670" s="307">
        <v>5600</v>
      </c>
      <c r="M1670" s="142">
        <f t="shared" si="257"/>
        <v>800</v>
      </c>
      <c r="N1670" s="91">
        <f t="shared" si="258"/>
        <v>0.14285714285714285</v>
      </c>
      <c r="O1670" s="258"/>
      <c r="P1670" s="157"/>
      <c r="Q1670" s="307">
        <v>3200</v>
      </c>
      <c r="R1670" s="307">
        <v>2400</v>
      </c>
      <c r="S1670" s="142">
        <f t="shared" si="259"/>
        <v>800</v>
      </c>
      <c r="T1670" s="91">
        <f t="shared" si="260"/>
        <v>0.33333333333333331</v>
      </c>
      <c r="U1670" s="157"/>
      <c r="V1670" s="307">
        <v>18233.71</v>
      </c>
      <c r="W1670" s="307">
        <v>16780.11</v>
      </c>
      <c r="X1670" s="142">
        <f t="shared" si="261"/>
        <v>1453.5999999999985</v>
      </c>
      <c r="Y1670" s="91">
        <f t="shared" si="262"/>
        <v>8.6626368957056804E-2</v>
      </c>
      <c r="Z1670" s="132"/>
    </row>
    <row r="1671" spans="1:26" s="68" customFormat="1" hidden="1" outlineLevel="2" x14ac:dyDescent="0.25">
      <c r="A1671" s="63" t="s">
        <v>1544</v>
      </c>
      <c r="B1671" s="64" t="s">
        <v>2003</v>
      </c>
      <c r="C1671" s="65" t="s">
        <v>2451</v>
      </c>
      <c r="D1671" s="66"/>
      <c r="E1671" s="67"/>
      <c r="F1671" s="307">
        <v>4036.11</v>
      </c>
      <c r="G1671" s="307">
        <v>4384.4000000000005</v>
      </c>
      <c r="H1671" s="142">
        <f t="shared" si="264"/>
        <v>-348.29000000000042</v>
      </c>
      <c r="I1671" s="91">
        <f t="shared" si="263"/>
        <v>-7.94384636438282E-2</v>
      </c>
      <c r="J1671" s="157"/>
      <c r="K1671" s="307">
        <v>28903.06</v>
      </c>
      <c r="L1671" s="307">
        <v>31017.13</v>
      </c>
      <c r="M1671" s="142">
        <f t="shared" si="257"/>
        <v>-2114.0699999999997</v>
      </c>
      <c r="N1671" s="91">
        <f t="shared" si="258"/>
        <v>-6.8158143580660094E-2</v>
      </c>
      <c r="O1671" s="258"/>
      <c r="P1671" s="157"/>
      <c r="Q1671" s="307">
        <v>12221.050000000001</v>
      </c>
      <c r="R1671" s="307">
        <v>13498.4</v>
      </c>
      <c r="S1671" s="142">
        <f t="shared" si="259"/>
        <v>-1277.3499999999985</v>
      </c>
      <c r="T1671" s="91">
        <f t="shared" si="260"/>
        <v>-9.4629733894387377E-2</v>
      </c>
      <c r="U1671" s="157"/>
      <c r="V1671" s="307">
        <v>50451.240000000005</v>
      </c>
      <c r="W1671" s="307">
        <v>49164.15</v>
      </c>
      <c r="X1671" s="142">
        <f t="shared" si="261"/>
        <v>1287.0900000000038</v>
      </c>
      <c r="Y1671" s="91">
        <f t="shared" si="262"/>
        <v>2.6179441727356291E-2</v>
      </c>
      <c r="Z1671" s="132"/>
    </row>
    <row r="1672" spans="1:26" s="68" customFormat="1" hidden="1" outlineLevel="2" x14ac:dyDescent="0.25">
      <c r="A1672" s="63" t="s">
        <v>1580</v>
      </c>
      <c r="B1672" s="64" t="s">
        <v>2039</v>
      </c>
      <c r="C1672" s="65" t="s">
        <v>2477</v>
      </c>
      <c r="D1672" s="66"/>
      <c r="E1672" s="67"/>
      <c r="F1672" s="307">
        <v>-632.78</v>
      </c>
      <c r="G1672" s="307">
        <v>16338.82</v>
      </c>
      <c r="H1672" s="142">
        <f t="shared" si="264"/>
        <v>-16971.599999999999</v>
      </c>
      <c r="I1672" s="91">
        <f t="shared" si="263"/>
        <v>-1.0387286229972543</v>
      </c>
      <c r="J1672" s="157"/>
      <c r="K1672" s="307">
        <v>2238.7200000000003</v>
      </c>
      <c r="L1672" s="307">
        <v>30842.170000000002</v>
      </c>
      <c r="M1672" s="142">
        <f t="shared" si="257"/>
        <v>-28603.45</v>
      </c>
      <c r="N1672" s="91">
        <f t="shared" si="258"/>
        <v>-0.92741366771533906</v>
      </c>
      <c r="O1672" s="258"/>
      <c r="P1672" s="157"/>
      <c r="Q1672" s="307">
        <v>-163.55000000000001</v>
      </c>
      <c r="R1672" s="307">
        <v>19561.16</v>
      </c>
      <c r="S1672" s="142">
        <f t="shared" si="259"/>
        <v>-19724.71</v>
      </c>
      <c r="T1672" s="91">
        <f t="shared" si="260"/>
        <v>-1.0083609560987181</v>
      </c>
      <c r="U1672" s="157"/>
      <c r="V1672" s="307">
        <v>-3465.87</v>
      </c>
      <c r="W1672" s="307">
        <v>38572.75</v>
      </c>
      <c r="X1672" s="142">
        <f t="shared" si="261"/>
        <v>-42038.62</v>
      </c>
      <c r="Y1672" s="91">
        <f t="shared" si="262"/>
        <v>-1.0898528105981555</v>
      </c>
      <c r="Z1672" s="132"/>
    </row>
    <row r="1673" spans="1:26" s="68" customFormat="1" hidden="1" outlineLevel="2" x14ac:dyDescent="0.25">
      <c r="A1673" s="63" t="s">
        <v>1581</v>
      </c>
      <c r="B1673" s="64" t="s">
        <v>2040</v>
      </c>
      <c r="C1673" s="65" t="s">
        <v>2478</v>
      </c>
      <c r="D1673" s="66"/>
      <c r="E1673" s="67"/>
      <c r="F1673" s="307">
        <v>-16376.23</v>
      </c>
      <c r="G1673" s="307">
        <v>48962.630000000005</v>
      </c>
      <c r="H1673" s="142">
        <f t="shared" si="264"/>
        <v>-65338.86</v>
      </c>
      <c r="I1673" s="91">
        <f t="shared" si="263"/>
        <v>-1.3344638553933887</v>
      </c>
      <c r="J1673" s="157"/>
      <c r="K1673" s="307">
        <v>86563.91</v>
      </c>
      <c r="L1673" s="307">
        <v>486797.34</v>
      </c>
      <c r="M1673" s="142">
        <f t="shared" si="257"/>
        <v>-400233.43000000005</v>
      </c>
      <c r="N1673" s="91">
        <f t="shared" si="258"/>
        <v>-0.82217669882912681</v>
      </c>
      <c r="O1673" s="258"/>
      <c r="P1673" s="157"/>
      <c r="Q1673" s="307">
        <v>13194.67</v>
      </c>
      <c r="R1673" s="307">
        <v>171726.05000000002</v>
      </c>
      <c r="S1673" s="142">
        <f t="shared" si="259"/>
        <v>-158531.38</v>
      </c>
      <c r="T1673" s="91">
        <f t="shared" si="260"/>
        <v>-0.92316442380174701</v>
      </c>
      <c r="U1673" s="157"/>
      <c r="V1673" s="307">
        <v>650627.21000000008</v>
      </c>
      <c r="W1673" s="307">
        <v>1060784.69</v>
      </c>
      <c r="X1673" s="142">
        <f t="shared" si="261"/>
        <v>-410157.47999999986</v>
      </c>
      <c r="Y1673" s="91">
        <f t="shared" si="262"/>
        <v>-0.38665478854148988</v>
      </c>
      <c r="Z1673" s="132"/>
    </row>
    <row r="1674" spans="1:26" s="68" customFormat="1" hidden="1" outlineLevel="2" x14ac:dyDescent="0.25">
      <c r="A1674" s="63" t="s">
        <v>1582</v>
      </c>
      <c r="B1674" s="64" t="s">
        <v>2041</v>
      </c>
      <c r="C1674" s="65" t="s">
        <v>2479</v>
      </c>
      <c r="D1674" s="66"/>
      <c r="E1674" s="67"/>
      <c r="F1674" s="307">
        <v>187.96</v>
      </c>
      <c r="G1674" s="307">
        <v>644.18000000000006</v>
      </c>
      <c r="H1674" s="142">
        <f t="shared" si="264"/>
        <v>-456.22</v>
      </c>
      <c r="I1674" s="91">
        <f t="shared" si="263"/>
        <v>-0.7082181998820205</v>
      </c>
      <c r="J1674" s="157"/>
      <c r="K1674" s="307">
        <v>11661.95</v>
      </c>
      <c r="L1674" s="307">
        <v>1512.05</v>
      </c>
      <c r="M1674" s="142">
        <f t="shared" si="257"/>
        <v>10149.900000000001</v>
      </c>
      <c r="N1674" s="91">
        <f t="shared" si="258"/>
        <v>6.7126748454085527</v>
      </c>
      <c r="O1674" s="258"/>
      <c r="P1674" s="157"/>
      <c r="Q1674" s="307">
        <v>7514.05</v>
      </c>
      <c r="R1674" s="307">
        <v>1499.17</v>
      </c>
      <c r="S1674" s="142">
        <f t="shared" si="259"/>
        <v>6014.88</v>
      </c>
      <c r="T1674" s="91">
        <f t="shared" si="260"/>
        <v>4.0121400508281244</v>
      </c>
      <c r="U1674" s="157"/>
      <c r="V1674" s="307">
        <v>24255.56</v>
      </c>
      <c r="W1674" s="307">
        <v>1508.12</v>
      </c>
      <c r="X1674" s="142">
        <f t="shared" si="261"/>
        <v>22747.440000000002</v>
      </c>
      <c r="Y1674" s="91" t="str">
        <f t="shared" si="262"/>
        <v>N.M.</v>
      </c>
      <c r="Z1674" s="132"/>
    </row>
    <row r="1675" spans="1:26" s="68" customFormat="1" hidden="1" outlineLevel="2" x14ac:dyDescent="0.25">
      <c r="A1675" s="63" t="s">
        <v>1583</v>
      </c>
      <c r="B1675" s="64" t="s">
        <v>2042</v>
      </c>
      <c r="C1675" s="65" t="s">
        <v>2480</v>
      </c>
      <c r="D1675" s="66"/>
      <c r="E1675" s="67"/>
      <c r="F1675" s="307">
        <v>0</v>
      </c>
      <c r="G1675" s="307">
        <v>376.37</v>
      </c>
      <c r="H1675" s="142">
        <f t="shared" si="264"/>
        <v>-376.37</v>
      </c>
      <c r="I1675" s="91" t="str">
        <f t="shared" si="263"/>
        <v>N.M.</v>
      </c>
      <c r="J1675" s="157"/>
      <c r="K1675" s="307">
        <v>0</v>
      </c>
      <c r="L1675" s="307">
        <v>2659.04</v>
      </c>
      <c r="M1675" s="142">
        <f t="shared" si="257"/>
        <v>-2659.04</v>
      </c>
      <c r="N1675" s="91" t="str">
        <f t="shared" si="258"/>
        <v>N.M.</v>
      </c>
      <c r="O1675" s="258"/>
      <c r="P1675" s="157"/>
      <c r="Q1675" s="307">
        <v>0</v>
      </c>
      <c r="R1675" s="307">
        <v>1137.8600000000001</v>
      </c>
      <c r="S1675" s="142">
        <f t="shared" si="259"/>
        <v>-1137.8600000000001</v>
      </c>
      <c r="T1675" s="91" t="str">
        <f t="shared" si="260"/>
        <v>N.M.</v>
      </c>
      <c r="U1675" s="157"/>
      <c r="V1675" s="307">
        <v>1883.19</v>
      </c>
      <c r="W1675" s="307">
        <v>4636.17</v>
      </c>
      <c r="X1675" s="142">
        <f t="shared" si="261"/>
        <v>-2752.98</v>
      </c>
      <c r="Y1675" s="91">
        <f t="shared" si="262"/>
        <v>-0.59380480008282699</v>
      </c>
      <c r="Z1675" s="132"/>
    </row>
    <row r="1676" spans="1:26" s="68" customFormat="1" hidden="1" outlineLevel="2" x14ac:dyDescent="0.25">
      <c r="A1676" s="63" t="s">
        <v>1584</v>
      </c>
      <c r="B1676" s="64" t="s">
        <v>2043</v>
      </c>
      <c r="C1676" s="65" t="s">
        <v>2481</v>
      </c>
      <c r="D1676" s="66"/>
      <c r="E1676" s="67"/>
      <c r="F1676" s="307">
        <v>0</v>
      </c>
      <c r="G1676" s="307">
        <v>86922.12</v>
      </c>
      <c r="H1676" s="142">
        <f t="shared" si="264"/>
        <v>-86922.12</v>
      </c>
      <c r="I1676" s="91" t="str">
        <f t="shared" si="263"/>
        <v>N.M.</v>
      </c>
      <c r="J1676" s="157"/>
      <c r="K1676" s="307">
        <v>0</v>
      </c>
      <c r="L1676" s="307">
        <v>719300.12</v>
      </c>
      <c r="M1676" s="142">
        <f t="shared" si="257"/>
        <v>-719300.12</v>
      </c>
      <c r="N1676" s="91" t="str">
        <f t="shared" si="258"/>
        <v>N.M.</v>
      </c>
      <c r="O1676" s="258"/>
      <c r="P1676" s="157"/>
      <c r="Q1676" s="307">
        <v>0</v>
      </c>
      <c r="R1676" s="307">
        <v>231679.09</v>
      </c>
      <c r="S1676" s="142">
        <f t="shared" si="259"/>
        <v>-231679.09</v>
      </c>
      <c r="T1676" s="91" t="str">
        <f t="shared" si="260"/>
        <v>N.M.</v>
      </c>
      <c r="U1676" s="157"/>
      <c r="V1676" s="307">
        <v>398903.61</v>
      </c>
      <c r="W1676" s="307">
        <v>1142396.6000000001</v>
      </c>
      <c r="X1676" s="142">
        <f t="shared" si="261"/>
        <v>-743492.99000000011</v>
      </c>
      <c r="Y1676" s="91">
        <f t="shared" si="262"/>
        <v>-0.65081862988737893</v>
      </c>
      <c r="Z1676" s="132"/>
    </row>
    <row r="1677" spans="1:26" s="68" customFormat="1" hidden="1" outlineLevel="2" x14ac:dyDescent="0.25">
      <c r="A1677" s="63" t="s">
        <v>1585</v>
      </c>
      <c r="B1677" s="64" t="s">
        <v>2044</v>
      </c>
      <c r="C1677" s="65" t="s">
        <v>2482</v>
      </c>
      <c r="D1677" s="66"/>
      <c r="E1677" s="67"/>
      <c r="F1677" s="307">
        <v>0</v>
      </c>
      <c r="G1677" s="307">
        <v>69667.58</v>
      </c>
      <c r="H1677" s="142">
        <f t="shared" si="264"/>
        <v>-69667.58</v>
      </c>
      <c r="I1677" s="91" t="str">
        <f t="shared" si="263"/>
        <v>N.M.</v>
      </c>
      <c r="J1677" s="157"/>
      <c r="K1677" s="307">
        <v>0</v>
      </c>
      <c r="L1677" s="307">
        <v>556958.71999999997</v>
      </c>
      <c r="M1677" s="142">
        <f t="shared" si="257"/>
        <v>-556958.71999999997</v>
      </c>
      <c r="N1677" s="91" t="str">
        <f t="shared" si="258"/>
        <v>N.M.</v>
      </c>
      <c r="O1677" s="258"/>
      <c r="P1677" s="157"/>
      <c r="Q1677" s="307">
        <v>0</v>
      </c>
      <c r="R1677" s="307">
        <v>241476.16</v>
      </c>
      <c r="S1677" s="142">
        <f t="shared" si="259"/>
        <v>-241476.16</v>
      </c>
      <c r="T1677" s="91" t="str">
        <f t="shared" si="260"/>
        <v>N.M.</v>
      </c>
      <c r="U1677" s="157"/>
      <c r="V1677" s="307">
        <v>382726.98</v>
      </c>
      <c r="W1677" s="307">
        <v>952633.39999999991</v>
      </c>
      <c r="X1677" s="142">
        <f t="shared" si="261"/>
        <v>-569906.41999999993</v>
      </c>
      <c r="Y1677" s="91">
        <f t="shared" si="262"/>
        <v>-0.59824316468433714</v>
      </c>
      <c r="Z1677" s="132"/>
    </row>
    <row r="1678" spans="1:26" s="68" customFormat="1" hidden="1" outlineLevel="2" x14ac:dyDescent="0.25">
      <c r="A1678" s="63" t="s">
        <v>1586</v>
      </c>
      <c r="B1678" s="64" t="s">
        <v>2045</v>
      </c>
      <c r="C1678" s="65" t="s">
        <v>2483</v>
      </c>
      <c r="D1678" s="66"/>
      <c r="E1678" s="67"/>
      <c r="F1678" s="307">
        <v>0</v>
      </c>
      <c r="G1678" s="307">
        <v>0</v>
      </c>
      <c r="H1678" s="142">
        <f t="shared" si="264"/>
        <v>0</v>
      </c>
      <c r="I1678" s="91">
        <f t="shared" si="263"/>
        <v>0</v>
      </c>
      <c r="J1678" s="157"/>
      <c r="K1678" s="307">
        <v>0</v>
      </c>
      <c r="L1678" s="307">
        <v>0</v>
      </c>
      <c r="M1678" s="142">
        <f t="shared" si="257"/>
        <v>0</v>
      </c>
      <c r="N1678" s="91">
        <f t="shared" si="258"/>
        <v>0</v>
      </c>
      <c r="O1678" s="258"/>
      <c r="P1678" s="157"/>
      <c r="Q1678" s="307">
        <v>0</v>
      </c>
      <c r="R1678" s="307">
        <v>0</v>
      </c>
      <c r="S1678" s="142">
        <f t="shared" si="259"/>
        <v>0</v>
      </c>
      <c r="T1678" s="91">
        <f t="shared" si="260"/>
        <v>0</v>
      </c>
      <c r="U1678" s="157"/>
      <c r="V1678" s="307">
        <v>0</v>
      </c>
      <c r="W1678" s="307">
        <v>3.72</v>
      </c>
      <c r="X1678" s="142">
        <f t="shared" si="261"/>
        <v>-3.72</v>
      </c>
      <c r="Y1678" s="91" t="str">
        <f t="shared" si="262"/>
        <v>N.M.</v>
      </c>
      <c r="Z1678" s="132"/>
    </row>
    <row r="1679" spans="1:26" s="68" customFormat="1" hidden="1" outlineLevel="2" x14ac:dyDescent="0.25">
      <c r="A1679" s="63" t="s">
        <v>1587</v>
      </c>
      <c r="B1679" s="64" t="s">
        <v>2046</v>
      </c>
      <c r="C1679" s="65" t="s">
        <v>2484</v>
      </c>
      <c r="D1679" s="66"/>
      <c r="E1679" s="67"/>
      <c r="F1679" s="307">
        <v>0</v>
      </c>
      <c r="G1679" s="307">
        <v>0</v>
      </c>
      <c r="H1679" s="142">
        <f t="shared" si="264"/>
        <v>0</v>
      </c>
      <c r="I1679" s="91">
        <f t="shared" si="263"/>
        <v>0</v>
      </c>
      <c r="J1679" s="157"/>
      <c r="K1679" s="307">
        <v>0</v>
      </c>
      <c r="L1679" s="307">
        <v>0</v>
      </c>
      <c r="M1679" s="142">
        <f t="shared" si="257"/>
        <v>0</v>
      </c>
      <c r="N1679" s="91">
        <f t="shared" si="258"/>
        <v>0</v>
      </c>
      <c r="O1679" s="258"/>
      <c r="P1679" s="157"/>
      <c r="Q1679" s="307">
        <v>0</v>
      </c>
      <c r="R1679" s="307">
        <v>0</v>
      </c>
      <c r="S1679" s="142">
        <f t="shared" si="259"/>
        <v>0</v>
      </c>
      <c r="T1679" s="91">
        <f t="shared" si="260"/>
        <v>0</v>
      </c>
      <c r="U1679" s="157"/>
      <c r="V1679" s="307">
        <v>0</v>
      </c>
      <c r="W1679" s="307">
        <v>38.700000000000003</v>
      </c>
      <c r="X1679" s="142">
        <f t="shared" si="261"/>
        <v>-38.700000000000003</v>
      </c>
      <c r="Y1679" s="91" t="str">
        <f t="shared" si="262"/>
        <v>N.M.</v>
      </c>
      <c r="Z1679" s="132"/>
    </row>
    <row r="1680" spans="1:26" s="68" customFormat="1" hidden="1" outlineLevel="2" x14ac:dyDescent="0.25">
      <c r="A1680" s="63" t="s">
        <v>1588</v>
      </c>
      <c r="B1680" s="64" t="s">
        <v>2047</v>
      </c>
      <c r="C1680" s="65" t="s">
        <v>2485</v>
      </c>
      <c r="D1680" s="66"/>
      <c r="E1680" s="67"/>
      <c r="F1680" s="307">
        <v>0</v>
      </c>
      <c r="G1680" s="307">
        <v>0</v>
      </c>
      <c r="H1680" s="142">
        <f t="shared" si="264"/>
        <v>0</v>
      </c>
      <c r="I1680" s="91">
        <f t="shared" si="263"/>
        <v>0</v>
      </c>
      <c r="J1680" s="157"/>
      <c r="K1680" s="307">
        <v>0</v>
      </c>
      <c r="L1680" s="307">
        <v>98.31</v>
      </c>
      <c r="M1680" s="142">
        <f t="shared" si="257"/>
        <v>-98.31</v>
      </c>
      <c r="N1680" s="91" t="str">
        <f t="shared" si="258"/>
        <v>N.M.</v>
      </c>
      <c r="O1680" s="258"/>
      <c r="P1680" s="157"/>
      <c r="Q1680" s="307">
        <v>0</v>
      </c>
      <c r="R1680" s="307">
        <v>98.31</v>
      </c>
      <c r="S1680" s="142">
        <f t="shared" si="259"/>
        <v>-98.31</v>
      </c>
      <c r="T1680" s="91" t="str">
        <f t="shared" si="260"/>
        <v>N.M.</v>
      </c>
      <c r="U1680" s="157"/>
      <c r="V1680" s="307">
        <v>0</v>
      </c>
      <c r="W1680" s="307">
        <v>98.31</v>
      </c>
      <c r="X1680" s="142">
        <f t="shared" si="261"/>
        <v>-98.31</v>
      </c>
      <c r="Y1680" s="91" t="str">
        <f t="shared" si="262"/>
        <v>N.M.</v>
      </c>
      <c r="Z1680" s="132"/>
    </row>
    <row r="1681" spans="1:26" s="68" customFormat="1" hidden="1" outlineLevel="2" x14ac:dyDescent="0.25">
      <c r="A1681" s="63" t="s">
        <v>1589</v>
      </c>
      <c r="B1681" s="64" t="s">
        <v>2048</v>
      </c>
      <c r="C1681" s="65" t="s">
        <v>2486</v>
      </c>
      <c r="D1681" s="66"/>
      <c r="E1681" s="67"/>
      <c r="F1681" s="307">
        <v>0</v>
      </c>
      <c r="G1681" s="307">
        <v>351.55</v>
      </c>
      <c r="H1681" s="142">
        <f t="shared" si="264"/>
        <v>-351.55</v>
      </c>
      <c r="I1681" s="91" t="str">
        <f t="shared" si="263"/>
        <v>N.M.</v>
      </c>
      <c r="J1681" s="157"/>
      <c r="K1681" s="307">
        <v>0</v>
      </c>
      <c r="L1681" s="307">
        <v>1220.51</v>
      </c>
      <c r="M1681" s="142">
        <f t="shared" si="257"/>
        <v>-1220.51</v>
      </c>
      <c r="N1681" s="91" t="str">
        <f t="shared" si="258"/>
        <v>N.M.</v>
      </c>
      <c r="O1681" s="258"/>
      <c r="P1681" s="157"/>
      <c r="Q1681" s="307">
        <v>0</v>
      </c>
      <c r="R1681" s="307">
        <v>607.07000000000005</v>
      </c>
      <c r="S1681" s="142">
        <f t="shared" si="259"/>
        <v>-607.07000000000005</v>
      </c>
      <c r="T1681" s="91" t="str">
        <f t="shared" si="260"/>
        <v>N.M.</v>
      </c>
      <c r="U1681" s="157"/>
      <c r="V1681" s="307">
        <v>3892.2000000000003</v>
      </c>
      <c r="W1681" s="307">
        <v>3455.99</v>
      </c>
      <c r="X1681" s="142">
        <f t="shared" si="261"/>
        <v>436.21000000000049</v>
      </c>
      <c r="Y1681" s="91">
        <f t="shared" si="262"/>
        <v>0.12621853651196924</v>
      </c>
      <c r="Z1681" s="132"/>
    </row>
    <row r="1682" spans="1:26" s="68" customFormat="1" hidden="1" outlineLevel="2" x14ac:dyDescent="0.25">
      <c r="A1682" s="63" t="s">
        <v>1590</v>
      </c>
      <c r="B1682" s="64" t="s">
        <v>2049</v>
      </c>
      <c r="C1682" s="65" t="s">
        <v>2464</v>
      </c>
      <c r="D1682" s="66"/>
      <c r="E1682" s="67"/>
      <c r="F1682" s="307">
        <v>2282.44</v>
      </c>
      <c r="G1682" s="307">
        <v>0</v>
      </c>
      <c r="H1682" s="142">
        <f t="shared" si="264"/>
        <v>2282.44</v>
      </c>
      <c r="I1682" s="91" t="str">
        <f t="shared" si="263"/>
        <v>N.M.</v>
      </c>
      <c r="J1682" s="157"/>
      <c r="K1682" s="307">
        <v>6256.31</v>
      </c>
      <c r="L1682" s="307">
        <v>0</v>
      </c>
      <c r="M1682" s="142">
        <f t="shared" si="257"/>
        <v>6256.31</v>
      </c>
      <c r="N1682" s="91" t="str">
        <f t="shared" si="258"/>
        <v>N.M.</v>
      </c>
      <c r="O1682" s="258"/>
      <c r="P1682" s="157"/>
      <c r="Q1682" s="307">
        <v>4576.54</v>
      </c>
      <c r="R1682" s="307">
        <v>0</v>
      </c>
      <c r="S1682" s="142">
        <f t="shared" si="259"/>
        <v>4576.54</v>
      </c>
      <c r="T1682" s="91" t="str">
        <f t="shared" si="260"/>
        <v>N.M.</v>
      </c>
      <c r="U1682" s="157"/>
      <c r="V1682" s="307">
        <v>6256.31</v>
      </c>
      <c r="W1682" s="307">
        <v>0</v>
      </c>
      <c r="X1682" s="142">
        <f t="shared" si="261"/>
        <v>6256.31</v>
      </c>
      <c r="Y1682" s="91" t="str">
        <f t="shared" si="262"/>
        <v>N.M.</v>
      </c>
      <c r="Z1682" s="132"/>
    </row>
    <row r="1683" spans="1:26" s="68" customFormat="1" hidden="1" outlineLevel="2" x14ac:dyDescent="0.25">
      <c r="A1683" s="63" t="s">
        <v>1591</v>
      </c>
      <c r="B1683" s="64" t="s">
        <v>2050</v>
      </c>
      <c r="C1683" s="65" t="s">
        <v>2463</v>
      </c>
      <c r="D1683" s="66"/>
      <c r="E1683" s="67"/>
      <c r="F1683" s="307">
        <v>69482.399999999994</v>
      </c>
      <c r="G1683" s="307">
        <v>0</v>
      </c>
      <c r="H1683" s="142">
        <f t="shared" si="264"/>
        <v>69482.399999999994</v>
      </c>
      <c r="I1683" s="91" t="str">
        <f t="shared" si="263"/>
        <v>N.M.</v>
      </c>
      <c r="J1683" s="157"/>
      <c r="K1683" s="307">
        <v>465925.5</v>
      </c>
      <c r="L1683" s="307">
        <v>0</v>
      </c>
      <c r="M1683" s="142">
        <f t="shared" ref="M1683:M1685" si="265">+K1683-L1683</f>
        <v>465925.5</v>
      </c>
      <c r="N1683" s="91" t="str">
        <f t="shared" ref="N1683:N1685" si="266">IF(L1683&lt;0,IF(M1683=0,0,IF(OR(L1683=0,K1683=0),"N.M.",IF(ABS(M1683/L1683)&gt;=10,"N.M.",M1683/(-L1683)))),IF(M1683=0,0,IF(OR(L1683=0,K1683=0),"N.M.",IF(ABS(M1683/L1683)&gt;=10,"N.M.",M1683/L1683))))</f>
        <v>N.M.</v>
      </c>
      <c r="O1683" s="258"/>
      <c r="P1683" s="157"/>
      <c r="Q1683" s="307">
        <v>206326.44</v>
      </c>
      <c r="R1683" s="307">
        <v>0</v>
      </c>
      <c r="S1683" s="142">
        <f t="shared" ref="S1683:S1685" si="267">+Q1683-R1683</f>
        <v>206326.44</v>
      </c>
      <c r="T1683" s="91" t="str">
        <f t="shared" ref="T1683:T1685" si="268">IF(R1683&lt;0,IF(S1683=0,0,IF(OR(R1683=0,Q1683=0),"N.M.",IF(ABS(S1683/R1683)&gt;=10,"N.M.",S1683/(-R1683)))),IF(S1683=0,0,IF(OR(R1683=0,Q1683=0),"N.M.",IF(ABS(S1683/R1683)&gt;=10,"N.M.",S1683/R1683))))</f>
        <v>N.M.</v>
      </c>
      <c r="U1683" s="157"/>
      <c r="V1683" s="307">
        <v>465925.5</v>
      </c>
      <c r="W1683" s="307">
        <v>0</v>
      </c>
      <c r="X1683" s="142">
        <f t="shared" ref="X1683:X1685" si="269">+V1683-W1683</f>
        <v>465925.5</v>
      </c>
      <c r="Y1683" s="91" t="str">
        <f t="shared" ref="Y1683:Y1685" si="270">IF(W1683&lt;0,IF(X1683=0,0,IF(OR(W1683=0,V1683=0),"N.M.",IF(ABS(X1683/W1683)&gt;=10,"N.M.",X1683/(-W1683)))),IF(X1683=0,0,IF(OR(W1683=0,V1683=0),"N.M.",IF(ABS(X1683/W1683)&gt;=10,"N.M.",X1683/W1683))))</f>
        <v>N.M.</v>
      </c>
      <c r="Z1683" s="132"/>
    </row>
    <row r="1684" spans="1:26" s="68" customFormat="1" hidden="1" outlineLevel="2" x14ac:dyDescent="0.25">
      <c r="A1684" s="63" t="s">
        <v>1592</v>
      </c>
      <c r="B1684" s="64" t="s">
        <v>2051</v>
      </c>
      <c r="C1684" s="65" t="s">
        <v>2487</v>
      </c>
      <c r="D1684" s="66"/>
      <c r="E1684" s="67"/>
      <c r="F1684" s="307">
        <v>9555.06</v>
      </c>
      <c r="G1684" s="307">
        <v>0</v>
      </c>
      <c r="H1684" s="142">
        <f t="shared" si="264"/>
        <v>9555.06</v>
      </c>
      <c r="I1684" s="91" t="str">
        <f t="shared" si="263"/>
        <v>N.M.</v>
      </c>
      <c r="J1684" s="157"/>
      <c r="K1684" s="307">
        <v>70453.94</v>
      </c>
      <c r="L1684" s="307">
        <v>0</v>
      </c>
      <c r="M1684" s="142">
        <f t="shared" si="265"/>
        <v>70453.94</v>
      </c>
      <c r="N1684" s="91" t="str">
        <f t="shared" si="266"/>
        <v>N.M.</v>
      </c>
      <c r="O1684" s="258"/>
      <c r="P1684" s="157"/>
      <c r="Q1684" s="307">
        <v>20230.77</v>
      </c>
      <c r="R1684" s="307">
        <v>0</v>
      </c>
      <c r="S1684" s="142">
        <f t="shared" si="267"/>
        <v>20230.77</v>
      </c>
      <c r="T1684" s="91" t="str">
        <f t="shared" si="268"/>
        <v>N.M.</v>
      </c>
      <c r="U1684" s="157"/>
      <c r="V1684" s="307">
        <v>70453.94</v>
      </c>
      <c r="W1684" s="307">
        <v>0</v>
      </c>
      <c r="X1684" s="142">
        <f t="shared" si="269"/>
        <v>70453.94</v>
      </c>
      <c r="Y1684" s="91" t="str">
        <f t="shared" si="270"/>
        <v>N.M.</v>
      </c>
      <c r="Z1684" s="132"/>
    </row>
    <row r="1685" spans="1:26" collapsed="1" x14ac:dyDescent="0.25">
      <c r="A1685" s="76" t="s">
        <v>736</v>
      </c>
      <c r="B1685" s="47" t="s">
        <v>569</v>
      </c>
      <c r="C1685" s="77" t="s">
        <v>277</v>
      </c>
      <c r="D1685" s="76"/>
      <c r="E1685" s="48"/>
      <c r="F1685" s="100">
        <v>43348019.872999996</v>
      </c>
      <c r="G1685" s="100">
        <v>35602580.420000002</v>
      </c>
      <c r="H1685" s="98">
        <f t="shared" si="264"/>
        <v>7745439.4529999942</v>
      </c>
      <c r="I1685" s="117">
        <f t="shared" si="263"/>
        <v>0.21755275493034035</v>
      </c>
      <c r="J1685" s="159"/>
      <c r="K1685" s="100">
        <v>312196075.02300006</v>
      </c>
      <c r="L1685" s="100">
        <v>266355499.75899988</v>
      </c>
      <c r="M1685" s="98">
        <f t="shared" si="265"/>
        <v>45840575.264000177</v>
      </c>
      <c r="N1685" s="117">
        <f t="shared" si="266"/>
        <v>0.17210298006039679</v>
      </c>
      <c r="O1685" s="246"/>
      <c r="P1685" s="159"/>
      <c r="Q1685" s="100">
        <v>133172990.5840001</v>
      </c>
      <c r="R1685" s="100">
        <v>108919634.97499992</v>
      </c>
      <c r="S1685" s="98">
        <f t="shared" si="267"/>
        <v>24253355.609000176</v>
      </c>
      <c r="T1685" s="117">
        <f t="shared" si="268"/>
        <v>0.22267202432846012</v>
      </c>
      <c r="U1685" s="159"/>
      <c r="V1685" s="100">
        <v>500680968.78300041</v>
      </c>
      <c r="W1685" s="100">
        <v>413814581.14000022</v>
      </c>
      <c r="X1685" s="98">
        <f t="shared" si="269"/>
        <v>86866387.643000185</v>
      </c>
      <c r="Y1685" s="117">
        <f t="shared" si="270"/>
        <v>0.20991620789121462</v>
      </c>
    </row>
    <row r="1686" spans="1:26" x14ac:dyDescent="0.25">
      <c r="A1686" s="38"/>
      <c r="B1686" s="70"/>
      <c r="C1686" s="38"/>
      <c r="D1686" s="38"/>
      <c r="E1686" s="69" t="s">
        <v>19</v>
      </c>
      <c r="F1686" s="100"/>
      <c r="G1686" s="100"/>
      <c r="H1686" s="283"/>
      <c r="J1686" s="159"/>
      <c r="K1686" s="100"/>
      <c r="L1686" s="100"/>
      <c r="M1686" s="283"/>
      <c r="P1686" s="159"/>
      <c r="Q1686" s="100"/>
      <c r="R1686" s="100"/>
      <c r="S1686" s="283"/>
      <c r="U1686" s="159"/>
      <c r="V1686" s="100"/>
      <c r="W1686" s="100"/>
      <c r="X1686" s="283"/>
    </row>
    <row r="1687" spans="1:26" s="45" customFormat="1" ht="12.75" customHeight="1" x14ac:dyDescent="0.3">
      <c r="A1687" s="41"/>
      <c r="B1687" s="41"/>
      <c r="C1687" s="73"/>
      <c r="D1687" s="41"/>
      <c r="E1687" s="48"/>
      <c r="F1687" s="100"/>
      <c r="G1687" s="100"/>
      <c r="H1687" s="283"/>
      <c r="I1687" s="96"/>
      <c r="J1687" s="159"/>
      <c r="K1687" s="100"/>
      <c r="L1687" s="100"/>
      <c r="M1687" s="283"/>
      <c r="N1687" s="96"/>
      <c r="O1687" s="241"/>
      <c r="P1687" s="159"/>
      <c r="Q1687" s="100"/>
      <c r="R1687" s="100"/>
      <c r="S1687" s="283"/>
      <c r="T1687" s="96"/>
      <c r="U1687" s="159"/>
      <c r="V1687" s="100"/>
      <c r="W1687" s="100"/>
      <c r="X1687" s="283"/>
      <c r="Y1687" s="96"/>
      <c r="Z1687" s="132"/>
    </row>
  </sheetData>
  <conditionalFormatting sqref="E1686">
    <cfRule type="cellIs" dxfId="3" priority="2" stopIfTrue="1" operator="equal">
      <formula>#REF!</formula>
    </cfRule>
  </conditionalFormatting>
  <conditionalFormatting sqref="C4">
    <cfRule type="cellIs" dxfId="2" priority="1" stopIfTrue="1" operator="equal">
      <formula>"REPORT HAS ERRORS"</formula>
    </cfRule>
  </conditionalFormatting>
  <printOptions horizontalCentered="1"/>
  <pageMargins left="0.2" right="0.2" top="0.25" bottom="0.5" header="0.3" footer="0.25"/>
  <pageSetup scale="52" orientation="portrait" r:id="rId1"/>
  <headerFooter>
    <oddFooter>&amp;L&amp;8&amp;D&amp;R&amp;8&amp;Z&amp;F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Z852"/>
  <sheetViews>
    <sheetView topLeftCell="B2" workbookViewId="0">
      <pane xSplit="2" ySplit="5" topLeftCell="D7" activePane="bottomRight" state="frozen"/>
      <selection activeCell="B2" sqref="B2"/>
      <selection pane="topRight" activeCell="D2" sqref="D2"/>
      <selection pane="bottomLeft" activeCell="B7" sqref="B7"/>
      <selection pane="bottomRight" activeCell="F7" sqref="F7"/>
    </sheetView>
  </sheetViews>
  <sheetFormatPr defaultRowHeight="12.5" outlineLevelRow="1" outlineLevelCol="1" x14ac:dyDescent="0.25"/>
  <cols>
    <col min="1" max="1" width="0" hidden="1" customWidth="1"/>
    <col min="2" max="2" width="12.7265625" customWidth="1"/>
    <col min="3" max="3" width="35.26953125" customWidth="1"/>
    <col min="4" max="4" width="3.1796875" customWidth="1"/>
    <col min="5" max="5" width="1.1796875" customWidth="1"/>
    <col min="6" max="7" width="21" style="167" customWidth="1"/>
    <col min="8" max="8" width="19.26953125" style="167" customWidth="1" collapsed="1"/>
    <col min="9" max="9" width="12.7265625" style="96" hidden="1" customWidth="1" outlineLevel="1"/>
    <col min="10" max="10" width="2.7265625" style="167" customWidth="1"/>
    <col min="11" max="11" width="19.54296875" style="167" customWidth="1"/>
    <col min="12" max="12" width="18.54296875" style="167" customWidth="1"/>
    <col min="13" max="13" width="19.26953125" style="167" customWidth="1" collapsed="1"/>
    <col min="14" max="14" width="12.7265625" style="96" hidden="1" customWidth="1" outlineLevel="1"/>
    <col min="15" max="15" width="40.26953125" style="241" hidden="1" customWidth="1" outlineLevel="1"/>
    <col min="16" max="16" width="2.7265625" style="167" customWidth="1"/>
    <col min="17" max="18" width="21" style="167" customWidth="1"/>
    <col min="19" max="19" width="19.26953125" style="167" customWidth="1" collapsed="1"/>
    <col min="20" max="20" width="12.7265625" style="96" hidden="1" customWidth="1" outlineLevel="1"/>
    <col min="21" max="21" width="2.7265625" style="167" customWidth="1"/>
    <col min="22" max="23" width="21" style="167" customWidth="1"/>
    <col min="24" max="24" width="19.26953125" style="167" customWidth="1" collapsed="1"/>
    <col min="25" max="25" width="12.7265625" style="96" hidden="1" customWidth="1" outlineLevel="1"/>
    <col min="26" max="26" width="6.26953125" style="132" customWidth="1"/>
  </cols>
  <sheetData>
    <row r="1" spans="1:26" s="68" customFormat="1" ht="11.25" hidden="1" customHeight="1" x14ac:dyDescent="0.25">
      <c r="A1" s="63" t="s">
        <v>265</v>
      </c>
      <c r="B1" s="64" t="s">
        <v>0</v>
      </c>
      <c r="C1" s="65" t="s">
        <v>1</v>
      </c>
      <c r="D1" s="66"/>
      <c r="E1" s="67"/>
      <c r="F1" s="307" t="s">
        <v>571</v>
      </c>
      <c r="G1" s="307" t="s">
        <v>572</v>
      </c>
      <c r="H1" s="142" t="s">
        <v>573</v>
      </c>
      <c r="I1" s="91" t="s">
        <v>573</v>
      </c>
      <c r="J1" s="157"/>
      <c r="K1" s="307" t="s">
        <v>574</v>
      </c>
      <c r="L1" s="307" t="s">
        <v>575</v>
      </c>
      <c r="M1" s="142" t="s">
        <v>573</v>
      </c>
      <c r="N1" s="91" t="s">
        <v>573</v>
      </c>
      <c r="O1" s="258"/>
      <c r="P1" s="157"/>
      <c r="Q1" s="307" t="s">
        <v>576</v>
      </c>
      <c r="R1" s="307" t="s">
        <v>577</v>
      </c>
      <c r="S1" s="142" t="s">
        <v>573</v>
      </c>
      <c r="T1" s="91" t="s">
        <v>573</v>
      </c>
      <c r="U1" s="157"/>
      <c r="V1" s="307" t="s">
        <v>578</v>
      </c>
      <c r="W1" s="307" t="s">
        <v>579</v>
      </c>
      <c r="X1" s="142" t="s">
        <v>573</v>
      </c>
      <c r="Y1" s="91" t="s">
        <v>573</v>
      </c>
      <c r="Z1" s="132"/>
    </row>
    <row r="2" spans="1:26" s="7" customFormat="1" ht="13" x14ac:dyDescent="0.3">
      <c r="C2" s="19" t="s">
        <v>2575</v>
      </c>
      <c r="D2" s="54"/>
      <c r="E2" s="39"/>
      <c r="F2" s="143"/>
      <c r="G2" s="143" t="s">
        <v>2575</v>
      </c>
      <c r="H2" s="143"/>
      <c r="I2" s="92"/>
      <c r="J2" s="158"/>
      <c r="K2" s="143"/>
      <c r="L2" s="143" t="s">
        <v>2575</v>
      </c>
      <c r="M2" s="143"/>
      <c r="N2" s="92"/>
      <c r="O2" s="240"/>
      <c r="P2" s="158"/>
      <c r="Q2" s="143"/>
      <c r="R2" s="143" t="s">
        <v>2575</v>
      </c>
      <c r="S2" s="143"/>
      <c r="T2" s="92"/>
      <c r="U2" s="158"/>
      <c r="V2" s="143"/>
      <c r="W2" s="143" t="s">
        <v>2575</v>
      </c>
      <c r="X2" s="143"/>
      <c r="Y2" s="92"/>
      <c r="Z2" s="135"/>
    </row>
    <row r="3" spans="1:26" s="7" customFormat="1" ht="13" x14ac:dyDescent="0.3">
      <c r="C3" s="19" t="s">
        <v>2578</v>
      </c>
      <c r="D3" s="55"/>
      <c r="E3" s="18"/>
      <c r="F3" s="144"/>
      <c r="G3" s="145" t="s">
        <v>2579</v>
      </c>
      <c r="H3" s="146"/>
      <c r="I3" s="93"/>
      <c r="J3" s="159"/>
      <c r="K3" s="144"/>
      <c r="L3" s="145" t="s">
        <v>2579</v>
      </c>
      <c r="M3" s="146"/>
      <c r="N3" s="93"/>
      <c r="O3" s="241"/>
      <c r="P3" s="159"/>
      <c r="Q3" s="144"/>
      <c r="R3" s="145" t="s">
        <v>2579</v>
      </c>
      <c r="S3" s="146"/>
      <c r="T3" s="93"/>
      <c r="U3" s="159"/>
      <c r="V3" s="144"/>
      <c r="W3" s="145" t="s">
        <v>2579</v>
      </c>
      <c r="X3" s="146"/>
      <c r="Y3" s="93"/>
      <c r="Z3" s="132"/>
    </row>
    <row r="4" spans="1:26" s="7" customFormat="1" ht="13.5" thickBot="1" x14ac:dyDescent="0.35">
      <c r="B4" s="13" t="s">
        <v>2580</v>
      </c>
      <c r="C4" s="36"/>
      <c r="D4" s="56"/>
      <c r="E4" s="14"/>
      <c r="F4" s="147"/>
      <c r="G4" s="147"/>
      <c r="H4" s="148"/>
      <c r="I4" s="94"/>
      <c r="J4" s="160"/>
      <c r="K4" s="147"/>
      <c r="L4" s="147"/>
      <c r="M4" s="148"/>
      <c r="N4" s="94"/>
      <c r="O4" s="242"/>
      <c r="P4" s="160"/>
      <c r="Q4" s="147"/>
      <c r="R4" s="147"/>
      <c r="S4" s="148"/>
      <c r="T4" s="94"/>
      <c r="U4" s="160"/>
      <c r="V4" s="147"/>
      <c r="W4" s="147"/>
      <c r="X4" s="148"/>
      <c r="Y4" s="94"/>
      <c r="Z4" s="133"/>
    </row>
    <row r="5" spans="1:26" s="7" customFormat="1" ht="13" x14ac:dyDescent="0.3">
      <c r="B5" s="11" t="s">
        <v>2573</v>
      </c>
      <c r="C5" s="12" t="s">
        <v>2581</v>
      </c>
      <c r="D5" s="55"/>
      <c r="E5" s="15"/>
      <c r="F5" s="149" t="s">
        <v>580</v>
      </c>
      <c r="G5" s="150"/>
      <c r="H5" s="145" t="s">
        <v>581</v>
      </c>
      <c r="I5" s="93"/>
      <c r="J5" s="161"/>
      <c r="K5" s="149" t="s">
        <v>582</v>
      </c>
      <c r="L5" s="150"/>
      <c r="M5" s="145" t="s">
        <v>581</v>
      </c>
      <c r="N5" s="93"/>
      <c r="O5" s="241"/>
      <c r="P5" s="161"/>
      <c r="Q5" s="149" t="s">
        <v>583</v>
      </c>
      <c r="R5" s="150"/>
      <c r="S5" s="145" t="s">
        <v>581</v>
      </c>
      <c r="T5" s="93"/>
      <c r="U5" s="161"/>
      <c r="V5" s="149" t="s">
        <v>584</v>
      </c>
      <c r="W5" s="150"/>
      <c r="X5" s="145" t="s">
        <v>581</v>
      </c>
      <c r="Y5" s="93"/>
      <c r="Z5" s="134"/>
    </row>
    <row r="6" spans="1:26" s="8" customFormat="1" ht="13.5" thickBot="1" x14ac:dyDescent="0.35">
      <c r="A6" s="7"/>
      <c r="B6" s="10" t="s">
        <v>2576</v>
      </c>
      <c r="C6" s="6" t="s">
        <v>2582</v>
      </c>
      <c r="D6" s="56"/>
      <c r="E6" s="16"/>
      <c r="F6" s="151" t="s">
        <v>2583</v>
      </c>
      <c r="G6" s="180">
        <v>2024</v>
      </c>
      <c r="H6" s="147" t="s">
        <v>585</v>
      </c>
      <c r="I6" s="95" t="s">
        <v>586</v>
      </c>
      <c r="J6" s="162"/>
      <c r="K6" s="151" t="s">
        <v>2583</v>
      </c>
      <c r="L6" s="180">
        <v>2024</v>
      </c>
      <c r="M6" s="147" t="s">
        <v>585</v>
      </c>
      <c r="N6" s="95" t="s">
        <v>586</v>
      </c>
      <c r="O6" s="95" t="s">
        <v>587</v>
      </c>
      <c r="P6" s="162"/>
      <c r="Q6" s="151" t="s">
        <v>2583</v>
      </c>
      <c r="R6" s="180">
        <v>2024</v>
      </c>
      <c r="S6" s="147" t="s">
        <v>585</v>
      </c>
      <c r="T6" s="95" t="s">
        <v>586</v>
      </c>
      <c r="U6" s="162"/>
      <c r="V6" s="151" t="s">
        <v>2583</v>
      </c>
      <c r="W6" s="180">
        <v>2024</v>
      </c>
      <c r="X6" s="147" t="s">
        <v>585</v>
      </c>
      <c r="Y6" s="95" t="s">
        <v>586</v>
      </c>
      <c r="Z6" s="128"/>
    </row>
    <row r="7" spans="1:26" ht="13.5" thickTop="1" x14ac:dyDescent="0.3">
      <c r="H7" s="330"/>
      <c r="I7" s="329"/>
      <c r="J7" s="330"/>
      <c r="M7" s="330"/>
      <c r="N7" s="329"/>
      <c r="O7" s="331"/>
      <c r="P7" s="330"/>
      <c r="S7" s="330"/>
      <c r="T7" s="329"/>
      <c r="U7" s="330"/>
      <c r="X7" s="330"/>
      <c r="Y7" s="329"/>
      <c r="Z7" s="332"/>
    </row>
    <row r="8" spans="1:26" s="45" customFormat="1" ht="15.5" x14ac:dyDescent="0.35">
      <c r="A8" s="41"/>
      <c r="B8" s="70"/>
      <c r="C8" s="237" t="s">
        <v>456</v>
      </c>
      <c r="D8" s="41"/>
      <c r="E8" s="48"/>
      <c r="F8" s="100"/>
      <c r="G8" s="100"/>
      <c r="H8" s="283"/>
      <c r="I8" s="96"/>
      <c r="J8" s="159"/>
      <c r="K8" s="100"/>
      <c r="L8" s="100"/>
      <c r="M8" s="283"/>
      <c r="N8" s="96"/>
      <c r="O8" s="241"/>
      <c r="P8" s="159"/>
      <c r="Q8" s="100"/>
      <c r="R8" s="100"/>
      <c r="S8" s="283"/>
      <c r="T8" s="96"/>
      <c r="U8" s="159"/>
      <c r="V8" s="100"/>
      <c r="W8" s="100"/>
      <c r="X8" s="283"/>
      <c r="Y8" s="96"/>
      <c r="Z8" s="132"/>
    </row>
    <row r="9" spans="1:26" ht="15.5" x14ac:dyDescent="0.35">
      <c r="A9" s="38"/>
      <c r="B9" s="70"/>
      <c r="C9" s="237" t="s">
        <v>814</v>
      </c>
      <c r="D9" s="38"/>
      <c r="E9" s="69"/>
      <c r="F9" s="100"/>
      <c r="G9" s="100"/>
      <c r="H9" s="283"/>
      <c r="J9" s="159"/>
      <c r="K9" s="100"/>
      <c r="L9" s="100"/>
      <c r="M9" s="283"/>
      <c r="P9" s="159"/>
      <c r="Q9" s="100"/>
      <c r="R9" s="100"/>
      <c r="S9" s="283"/>
      <c r="U9" s="159"/>
      <c r="V9" s="100"/>
      <c r="W9" s="100"/>
      <c r="X9" s="283"/>
    </row>
    <row r="10" spans="1:26" x14ac:dyDescent="0.25">
      <c r="A10" s="38"/>
      <c r="B10" s="38">
        <v>1</v>
      </c>
      <c r="C10" s="78" t="s">
        <v>777</v>
      </c>
      <c r="D10" s="181"/>
      <c r="E10" s="239"/>
      <c r="F10" s="305"/>
      <c r="G10" s="305"/>
      <c r="H10" s="305"/>
      <c r="I10" s="239"/>
      <c r="J10" s="266"/>
      <c r="K10" s="305"/>
      <c r="L10" s="305"/>
      <c r="M10" s="305"/>
      <c r="N10" s="239"/>
      <c r="O10" s="264"/>
      <c r="P10" s="265"/>
      <c r="Q10" s="305"/>
      <c r="R10" s="305"/>
      <c r="S10" s="305"/>
      <c r="T10" s="239"/>
      <c r="U10" s="266"/>
      <c r="V10" s="305"/>
      <c r="W10" s="305"/>
      <c r="X10" s="305"/>
      <c r="Y10" s="238"/>
      <c r="Z10" s="238"/>
    </row>
    <row r="11" spans="1:26" s="68" customFormat="1" hidden="1" outlineLevel="1" x14ac:dyDescent="0.25">
      <c r="A11" s="63" t="s">
        <v>1333</v>
      </c>
      <c r="B11" s="64" t="s">
        <v>1792</v>
      </c>
      <c r="C11" s="65" t="s">
        <v>2250</v>
      </c>
      <c r="D11" s="66"/>
      <c r="E11" s="67"/>
      <c r="F11" s="307">
        <v>441077.5</v>
      </c>
      <c r="G11" s="307">
        <v>404117.81</v>
      </c>
      <c r="H11" s="142">
        <f t="shared" ref="H11:H42" si="0">+F11-G11</f>
        <v>36959.69</v>
      </c>
      <c r="I11" s="91">
        <f t="shared" ref="I11:I42" si="1">IF(AND(F11=0,G11=0),"",IF(OR(F11=0,G11=0),100%,(+H11/G11)))</f>
        <v>9.1457711304532716E-2</v>
      </c>
      <c r="J11" s="157"/>
      <c r="K11" s="307">
        <v>2392787.41</v>
      </c>
      <c r="L11" s="307">
        <v>2741202.74</v>
      </c>
      <c r="M11" s="142">
        <f t="shared" ref="M11:M42" si="2">+K11-L11</f>
        <v>-348415.33000000007</v>
      </c>
      <c r="N11" s="91">
        <f t="shared" ref="N11:N42" si="3">IF(AND(K11=0,L11=0),"",IF(OR(K11=0,L11=0),100%,(+M11/L11)))</f>
        <v>-0.12710308687346492</v>
      </c>
      <c r="O11" s="258"/>
      <c r="P11" s="157"/>
      <c r="Q11" s="307">
        <v>1086377.3999999999</v>
      </c>
      <c r="R11" s="307">
        <v>1198349.69</v>
      </c>
      <c r="S11" s="142">
        <f t="shared" ref="S11:S42" si="4">+Q11-R11</f>
        <v>-111972.29000000004</v>
      </c>
      <c r="T11" s="91">
        <f t="shared" ref="T11:T42" si="5">IF(AND(Q11=0,R11=0),"",IF(OR(Q11=0,R11=0),100%,(+S11/R11)))</f>
        <v>-9.3438744078116337E-2</v>
      </c>
      <c r="U11" s="157"/>
      <c r="V11" s="307">
        <v>4078509.39</v>
      </c>
      <c r="W11" s="307">
        <v>4979442.82</v>
      </c>
      <c r="X11" s="142">
        <f t="shared" ref="X11:X42" si="6">+V11-W11</f>
        <v>-900933.43000000017</v>
      </c>
      <c r="Y11" s="91">
        <f t="shared" ref="Y11:Y42" si="7">IF(AND(V11=0,W11=0),"",IF(OR(V11=0,W11=0),100%,(+X11/W11)))</f>
        <v>-0.18093057046089348</v>
      </c>
      <c r="Z11" s="132"/>
    </row>
    <row r="12" spans="1:26" s="68" customFormat="1" hidden="1" outlineLevel="1" x14ac:dyDescent="0.25">
      <c r="A12" s="63" t="s">
        <v>1334</v>
      </c>
      <c r="B12" s="64" t="s">
        <v>1793</v>
      </c>
      <c r="C12" s="65" t="s">
        <v>2251</v>
      </c>
      <c r="D12" s="66"/>
      <c r="E12" s="67"/>
      <c r="F12" s="307">
        <v>0</v>
      </c>
      <c r="G12" s="307">
        <v>0</v>
      </c>
      <c r="H12" s="142">
        <f t="shared" si="0"/>
        <v>0</v>
      </c>
      <c r="I12" s="91" t="str">
        <f t="shared" si="1"/>
        <v/>
      </c>
      <c r="J12" s="157"/>
      <c r="K12" s="307">
        <v>0</v>
      </c>
      <c r="L12" s="307">
        <v>0</v>
      </c>
      <c r="M12" s="142">
        <f t="shared" si="2"/>
        <v>0</v>
      </c>
      <c r="N12" s="91" t="str">
        <f t="shared" si="3"/>
        <v/>
      </c>
      <c r="O12" s="258"/>
      <c r="P12" s="157"/>
      <c r="Q12" s="307">
        <v>0</v>
      </c>
      <c r="R12" s="307">
        <v>-17.080000000000002</v>
      </c>
      <c r="S12" s="142">
        <f t="shared" si="4"/>
        <v>17.080000000000002</v>
      </c>
      <c r="T12" s="91">
        <f t="shared" si="5"/>
        <v>1</v>
      </c>
      <c r="U12" s="157"/>
      <c r="V12" s="307">
        <v>0</v>
      </c>
      <c r="W12" s="307">
        <v>0</v>
      </c>
      <c r="X12" s="142">
        <f t="shared" si="6"/>
        <v>0</v>
      </c>
      <c r="Y12" s="91" t="str">
        <f t="shared" si="7"/>
        <v/>
      </c>
      <c r="Z12" s="132"/>
    </row>
    <row r="13" spans="1:26" s="68" customFormat="1" hidden="1" outlineLevel="1" x14ac:dyDescent="0.25">
      <c r="A13" s="63" t="s">
        <v>1320</v>
      </c>
      <c r="B13" s="64" t="s">
        <v>1779</v>
      </c>
      <c r="C13" s="65" t="s">
        <v>2237</v>
      </c>
      <c r="D13" s="66"/>
      <c r="E13" s="67"/>
      <c r="F13" s="307">
        <v>671120.34</v>
      </c>
      <c r="G13" s="307">
        <v>473977.3</v>
      </c>
      <c r="H13" s="142">
        <f t="shared" si="0"/>
        <v>197143.03999999998</v>
      </c>
      <c r="I13" s="91">
        <f t="shared" si="1"/>
        <v>0.41593350567632664</v>
      </c>
      <c r="J13" s="157"/>
      <c r="K13" s="307">
        <v>4770804.21</v>
      </c>
      <c r="L13" s="307">
        <v>3549213.05</v>
      </c>
      <c r="M13" s="142">
        <f t="shared" si="2"/>
        <v>1221591.1600000001</v>
      </c>
      <c r="N13" s="91">
        <f t="shared" si="3"/>
        <v>0.34418648381787059</v>
      </c>
      <c r="O13" s="258"/>
      <c r="P13" s="157"/>
      <c r="Q13" s="307">
        <v>1646297.01</v>
      </c>
      <c r="R13" s="307">
        <v>1358673.82</v>
      </c>
      <c r="S13" s="142">
        <f t="shared" si="4"/>
        <v>287623.18999999994</v>
      </c>
      <c r="T13" s="91">
        <f t="shared" si="5"/>
        <v>0.2116940694419209</v>
      </c>
      <c r="U13" s="157"/>
      <c r="V13" s="307">
        <v>7570431.1699999999</v>
      </c>
      <c r="W13" s="307">
        <v>7103320.96</v>
      </c>
      <c r="X13" s="142">
        <f t="shared" si="6"/>
        <v>467110.20999999996</v>
      </c>
      <c r="Y13" s="91">
        <f t="shared" si="7"/>
        <v>6.5759412059567132E-2</v>
      </c>
      <c r="Z13" s="132"/>
    </row>
    <row r="14" spans="1:26" s="68" customFormat="1" hidden="1" outlineLevel="1" x14ac:dyDescent="0.25">
      <c r="A14" s="63" t="s">
        <v>1321</v>
      </c>
      <c r="B14" s="64" t="s">
        <v>1780</v>
      </c>
      <c r="C14" s="65" t="s">
        <v>2238</v>
      </c>
      <c r="D14" s="66"/>
      <c r="E14" s="67"/>
      <c r="F14" s="307">
        <v>9639698.9399999995</v>
      </c>
      <c r="G14" s="307">
        <v>10399040</v>
      </c>
      <c r="H14" s="142">
        <f t="shared" si="0"/>
        <v>-759341.06000000052</v>
      </c>
      <c r="I14" s="91">
        <f t="shared" si="1"/>
        <v>-7.3020303797273645E-2</v>
      </c>
      <c r="J14" s="157"/>
      <c r="K14" s="307">
        <v>38628656.909999996</v>
      </c>
      <c r="L14" s="307">
        <v>48686220.909999996</v>
      </c>
      <c r="M14" s="142">
        <f t="shared" si="2"/>
        <v>-10057564</v>
      </c>
      <c r="N14" s="91">
        <f t="shared" si="3"/>
        <v>-0.20657927052075237</v>
      </c>
      <c r="O14" s="258"/>
      <c r="P14" s="157"/>
      <c r="Q14" s="307">
        <v>16467427.58</v>
      </c>
      <c r="R14" s="307">
        <v>22306502.59</v>
      </c>
      <c r="S14" s="142">
        <f t="shared" si="4"/>
        <v>-5839075.0099999998</v>
      </c>
      <c r="T14" s="91">
        <f t="shared" si="5"/>
        <v>-0.26176559890736328</v>
      </c>
      <c r="U14" s="157"/>
      <c r="V14" s="307">
        <v>72139360.299999997</v>
      </c>
      <c r="W14" s="307">
        <v>69244510.629999995</v>
      </c>
      <c r="X14" s="142">
        <f t="shared" si="6"/>
        <v>2894849.6700000018</v>
      </c>
      <c r="Y14" s="91">
        <f t="shared" si="7"/>
        <v>4.1806197251769095E-2</v>
      </c>
      <c r="Z14" s="132"/>
    </row>
    <row r="15" spans="1:26" s="68" customFormat="1" hidden="1" outlineLevel="1" x14ac:dyDescent="0.25">
      <c r="A15" s="63" t="s">
        <v>1322</v>
      </c>
      <c r="B15" s="64" t="s">
        <v>1781</v>
      </c>
      <c r="C15" s="65" t="s">
        <v>2239</v>
      </c>
      <c r="D15" s="66"/>
      <c r="E15" s="67"/>
      <c r="F15" s="307">
        <v>519917.36</v>
      </c>
      <c r="G15" s="307">
        <v>448366.93</v>
      </c>
      <c r="H15" s="142">
        <f t="shared" si="0"/>
        <v>71550.429999999993</v>
      </c>
      <c r="I15" s="91">
        <f t="shared" si="1"/>
        <v>0.15958007875380104</v>
      </c>
      <c r="J15" s="157"/>
      <c r="K15" s="307">
        <v>2269117.4900000002</v>
      </c>
      <c r="L15" s="307">
        <v>1943694.6800000002</v>
      </c>
      <c r="M15" s="142">
        <f t="shared" si="2"/>
        <v>325422.81000000006</v>
      </c>
      <c r="N15" s="91">
        <f t="shared" si="3"/>
        <v>0.16742486016373725</v>
      </c>
      <c r="O15" s="258"/>
      <c r="P15" s="157"/>
      <c r="Q15" s="307">
        <v>1101238.8999999999</v>
      </c>
      <c r="R15" s="307">
        <v>1000866.61</v>
      </c>
      <c r="S15" s="142">
        <f t="shared" si="4"/>
        <v>100372.28999999992</v>
      </c>
      <c r="T15" s="91">
        <f t="shared" si="5"/>
        <v>0.10028538168537755</v>
      </c>
      <c r="U15" s="157"/>
      <c r="V15" s="307">
        <v>3876212.89</v>
      </c>
      <c r="W15" s="307">
        <v>2635293.56</v>
      </c>
      <c r="X15" s="142">
        <f t="shared" si="6"/>
        <v>1240919.33</v>
      </c>
      <c r="Y15" s="91">
        <f t="shared" si="7"/>
        <v>0.47088466683005897</v>
      </c>
      <c r="Z15" s="132"/>
    </row>
    <row r="16" spans="1:26" s="68" customFormat="1" hidden="1" outlineLevel="1" x14ac:dyDescent="0.25">
      <c r="A16" s="63" t="s">
        <v>1323</v>
      </c>
      <c r="B16" s="64" t="s">
        <v>1782</v>
      </c>
      <c r="C16" s="65" t="s">
        <v>2240</v>
      </c>
      <c r="D16" s="66"/>
      <c r="E16" s="67"/>
      <c r="F16" s="307">
        <v>-1315935.06</v>
      </c>
      <c r="G16" s="307">
        <v>-3400719.02</v>
      </c>
      <c r="H16" s="142">
        <f t="shared" si="0"/>
        <v>2084783.96</v>
      </c>
      <c r="I16" s="91">
        <f t="shared" si="1"/>
        <v>-0.61304210895965172</v>
      </c>
      <c r="J16" s="157"/>
      <c r="K16" s="307">
        <v>239419.24</v>
      </c>
      <c r="L16" s="307">
        <v>475218.31</v>
      </c>
      <c r="M16" s="142">
        <f t="shared" si="2"/>
        <v>-235799.07</v>
      </c>
      <c r="N16" s="91">
        <f t="shared" si="3"/>
        <v>-0.49619104533240732</v>
      </c>
      <c r="O16" s="258"/>
      <c r="P16" s="157"/>
      <c r="Q16" s="307">
        <v>-238646.47500000001</v>
      </c>
      <c r="R16" s="307">
        <v>-2977742</v>
      </c>
      <c r="S16" s="142">
        <f t="shared" si="4"/>
        <v>2739095.5249999999</v>
      </c>
      <c r="T16" s="91">
        <f t="shared" si="5"/>
        <v>-0.91985656413483774</v>
      </c>
      <c r="U16" s="157"/>
      <c r="V16" s="307">
        <v>1817425</v>
      </c>
      <c r="W16" s="307">
        <v>-4337801.0000000009</v>
      </c>
      <c r="X16" s="142">
        <f t="shared" si="6"/>
        <v>6155226.0000000009</v>
      </c>
      <c r="Y16" s="91">
        <f t="shared" si="7"/>
        <v>-1.4189738072355094</v>
      </c>
      <c r="Z16" s="132"/>
    </row>
    <row r="17" spans="1:26" s="68" customFormat="1" hidden="1" outlineLevel="1" x14ac:dyDescent="0.25">
      <c r="A17" s="63" t="s">
        <v>1324</v>
      </c>
      <c r="B17" s="64" t="s">
        <v>1783</v>
      </c>
      <c r="C17" s="65" t="s">
        <v>2241</v>
      </c>
      <c r="D17" s="66"/>
      <c r="E17" s="67"/>
      <c r="F17" s="307">
        <v>1061.0899999999999</v>
      </c>
      <c r="G17" s="307">
        <v>2129.9</v>
      </c>
      <c r="H17" s="142">
        <f t="shared" si="0"/>
        <v>-1068.8100000000002</v>
      </c>
      <c r="I17" s="91">
        <f t="shared" si="1"/>
        <v>-0.50181229165688535</v>
      </c>
      <c r="J17" s="157"/>
      <c r="K17" s="307">
        <v>3019.55</v>
      </c>
      <c r="L17" s="307">
        <v>10673.84</v>
      </c>
      <c r="M17" s="142">
        <f t="shared" si="2"/>
        <v>-7654.29</v>
      </c>
      <c r="N17" s="91">
        <f t="shared" si="3"/>
        <v>-0.71710743275147459</v>
      </c>
      <c r="O17" s="258"/>
      <c r="P17" s="157"/>
      <c r="Q17" s="307">
        <v>1041.57</v>
      </c>
      <c r="R17" s="307">
        <v>8178.3600000000006</v>
      </c>
      <c r="S17" s="142">
        <f t="shared" si="4"/>
        <v>-7136.7900000000009</v>
      </c>
      <c r="T17" s="91">
        <f t="shared" si="5"/>
        <v>-0.87264317051340368</v>
      </c>
      <c r="U17" s="157"/>
      <c r="V17" s="307">
        <v>11199.76</v>
      </c>
      <c r="W17" s="307">
        <v>10673.84</v>
      </c>
      <c r="X17" s="142">
        <f t="shared" si="6"/>
        <v>525.92000000000007</v>
      </c>
      <c r="Y17" s="91">
        <f t="shared" si="7"/>
        <v>4.9271864671008754E-2</v>
      </c>
      <c r="Z17" s="132"/>
    </row>
    <row r="18" spans="1:26" s="68" customFormat="1" hidden="1" outlineLevel="1" x14ac:dyDescent="0.25">
      <c r="A18" s="63" t="s">
        <v>1325</v>
      </c>
      <c r="B18" s="64" t="s">
        <v>1784</v>
      </c>
      <c r="C18" s="65" t="s">
        <v>2242</v>
      </c>
      <c r="D18" s="66"/>
      <c r="E18" s="67"/>
      <c r="F18" s="307">
        <v>0</v>
      </c>
      <c r="G18" s="307">
        <v>0</v>
      </c>
      <c r="H18" s="142">
        <f t="shared" si="0"/>
        <v>0</v>
      </c>
      <c r="I18" s="91" t="str">
        <f t="shared" si="1"/>
        <v/>
      </c>
      <c r="J18" s="157"/>
      <c r="K18" s="307">
        <v>4136038.43</v>
      </c>
      <c r="L18" s="307">
        <v>49281.130000000005</v>
      </c>
      <c r="M18" s="142">
        <f t="shared" si="2"/>
        <v>4086757.3000000003</v>
      </c>
      <c r="N18" s="91">
        <f t="shared" si="3"/>
        <v>82.927426785871177</v>
      </c>
      <c r="O18" s="258"/>
      <c r="P18" s="157"/>
      <c r="Q18" s="307">
        <v>4136038.43</v>
      </c>
      <c r="R18" s="307">
        <v>49281.130000000005</v>
      </c>
      <c r="S18" s="142">
        <f t="shared" si="4"/>
        <v>4086757.3000000003</v>
      </c>
      <c r="T18" s="91">
        <f t="shared" si="5"/>
        <v>82.927426785871177</v>
      </c>
      <c r="U18" s="157"/>
      <c r="V18" s="307">
        <v>4136038.43</v>
      </c>
      <c r="W18" s="307">
        <v>49281.130000000005</v>
      </c>
      <c r="X18" s="142">
        <f t="shared" si="6"/>
        <v>4086757.3000000003</v>
      </c>
      <c r="Y18" s="91">
        <f t="shared" si="7"/>
        <v>82.927426785871177</v>
      </c>
      <c r="Z18" s="132"/>
    </row>
    <row r="19" spans="1:26" s="68" customFormat="1" hidden="1" outlineLevel="1" x14ac:dyDescent="0.25">
      <c r="A19" s="63" t="s">
        <v>1326</v>
      </c>
      <c r="B19" s="64" t="s">
        <v>1785</v>
      </c>
      <c r="C19" s="65" t="s">
        <v>2243</v>
      </c>
      <c r="D19" s="66"/>
      <c r="E19" s="67"/>
      <c r="F19" s="307">
        <v>310596.72000000003</v>
      </c>
      <c r="G19" s="307">
        <v>348934.23</v>
      </c>
      <c r="H19" s="142">
        <f t="shared" si="0"/>
        <v>-38337.509999999951</v>
      </c>
      <c r="I19" s="91">
        <f t="shared" si="1"/>
        <v>-0.10987030421177066</v>
      </c>
      <c r="J19" s="157"/>
      <c r="K19" s="307">
        <v>2700152.3</v>
      </c>
      <c r="L19" s="307">
        <v>2161387.63</v>
      </c>
      <c r="M19" s="142">
        <f t="shared" si="2"/>
        <v>538764.66999999993</v>
      </c>
      <c r="N19" s="91">
        <f t="shared" si="3"/>
        <v>0.24926795292152198</v>
      </c>
      <c r="O19" s="258"/>
      <c r="P19" s="157"/>
      <c r="Q19" s="307">
        <v>1497506.75</v>
      </c>
      <c r="R19" s="307">
        <v>1038928.38</v>
      </c>
      <c r="S19" s="142">
        <f t="shared" si="4"/>
        <v>458578.37</v>
      </c>
      <c r="T19" s="91">
        <f t="shared" si="5"/>
        <v>0.4413955560632582</v>
      </c>
      <c r="U19" s="157"/>
      <c r="V19" s="307">
        <v>4268095.99</v>
      </c>
      <c r="W19" s="307">
        <v>3212651.17</v>
      </c>
      <c r="X19" s="142">
        <f t="shared" si="6"/>
        <v>1055444.8200000003</v>
      </c>
      <c r="Y19" s="91">
        <f t="shared" si="7"/>
        <v>0.32852767516617759</v>
      </c>
      <c r="Z19" s="132"/>
    </row>
    <row r="20" spans="1:26" s="68" customFormat="1" hidden="1" outlineLevel="1" x14ac:dyDescent="0.25">
      <c r="A20" s="63" t="s">
        <v>1327</v>
      </c>
      <c r="B20" s="64" t="s">
        <v>1786</v>
      </c>
      <c r="C20" s="65" t="s">
        <v>2244</v>
      </c>
      <c r="D20" s="66"/>
      <c r="E20" s="67"/>
      <c r="F20" s="307">
        <v>4467847.34</v>
      </c>
      <c r="G20" s="307">
        <v>3132492.51</v>
      </c>
      <c r="H20" s="142">
        <f t="shared" si="0"/>
        <v>1335354.83</v>
      </c>
      <c r="I20" s="91">
        <f t="shared" si="1"/>
        <v>0.42629146781263977</v>
      </c>
      <c r="J20" s="157"/>
      <c r="K20" s="307">
        <v>25416774.620000001</v>
      </c>
      <c r="L20" s="307">
        <v>20263773.100000001</v>
      </c>
      <c r="M20" s="142">
        <f t="shared" si="2"/>
        <v>5153001.5199999996</v>
      </c>
      <c r="N20" s="91">
        <f t="shared" si="3"/>
        <v>0.25429625048456544</v>
      </c>
      <c r="O20" s="258"/>
      <c r="P20" s="157"/>
      <c r="Q20" s="307">
        <v>10547386.01</v>
      </c>
      <c r="R20" s="307">
        <v>8230529.9400000004</v>
      </c>
      <c r="S20" s="142">
        <f t="shared" si="4"/>
        <v>2316856.0699999994</v>
      </c>
      <c r="T20" s="91">
        <f t="shared" si="5"/>
        <v>0.28149536990810087</v>
      </c>
      <c r="U20" s="157"/>
      <c r="V20" s="307">
        <v>32918128.289999999</v>
      </c>
      <c r="W20" s="307">
        <v>29157576.75</v>
      </c>
      <c r="X20" s="142">
        <f t="shared" si="6"/>
        <v>3760551.5399999991</v>
      </c>
      <c r="Y20" s="91">
        <f t="shared" si="7"/>
        <v>0.1289733907671185</v>
      </c>
      <c r="Z20" s="132"/>
    </row>
    <row r="21" spans="1:26" s="68" customFormat="1" hidden="1" outlineLevel="1" x14ac:dyDescent="0.25">
      <c r="A21" s="63" t="s">
        <v>1328</v>
      </c>
      <c r="B21" s="64" t="s">
        <v>1787</v>
      </c>
      <c r="C21" s="65" t="s">
        <v>2245</v>
      </c>
      <c r="D21" s="66"/>
      <c r="E21" s="67"/>
      <c r="F21" s="307">
        <v>34941.629999999997</v>
      </c>
      <c r="G21" s="307">
        <v>57813.520000000004</v>
      </c>
      <c r="H21" s="142">
        <f t="shared" si="0"/>
        <v>-22871.890000000007</v>
      </c>
      <c r="I21" s="91">
        <f t="shared" si="1"/>
        <v>-0.3956149011511495</v>
      </c>
      <c r="J21" s="157"/>
      <c r="K21" s="307">
        <v>315132.94</v>
      </c>
      <c r="L21" s="307">
        <v>575078.07000000007</v>
      </c>
      <c r="M21" s="142">
        <f t="shared" si="2"/>
        <v>-259945.13000000006</v>
      </c>
      <c r="N21" s="91">
        <f t="shared" si="3"/>
        <v>-0.45201711482407952</v>
      </c>
      <c r="O21" s="258"/>
      <c r="P21" s="157"/>
      <c r="Q21" s="307">
        <v>161635.01</v>
      </c>
      <c r="R21" s="307">
        <v>84440.790000000008</v>
      </c>
      <c r="S21" s="142">
        <f t="shared" si="4"/>
        <v>77194.22</v>
      </c>
      <c r="T21" s="91">
        <f t="shared" si="5"/>
        <v>0.91418164136076885</v>
      </c>
      <c r="U21" s="157"/>
      <c r="V21" s="307">
        <v>364550.78</v>
      </c>
      <c r="W21" s="307">
        <v>666994.34000000008</v>
      </c>
      <c r="X21" s="142">
        <f t="shared" si="6"/>
        <v>-302443.56000000006</v>
      </c>
      <c r="Y21" s="91">
        <f t="shared" si="7"/>
        <v>-0.45344246849231135</v>
      </c>
      <c r="Z21" s="132"/>
    </row>
    <row r="22" spans="1:26" s="68" customFormat="1" hidden="1" outlineLevel="1" x14ac:dyDescent="0.25">
      <c r="A22" s="63" t="s">
        <v>1329</v>
      </c>
      <c r="B22" s="64" t="s">
        <v>1788</v>
      </c>
      <c r="C22" s="65" t="s">
        <v>2246</v>
      </c>
      <c r="D22" s="66"/>
      <c r="E22" s="67"/>
      <c r="F22" s="307">
        <v>123628.91</v>
      </c>
      <c r="G22" s="307">
        <v>111889.49</v>
      </c>
      <c r="H22" s="142">
        <f t="shared" si="0"/>
        <v>11739.419999999998</v>
      </c>
      <c r="I22" s="91">
        <f t="shared" si="1"/>
        <v>0.10491977396625901</v>
      </c>
      <c r="J22" s="157"/>
      <c r="K22" s="307">
        <v>769602.9</v>
      </c>
      <c r="L22" s="307">
        <v>792955.66</v>
      </c>
      <c r="M22" s="142">
        <f t="shared" si="2"/>
        <v>-23352.760000000009</v>
      </c>
      <c r="N22" s="91">
        <f t="shared" si="3"/>
        <v>-2.9450272162758771E-2</v>
      </c>
      <c r="O22" s="258"/>
      <c r="P22" s="157"/>
      <c r="Q22" s="307">
        <v>295677.47000000003</v>
      </c>
      <c r="R22" s="307">
        <v>491025.9</v>
      </c>
      <c r="S22" s="142">
        <f t="shared" si="4"/>
        <v>-195348.43</v>
      </c>
      <c r="T22" s="91">
        <f t="shared" si="5"/>
        <v>-0.39783732385603282</v>
      </c>
      <c r="U22" s="157"/>
      <c r="V22" s="307">
        <v>1366918.92</v>
      </c>
      <c r="W22" s="307">
        <v>1393510.86</v>
      </c>
      <c r="X22" s="142">
        <f t="shared" si="6"/>
        <v>-26591.940000000177</v>
      </c>
      <c r="Y22" s="91">
        <f t="shared" si="7"/>
        <v>-1.9082693047688323E-2</v>
      </c>
      <c r="Z22" s="132"/>
    </row>
    <row r="23" spans="1:26" s="68" customFormat="1" hidden="1" outlineLevel="1" x14ac:dyDescent="0.25">
      <c r="A23" s="63" t="s">
        <v>1330</v>
      </c>
      <c r="B23" s="64" t="s">
        <v>1789</v>
      </c>
      <c r="C23" s="65" t="s">
        <v>2247</v>
      </c>
      <c r="D23" s="66"/>
      <c r="E23" s="67"/>
      <c r="F23" s="307">
        <v>-90539.53</v>
      </c>
      <c r="G23" s="307">
        <v>-120542.53</v>
      </c>
      <c r="H23" s="142">
        <f t="shared" si="0"/>
        <v>30003</v>
      </c>
      <c r="I23" s="91">
        <f t="shared" si="1"/>
        <v>-0.24889970369793965</v>
      </c>
      <c r="J23" s="157"/>
      <c r="K23" s="307">
        <v>-699746.25</v>
      </c>
      <c r="L23" s="307">
        <v>-790065.81</v>
      </c>
      <c r="M23" s="142">
        <f t="shared" si="2"/>
        <v>90319.560000000056</v>
      </c>
      <c r="N23" s="91">
        <f t="shared" si="3"/>
        <v>-0.11431903375239089</v>
      </c>
      <c r="O23" s="258"/>
      <c r="P23" s="157"/>
      <c r="Q23" s="307">
        <v>-245050.13</v>
      </c>
      <c r="R23" s="307">
        <v>-249793.91</v>
      </c>
      <c r="S23" s="142">
        <f t="shared" si="4"/>
        <v>4743.7799999999988</v>
      </c>
      <c r="T23" s="91">
        <f t="shared" si="5"/>
        <v>-1.8990775235473111E-2</v>
      </c>
      <c r="U23" s="157"/>
      <c r="V23" s="307">
        <v>-1195357.95</v>
      </c>
      <c r="W23" s="307">
        <v>-1285073.7200000002</v>
      </c>
      <c r="X23" s="142">
        <f t="shared" si="6"/>
        <v>89715.770000000251</v>
      </c>
      <c r="Y23" s="91">
        <f t="shared" si="7"/>
        <v>-6.9813714655996728E-2</v>
      </c>
      <c r="Z23" s="132"/>
    </row>
    <row r="24" spans="1:26" s="68" customFormat="1" hidden="1" outlineLevel="1" x14ac:dyDescent="0.25">
      <c r="A24" s="63" t="s">
        <v>1331</v>
      </c>
      <c r="B24" s="64" t="s">
        <v>1790</v>
      </c>
      <c r="C24" s="65" t="s">
        <v>2248</v>
      </c>
      <c r="D24" s="66"/>
      <c r="E24" s="67"/>
      <c r="F24" s="307">
        <v>503208</v>
      </c>
      <c r="G24" s="307">
        <v>547200</v>
      </c>
      <c r="H24" s="142">
        <f t="shared" si="0"/>
        <v>-43992</v>
      </c>
      <c r="I24" s="91">
        <f t="shared" si="1"/>
        <v>-8.0394736842105269E-2</v>
      </c>
      <c r="J24" s="157"/>
      <c r="K24" s="307">
        <v>3600456.48</v>
      </c>
      <c r="L24" s="307">
        <v>3696767.2800000003</v>
      </c>
      <c r="M24" s="142">
        <f t="shared" si="2"/>
        <v>-96310.800000000279</v>
      </c>
      <c r="N24" s="91">
        <f t="shared" si="3"/>
        <v>-2.6052708408520722E-2</v>
      </c>
      <c r="O24" s="258"/>
      <c r="P24" s="157"/>
      <c r="Q24" s="307">
        <v>1447117.2</v>
      </c>
      <c r="R24" s="307">
        <v>1674426.96</v>
      </c>
      <c r="S24" s="142">
        <f t="shared" si="4"/>
        <v>-227309.76</v>
      </c>
      <c r="T24" s="91">
        <f t="shared" si="5"/>
        <v>-0.13575376258872468</v>
      </c>
      <c r="U24" s="157"/>
      <c r="V24" s="307">
        <v>6141848.5999999996</v>
      </c>
      <c r="W24" s="307">
        <v>6248779.9199999999</v>
      </c>
      <c r="X24" s="142">
        <f t="shared" si="6"/>
        <v>-106931.3200000003</v>
      </c>
      <c r="Y24" s="91">
        <f t="shared" si="7"/>
        <v>-1.7112351750099768E-2</v>
      </c>
      <c r="Z24" s="132"/>
    </row>
    <row r="25" spans="1:26" s="68" customFormat="1" hidden="1" outlineLevel="1" x14ac:dyDescent="0.25">
      <c r="A25" s="63" t="s">
        <v>1332</v>
      </c>
      <c r="B25" s="64" t="s">
        <v>1791</v>
      </c>
      <c r="C25" s="65" t="s">
        <v>2249</v>
      </c>
      <c r="D25" s="66"/>
      <c r="E25" s="67"/>
      <c r="F25" s="307">
        <v>7.4999999999999997E-2</v>
      </c>
      <c r="G25" s="307">
        <v>-0.22</v>
      </c>
      <c r="H25" s="142">
        <f t="shared" si="0"/>
        <v>0.29499999999999998</v>
      </c>
      <c r="I25" s="91">
        <f t="shared" si="1"/>
        <v>-1.3409090909090908</v>
      </c>
      <c r="J25" s="157"/>
      <c r="K25" s="307">
        <v>237983.75</v>
      </c>
      <c r="L25" s="307">
        <v>1140696.8600000001</v>
      </c>
      <c r="M25" s="142">
        <f t="shared" si="2"/>
        <v>-902713.1100000001</v>
      </c>
      <c r="N25" s="91">
        <f t="shared" si="3"/>
        <v>-0.79136985614214805</v>
      </c>
      <c r="O25" s="258"/>
      <c r="P25" s="157"/>
      <c r="Q25" s="307">
        <v>4182.57</v>
      </c>
      <c r="R25" s="307">
        <v>81387.19</v>
      </c>
      <c r="S25" s="142">
        <f t="shared" si="4"/>
        <v>-77204.62</v>
      </c>
      <c r="T25" s="91">
        <f t="shared" si="5"/>
        <v>-0.94860898871185984</v>
      </c>
      <c r="U25" s="157"/>
      <c r="V25" s="307">
        <v>1796089.5899999999</v>
      </c>
      <c r="W25" s="307">
        <v>1226591.5</v>
      </c>
      <c r="X25" s="142">
        <f t="shared" si="6"/>
        <v>569498.08999999985</v>
      </c>
      <c r="Y25" s="91">
        <f t="shared" si="7"/>
        <v>0.46429319785764034</v>
      </c>
      <c r="Z25" s="132"/>
    </row>
    <row r="26" spans="1:26" s="68" customFormat="1" hidden="1" outlineLevel="1" x14ac:dyDescent="0.25">
      <c r="A26" s="63" t="s">
        <v>1335</v>
      </c>
      <c r="B26" s="64" t="s">
        <v>1794</v>
      </c>
      <c r="C26" s="65" t="s">
        <v>2252</v>
      </c>
      <c r="D26" s="66"/>
      <c r="E26" s="67"/>
      <c r="F26" s="307">
        <v>202681.56</v>
      </c>
      <c r="G26" s="307">
        <v>116043.45</v>
      </c>
      <c r="H26" s="142">
        <f t="shared" si="0"/>
        <v>86638.11</v>
      </c>
      <c r="I26" s="91">
        <f t="shared" si="1"/>
        <v>0.74660060520434379</v>
      </c>
      <c r="J26" s="157"/>
      <c r="K26" s="307">
        <v>1190267.3500000001</v>
      </c>
      <c r="L26" s="307">
        <v>906231.25</v>
      </c>
      <c r="M26" s="142">
        <f t="shared" si="2"/>
        <v>284036.10000000009</v>
      </c>
      <c r="N26" s="91">
        <f t="shared" si="3"/>
        <v>0.31342562949578279</v>
      </c>
      <c r="O26" s="258"/>
      <c r="P26" s="157"/>
      <c r="Q26" s="307">
        <v>511211.42</v>
      </c>
      <c r="R26" s="307">
        <v>412780.96</v>
      </c>
      <c r="S26" s="142">
        <f t="shared" si="4"/>
        <v>98430.459999999963</v>
      </c>
      <c r="T26" s="91">
        <f t="shared" si="5"/>
        <v>0.23845688037549009</v>
      </c>
      <c r="U26" s="157"/>
      <c r="V26" s="307">
        <v>1783767.75</v>
      </c>
      <c r="W26" s="307">
        <v>1504891.48</v>
      </c>
      <c r="X26" s="142">
        <f t="shared" si="6"/>
        <v>278876.27</v>
      </c>
      <c r="Y26" s="91">
        <f t="shared" si="7"/>
        <v>0.18531320942823068</v>
      </c>
      <c r="Z26" s="132"/>
    </row>
    <row r="27" spans="1:26" s="68" customFormat="1" hidden="1" outlineLevel="1" x14ac:dyDescent="0.25">
      <c r="A27" s="63" t="s">
        <v>1336</v>
      </c>
      <c r="B27" s="64" t="s">
        <v>1795</v>
      </c>
      <c r="C27" s="65" t="s">
        <v>2253</v>
      </c>
      <c r="D27" s="66"/>
      <c r="E27" s="67"/>
      <c r="F27" s="307">
        <v>89646.41</v>
      </c>
      <c r="G27" s="307">
        <v>107599.58</v>
      </c>
      <c r="H27" s="142">
        <f t="shared" si="0"/>
        <v>-17953.169999999998</v>
      </c>
      <c r="I27" s="91">
        <f t="shared" si="1"/>
        <v>-0.16685167358459949</v>
      </c>
      <c r="J27" s="157"/>
      <c r="K27" s="307">
        <v>480627.09</v>
      </c>
      <c r="L27" s="307">
        <v>773606.58</v>
      </c>
      <c r="M27" s="142">
        <f t="shared" si="2"/>
        <v>-292979.48999999993</v>
      </c>
      <c r="N27" s="91">
        <f t="shared" si="3"/>
        <v>-0.37871897366746798</v>
      </c>
      <c r="O27" s="258"/>
      <c r="P27" s="157"/>
      <c r="Q27" s="307">
        <v>174361.82</v>
      </c>
      <c r="R27" s="307">
        <v>327049.19</v>
      </c>
      <c r="S27" s="142">
        <f t="shared" si="4"/>
        <v>-152687.37</v>
      </c>
      <c r="T27" s="91">
        <f t="shared" si="5"/>
        <v>-0.46686362378699053</v>
      </c>
      <c r="U27" s="157"/>
      <c r="V27" s="307">
        <v>984815.06</v>
      </c>
      <c r="W27" s="307">
        <v>1257895.73</v>
      </c>
      <c r="X27" s="142">
        <f t="shared" si="6"/>
        <v>-273080.66999999993</v>
      </c>
      <c r="Y27" s="91">
        <f t="shared" si="7"/>
        <v>-0.21709324826152318</v>
      </c>
      <c r="Z27" s="132"/>
    </row>
    <row r="28" spans="1:26" s="68" customFormat="1" hidden="1" outlineLevel="1" x14ac:dyDescent="0.25">
      <c r="A28" s="63" t="s">
        <v>1337</v>
      </c>
      <c r="B28" s="64" t="s">
        <v>1796</v>
      </c>
      <c r="C28" s="65" t="s">
        <v>2254</v>
      </c>
      <c r="D28" s="66"/>
      <c r="E28" s="67"/>
      <c r="F28" s="307">
        <v>0</v>
      </c>
      <c r="G28" s="307">
        <v>0</v>
      </c>
      <c r="H28" s="142">
        <f t="shared" si="0"/>
        <v>0</v>
      </c>
      <c r="I28" s="91" t="str">
        <f t="shared" si="1"/>
        <v/>
      </c>
      <c r="J28" s="157"/>
      <c r="K28" s="307">
        <v>0</v>
      </c>
      <c r="L28" s="307">
        <v>0</v>
      </c>
      <c r="M28" s="142">
        <f t="shared" si="2"/>
        <v>0</v>
      </c>
      <c r="N28" s="91" t="str">
        <f t="shared" si="3"/>
        <v/>
      </c>
      <c r="O28" s="258"/>
      <c r="P28" s="157"/>
      <c r="Q28" s="307">
        <v>0</v>
      </c>
      <c r="R28" s="307">
        <v>0</v>
      </c>
      <c r="S28" s="142">
        <f t="shared" si="4"/>
        <v>0</v>
      </c>
      <c r="T28" s="91" t="str">
        <f t="shared" si="5"/>
        <v/>
      </c>
      <c r="U28" s="157"/>
      <c r="V28" s="307">
        <v>0</v>
      </c>
      <c r="W28" s="307">
        <v>286.77</v>
      </c>
      <c r="X28" s="142">
        <f t="shared" si="6"/>
        <v>-286.77</v>
      </c>
      <c r="Y28" s="91">
        <f t="shared" si="7"/>
        <v>1</v>
      </c>
      <c r="Z28" s="132"/>
    </row>
    <row r="29" spans="1:26" s="68" customFormat="1" hidden="1" outlineLevel="1" x14ac:dyDescent="0.25">
      <c r="A29" s="63" t="s">
        <v>1338</v>
      </c>
      <c r="B29" s="64" t="s">
        <v>1797</v>
      </c>
      <c r="C29" s="65" t="s">
        <v>2255</v>
      </c>
      <c r="D29" s="66"/>
      <c r="E29" s="67"/>
      <c r="F29" s="307">
        <v>379391.47000000003</v>
      </c>
      <c r="G29" s="307">
        <v>306248.52</v>
      </c>
      <c r="H29" s="142">
        <f t="shared" si="0"/>
        <v>73142.950000000012</v>
      </c>
      <c r="I29" s="91">
        <f t="shared" si="1"/>
        <v>0.23883527665701049</v>
      </c>
      <c r="J29" s="157"/>
      <c r="K29" s="307">
        <v>1160060.48</v>
      </c>
      <c r="L29" s="307">
        <v>1181700.99</v>
      </c>
      <c r="M29" s="142">
        <f t="shared" si="2"/>
        <v>-21640.510000000009</v>
      </c>
      <c r="N29" s="91">
        <f t="shared" si="3"/>
        <v>-1.8313016730230555E-2</v>
      </c>
      <c r="O29" s="258"/>
      <c r="P29" s="157"/>
      <c r="Q29" s="307">
        <v>528474.69000000006</v>
      </c>
      <c r="R29" s="307">
        <v>630232.55000000005</v>
      </c>
      <c r="S29" s="142">
        <f t="shared" si="4"/>
        <v>-101757.85999999999</v>
      </c>
      <c r="T29" s="91">
        <f t="shared" si="5"/>
        <v>-0.16146081315539793</v>
      </c>
      <c r="U29" s="157"/>
      <c r="V29" s="307">
        <v>2254076.38</v>
      </c>
      <c r="W29" s="307">
        <v>1796562.35</v>
      </c>
      <c r="X29" s="142">
        <f t="shared" si="6"/>
        <v>457514.0299999998</v>
      </c>
      <c r="Y29" s="91">
        <f t="shared" si="7"/>
        <v>0.25466081374798921</v>
      </c>
      <c r="Z29" s="132"/>
    </row>
    <row r="30" spans="1:26" s="68" customFormat="1" hidden="1" outlineLevel="1" x14ac:dyDescent="0.25">
      <c r="A30" s="63" t="s">
        <v>1339</v>
      </c>
      <c r="B30" s="64" t="s">
        <v>1798</v>
      </c>
      <c r="C30" s="65" t="s">
        <v>2256</v>
      </c>
      <c r="D30" s="66"/>
      <c r="E30" s="67"/>
      <c r="F30" s="307">
        <v>0</v>
      </c>
      <c r="G30" s="307">
        <v>0</v>
      </c>
      <c r="H30" s="142">
        <f t="shared" si="0"/>
        <v>0</v>
      </c>
      <c r="I30" s="91" t="str">
        <f t="shared" si="1"/>
        <v/>
      </c>
      <c r="J30" s="157"/>
      <c r="K30" s="307">
        <v>0</v>
      </c>
      <c r="L30" s="307">
        <v>0</v>
      </c>
      <c r="M30" s="142">
        <f t="shared" si="2"/>
        <v>0</v>
      </c>
      <c r="N30" s="91" t="str">
        <f t="shared" si="3"/>
        <v/>
      </c>
      <c r="O30" s="258"/>
      <c r="P30" s="157"/>
      <c r="Q30" s="307">
        <v>0</v>
      </c>
      <c r="R30" s="307">
        <v>0</v>
      </c>
      <c r="S30" s="142">
        <f t="shared" si="4"/>
        <v>0</v>
      </c>
      <c r="T30" s="91" t="str">
        <f t="shared" si="5"/>
        <v/>
      </c>
      <c r="U30" s="157"/>
      <c r="V30" s="307">
        <v>0</v>
      </c>
      <c r="W30" s="307">
        <v>1679.3500000000001</v>
      </c>
      <c r="X30" s="142">
        <f t="shared" si="6"/>
        <v>-1679.3500000000001</v>
      </c>
      <c r="Y30" s="91">
        <f t="shared" si="7"/>
        <v>1</v>
      </c>
      <c r="Z30" s="132"/>
    </row>
    <row r="31" spans="1:26" s="68" customFormat="1" hidden="1" outlineLevel="1" x14ac:dyDescent="0.25">
      <c r="A31" s="63" t="s">
        <v>1340</v>
      </c>
      <c r="B31" s="64" t="s">
        <v>1799</v>
      </c>
      <c r="C31" s="65" t="s">
        <v>2257</v>
      </c>
      <c r="D31" s="66"/>
      <c r="E31" s="67"/>
      <c r="F31" s="307">
        <v>6851.37</v>
      </c>
      <c r="G31" s="307">
        <v>6682.6900000000005</v>
      </c>
      <c r="H31" s="142">
        <f t="shared" si="0"/>
        <v>168.67999999999938</v>
      </c>
      <c r="I31" s="91">
        <f t="shared" si="1"/>
        <v>2.5241332457438453E-2</v>
      </c>
      <c r="J31" s="157"/>
      <c r="K31" s="307">
        <v>46438.41</v>
      </c>
      <c r="L31" s="307">
        <v>24963.73</v>
      </c>
      <c r="M31" s="142">
        <f t="shared" si="2"/>
        <v>21474.680000000004</v>
      </c>
      <c r="N31" s="91">
        <f t="shared" si="3"/>
        <v>0.86023522927062601</v>
      </c>
      <c r="O31" s="258"/>
      <c r="P31" s="157"/>
      <c r="Q31" s="307">
        <v>27047.59</v>
      </c>
      <c r="R31" s="307">
        <v>12967.95</v>
      </c>
      <c r="S31" s="142">
        <f t="shared" si="4"/>
        <v>14079.64</v>
      </c>
      <c r="T31" s="91">
        <f t="shared" si="5"/>
        <v>1.0857259628545759</v>
      </c>
      <c r="U31" s="157"/>
      <c r="V31" s="307">
        <v>65894.89</v>
      </c>
      <c r="W31" s="307">
        <v>38510.31</v>
      </c>
      <c r="X31" s="142">
        <f t="shared" si="6"/>
        <v>27384.58</v>
      </c>
      <c r="Y31" s="91">
        <f t="shared" si="7"/>
        <v>0.71109736587422956</v>
      </c>
      <c r="Z31" s="132"/>
    </row>
    <row r="32" spans="1:26" s="68" customFormat="1" hidden="1" outlineLevel="1" x14ac:dyDescent="0.25">
      <c r="A32" s="63" t="s">
        <v>1341</v>
      </c>
      <c r="B32" s="64" t="s">
        <v>1800</v>
      </c>
      <c r="C32" s="65" t="s">
        <v>2258</v>
      </c>
      <c r="D32" s="66"/>
      <c r="E32" s="67"/>
      <c r="F32" s="307">
        <v>448311.9</v>
      </c>
      <c r="G32" s="307">
        <v>348728.53</v>
      </c>
      <c r="H32" s="142">
        <f t="shared" si="0"/>
        <v>99583.37</v>
      </c>
      <c r="I32" s="91">
        <f t="shared" si="1"/>
        <v>0.28556129319273071</v>
      </c>
      <c r="J32" s="157"/>
      <c r="K32" s="307">
        <v>2841835.4959999998</v>
      </c>
      <c r="L32" s="307">
        <v>3987434.2</v>
      </c>
      <c r="M32" s="142">
        <f t="shared" si="2"/>
        <v>-1145598.7040000004</v>
      </c>
      <c r="N32" s="91">
        <f t="shared" si="3"/>
        <v>-0.28730222156393209</v>
      </c>
      <c r="O32" s="258"/>
      <c r="P32" s="157"/>
      <c r="Q32" s="307">
        <v>1315870.42</v>
      </c>
      <c r="R32" s="307">
        <v>2162710.81</v>
      </c>
      <c r="S32" s="142">
        <f t="shared" si="4"/>
        <v>-846840.39000000013</v>
      </c>
      <c r="T32" s="91">
        <f t="shared" si="5"/>
        <v>-0.39156432107536382</v>
      </c>
      <c r="U32" s="157"/>
      <c r="V32" s="307">
        <v>5057765.1260000002</v>
      </c>
      <c r="W32" s="307">
        <v>6678251.4900000002</v>
      </c>
      <c r="X32" s="142">
        <f t="shared" si="6"/>
        <v>-1620486.3640000001</v>
      </c>
      <c r="Y32" s="91">
        <f t="shared" si="7"/>
        <v>-0.24265129374455469</v>
      </c>
      <c r="Z32" s="132"/>
    </row>
    <row r="33" spans="1:26" s="68" customFormat="1" hidden="1" outlineLevel="1" x14ac:dyDescent="0.25">
      <c r="A33" s="63" t="s">
        <v>1342</v>
      </c>
      <c r="B33" s="64" t="s">
        <v>1801</v>
      </c>
      <c r="C33" s="65" t="s">
        <v>2259</v>
      </c>
      <c r="D33" s="66"/>
      <c r="E33" s="67"/>
      <c r="F33" s="307">
        <v>4032.86</v>
      </c>
      <c r="G33" s="307">
        <v>4125.12</v>
      </c>
      <c r="H33" s="142">
        <f t="shared" si="0"/>
        <v>-92.259999999999764</v>
      </c>
      <c r="I33" s="91">
        <f t="shared" si="1"/>
        <v>-2.2365409975952159E-2</v>
      </c>
      <c r="J33" s="157"/>
      <c r="K33" s="307">
        <v>29625.87</v>
      </c>
      <c r="L33" s="307">
        <v>30879.33</v>
      </c>
      <c r="M33" s="142">
        <f t="shared" si="2"/>
        <v>-1253.4600000000028</v>
      </c>
      <c r="N33" s="91">
        <f t="shared" si="3"/>
        <v>-4.0592201968112737E-2</v>
      </c>
      <c r="O33" s="258"/>
      <c r="P33" s="157"/>
      <c r="Q33" s="307">
        <v>10579.44</v>
      </c>
      <c r="R33" s="307">
        <v>13348.19</v>
      </c>
      <c r="S33" s="142">
        <f t="shared" si="4"/>
        <v>-2768.75</v>
      </c>
      <c r="T33" s="91">
        <f t="shared" si="5"/>
        <v>-0.20742512655273859</v>
      </c>
      <c r="U33" s="157"/>
      <c r="V33" s="307">
        <v>50739.89</v>
      </c>
      <c r="W33" s="307">
        <v>49870.16</v>
      </c>
      <c r="X33" s="142">
        <f t="shared" si="6"/>
        <v>869.72999999999593</v>
      </c>
      <c r="Y33" s="91">
        <f t="shared" si="7"/>
        <v>1.7439887900900976E-2</v>
      </c>
      <c r="Z33" s="132"/>
    </row>
    <row r="34" spans="1:26" s="68" customFormat="1" hidden="1" outlineLevel="1" x14ac:dyDescent="0.25">
      <c r="A34" s="63" t="s">
        <v>1343</v>
      </c>
      <c r="B34" s="64" t="s">
        <v>1802</v>
      </c>
      <c r="C34" s="65" t="s">
        <v>2260</v>
      </c>
      <c r="D34" s="66"/>
      <c r="E34" s="67"/>
      <c r="F34" s="307">
        <v>0</v>
      </c>
      <c r="G34" s="307">
        <v>0</v>
      </c>
      <c r="H34" s="142">
        <f t="shared" si="0"/>
        <v>0</v>
      </c>
      <c r="I34" s="91" t="str">
        <f t="shared" si="1"/>
        <v/>
      </c>
      <c r="J34" s="157"/>
      <c r="K34" s="307">
        <v>0</v>
      </c>
      <c r="L34" s="307">
        <v>10130</v>
      </c>
      <c r="M34" s="142">
        <f t="shared" si="2"/>
        <v>-10130</v>
      </c>
      <c r="N34" s="91">
        <f t="shared" si="3"/>
        <v>1</v>
      </c>
      <c r="O34" s="258"/>
      <c r="P34" s="157"/>
      <c r="Q34" s="307">
        <v>0</v>
      </c>
      <c r="R34" s="307">
        <v>0</v>
      </c>
      <c r="S34" s="142">
        <f t="shared" si="4"/>
        <v>0</v>
      </c>
      <c r="T34" s="91" t="str">
        <f t="shared" si="5"/>
        <v/>
      </c>
      <c r="U34" s="157"/>
      <c r="V34" s="307">
        <v>0</v>
      </c>
      <c r="W34" s="307">
        <v>10130</v>
      </c>
      <c r="X34" s="142">
        <f t="shared" si="6"/>
        <v>-10130</v>
      </c>
      <c r="Y34" s="91">
        <f t="shared" si="7"/>
        <v>1</v>
      </c>
      <c r="Z34" s="132"/>
    </row>
    <row r="35" spans="1:26" s="68" customFormat="1" hidden="1" outlineLevel="1" x14ac:dyDescent="0.25">
      <c r="A35" s="63" t="s">
        <v>1344</v>
      </c>
      <c r="B35" s="64" t="s">
        <v>1803</v>
      </c>
      <c r="C35" s="65" t="s">
        <v>2261</v>
      </c>
      <c r="D35" s="66"/>
      <c r="E35" s="67"/>
      <c r="F35" s="307">
        <v>0</v>
      </c>
      <c r="G35" s="307">
        <v>0</v>
      </c>
      <c r="H35" s="142">
        <f t="shared" si="0"/>
        <v>0</v>
      </c>
      <c r="I35" s="91" t="str">
        <f t="shared" si="1"/>
        <v/>
      </c>
      <c r="J35" s="157"/>
      <c r="K35" s="307">
        <v>0</v>
      </c>
      <c r="L35" s="307">
        <v>367.46</v>
      </c>
      <c r="M35" s="142">
        <f t="shared" si="2"/>
        <v>-367.46</v>
      </c>
      <c r="N35" s="91">
        <f t="shared" si="3"/>
        <v>1</v>
      </c>
      <c r="O35" s="258"/>
      <c r="P35" s="157"/>
      <c r="Q35" s="307">
        <v>0</v>
      </c>
      <c r="R35" s="307">
        <v>213.85</v>
      </c>
      <c r="S35" s="142">
        <f t="shared" si="4"/>
        <v>-213.85</v>
      </c>
      <c r="T35" s="91">
        <f t="shared" si="5"/>
        <v>1</v>
      </c>
      <c r="U35" s="157"/>
      <c r="V35" s="307">
        <v>0</v>
      </c>
      <c r="W35" s="307">
        <v>489.34</v>
      </c>
      <c r="X35" s="142">
        <f t="shared" si="6"/>
        <v>-489.34</v>
      </c>
      <c r="Y35" s="91">
        <f t="shared" si="7"/>
        <v>1</v>
      </c>
      <c r="Z35" s="132"/>
    </row>
    <row r="36" spans="1:26" s="68" customFormat="1" hidden="1" outlineLevel="1" x14ac:dyDescent="0.25">
      <c r="A36" s="63" t="s">
        <v>1345</v>
      </c>
      <c r="B36" s="64" t="s">
        <v>1804</v>
      </c>
      <c r="C36" s="65" t="s">
        <v>2262</v>
      </c>
      <c r="D36" s="66"/>
      <c r="E36" s="67"/>
      <c r="F36" s="307">
        <v>193.17000000000002</v>
      </c>
      <c r="G36" s="307">
        <v>0</v>
      </c>
      <c r="H36" s="142">
        <f t="shared" si="0"/>
        <v>193.17000000000002</v>
      </c>
      <c r="I36" s="91">
        <f t="shared" si="1"/>
        <v>1</v>
      </c>
      <c r="J36" s="157"/>
      <c r="K36" s="307">
        <v>1352.19</v>
      </c>
      <c r="L36" s="307">
        <v>0</v>
      </c>
      <c r="M36" s="142">
        <f t="shared" si="2"/>
        <v>1352.19</v>
      </c>
      <c r="N36" s="91">
        <f t="shared" si="3"/>
        <v>1</v>
      </c>
      <c r="O36" s="258"/>
      <c r="P36" s="157"/>
      <c r="Q36" s="307">
        <v>579.51</v>
      </c>
      <c r="R36" s="307">
        <v>0</v>
      </c>
      <c r="S36" s="142">
        <f t="shared" si="4"/>
        <v>579.51</v>
      </c>
      <c r="T36" s="91">
        <f t="shared" si="5"/>
        <v>1</v>
      </c>
      <c r="U36" s="157"/>
      <c r="V36" s="307">
        <v>1352.19</v>
      </c>
      <c r="W36" s="307">
        <v>0</v>
      </c>
      <c r="X36" s="142">
        <f t="shared" si="6"/>
        <v>1352.19</v>
      </c>
      <c r="Y36" s="91">
        <f t="shared" si="7"/>
        <v>1</v>
      </c>
      <c r="Z36" s="132"/>
    </row>
    <row r="37" spans="1:26" s="68" customFormat="1" hidden="1" outlineLevel="1" x14ac:dyDescent="0.25">
      <c r="A37" s="63" t="s">
        <v>1346</v>
      </c>
      <c r="B37" s="64" t="s">
        <v>1805</v>
      </c>
      <c r="C37" s="65" t="s">
        <v>2263</v>
      </c>
      <c r="D37" s="66"/>
      <c r="E37" s="67"/>
      <c r="F37" s="307">
        <v>0</v>
      </c>
      <c r="G37" s="307">
        <v>0</v>
      </c>
      <c r="H37" s="142">
        <f t="shared" si="0"/>
        <v>0</v>
      </c>
      <c r="I37" s="91" t="str">
        <f t="shared" si="1"/>
        <v/>
      </c>
      <c r="J37" s="157"/>
      <c r="K37" s="307">
        <v>0</v>
      </c>
      <c r="L37" s="307">
        <v>0</v>
      </c>
      <c r="M37" s="142">
        <f t="shared" si="2"/>
        <v>0</v>
      </c>
      <c r="N37" s="91" t="str">
        <f t="shared" si="3"/>
        <v/>
      </c>
      <c r="O37" s="258"/>
      <c r="P37" s="157"/>
      <c r="Q37" s="307">
        <v>0</v>
      </c>
      <c r="R37" s="307">
        <v>0</v>
      </c>
      <c r="S37" s="142">
        <f t="shared" si="4"/>
        <v>0</v>
      </c>
      <c r="T37" s="91" t="str">
        <f t="shared" si="5"/>
        <v/>
      </c>
      <c r="U37" s="157"/>
      <c r="V37" s="307">
        <v>0</v>
      </c>
      <c r="W37" s="307">
        <v>-0.02</v>
      </c>
      <c r="X37" s="142">
        <f t="shared" si="6"/>
        <v>0.02</v>
      </c>
      <c r="Y37" s="91">
        <f t="shared" si="7"/>
        <v>1</v>
      </c>
      <c r="Z37" s="132"/>
    </row>
    <row r="38" spans="1:26" s="68" customFormat="1" hidden="1" outlineLevel="1" x14ac:dyDescent="0.25">
      <c r="A38" s="63" t="s">
        <v>1347</v>
      </c>
      <c r="B38" s="64" t="s">
        <v>1806</v>
      </c>
      <c r="C38" s="65" t="s">
        <v>2264</v>
      </c>
      <c r="D38" s="66"/>
      <c r="E38" s="67"/>
      <c r="F38" s="307">
        <v>2266.02</v>
      </c>
      <c r="G38" s="307">
        <v>6961.95</v>
      </c>
      <c r="H38" s="142">
        <f t="shared" si="0"/>
        <v>-4695.93</v>
      </c>
      <c r="I38" s="91">
        <f t="shared" si="1"/>
        <v>-0.67451360610173883</v>
      </c>
      <c r="J38" s="157"/>
      <c r="K38" s="307">
        <v>10126.950000000001</v>
      </c>
      <c r="L38" s="307">
        <v>19930</v>
      </c>
      <c r="M38" s="142">
        <f t="shared" si="2"/>
        <v>-9803.0499999999993</v>
      </c>
      <c r="N38" s="91">
        <f t="shared" si="3"/>
        <v>-0.49187405920722527</v>
      </c>
      <c r="O38" s="258"/>
      <c r="P38" s="157"/>
      <c r="Q38" s="307">
        <v>3927.76</v>
      </c>
      <c r="R38" s="307">
        <v>13195.33</v>
      </c>
      <c r="S38" s="142">
        <f t="shared" si="4"/>
        <v>-9267.57</v>
      </c>
      <c r="T38" s="91">
        <f t="shared" si="5"/>
        <v>-0.70233711472164773</v>
      </c>
      <c r="U38" s="157"/>
      <c r="V38" s="307">
        <v>28381.84</v>
      </c>
      <c r="W38" s="307">
        <v>26492.489999999998</v>
      </c>
      <c r="X38" s="142">
        <f t="shared" si="6"/>
        <v>1889.3500000000022</v>
      </c>
      <c r="Y38" s="91">
        <f t="shared" si="7"/>
        <v>7.1316437224285156E-2</v>
      </c>
      <c r="Z38" s="132"/>
    </row>
    <row r="39" spans="1:26" s="68" customFormat="1" hidden="1" outlineLevel="1" x14ac:dyDescent="0.25">
      <c r="A39" s="63" t="s">
        <v>1348</v>
      </c>
      <c r="B39" s="64" t="s">
        <v>1807</v>
      </c>
      <c r="C39" s="65" t="s">
        <v>2265</v>
      </c>
      <c r="D39" s="66"/>
      <c r="E39" s="67"/>
      <c r="F39" s="307">
        <v>0</v>
      </c>
      <c r="G39" s="307">
        <v>0</v>
      </c>
      <c r="H39" s="142">
        <f t="shared" si="0"/>
        <v>0</v>
      </c>
      <c r="I39" s="91" t="str">
        <f t="shared" si="1"/>
        <v/>
      </c>
      <c r="J39" s="157"/>
      <c r="K39" s="307">
        <v>0</v>
      </c>
      <c r="L39" s="307">
        <v>0</v>
      </c>
      <c r="M39" s="142">
        <f t="shared" si="2"/>
        <v>0</v>
      </c>
      <c r="N39" s="91" t="str">
        <f t="shared" si="3"/>
        <v/>
      </c>
      <c r="O39" s="258"/>
      <c r="P39" s="157"/>
      <c r="Q39" s="307">
        <v>0</v>
      </c>
      <c r="R39" s="307">
        <v>0</v>
      </c>
      <c r="S39" s="142">
        <f t="shared" si="4"/>
        <v>0</v>
      </c>
      <c r="T39" s="91" t="str">
        <f t="shared" si="5"/>
        <v/>
      </c>
      <c r="U39" s="157"/>
      <c r="V39" s="307">
        <v>42857.15</v>
      </c>
      <c r="W39" s="307">
        <v>0</v>
      </c>
      <c r="X39" s="142">
        <f t="shared" si="6"/>
        <v>42857.15</v>
      </c>
      <c r="Y39" s="91">
        <f t="shared" si="7"/>
        <v>1</v>
      </c>
      <c r="Z39" s="132"/>
    </row>
    <row r="40" spans="1:26" s="68" customFormat="1" hidden="1" outlineLevel="1" x14ac:dyDescent="0.25">
      <c r="A40" s="63" t="s">
        <v>1349</v>
      </c>
      <c r="B40" s="64" t="s">
        <v>1808</v>
      </c>
      <c r="C40" s="65" t="s">
        <v>2266</v>
      </c>
      <c r="D40" s="66"/>
      <c r="E40" s="67"/>
      <c r="F40" s="307">
        <v>10.93</v>
      </c>
      <c r="G40" s="307">
        <v>33.380000000000003</v>
      </c>
      <c r="H40" s="142">
        <f t="shared" si="0"/>
        <v>-22.450000000000003</v>
      </c>
      <c r="I40" s="91">
        <f t="shared" si="1"/>
        <v>-0.67255841821449969</v>
      </c>
      <c r="J40" s="157"/>
      <c r="K40" s="307">
        <v>49.33</v>
      </c>
      <c r="L40" s="307">
        <v>95.56</v>
      </c>
      <c r="M40" s="142">
        <f t="shared" si="2"/>
        <v>-46.230000000000004</v>
      </c>
      <c r="N40" s="91">
        <f t="shared" si="3"/>
        <v>-0.48377982419422355</v>
      </c>
      <c r="O40" s="258"/>
      <c r="P40" s="157"/>
      <c r="Q40" s="307">
        <v>19.05</v>
      </c>
      <c r="R40" s="307">
        <v>63.25</v>
      </c>
      <c r="S40" s="142">
        <f t="shared" si="4"/>
        <v>-44.2</v>
      </c>
      <c r="T40" s="91">
        <f t="shared" si="5"/>
        <v>-0.69881422924901193</v>
      </c>
      <c r="U40" s="157"/>
      <c r="V40" s="307">
        <v>136.81</v>
      </c>
      <c r="W40" s="307">
        <v>133.01</v>
      </c>
      <c r="X40" s="142">
        <f t="shared" si="6"/>
        <v>3.8000000000000114</v>
      </c>
      <c r="Y40" s="91">
        <f t="shared" si="7"/>
        <v>2.856928050522526E-2</v>
      </c>
      <c r="Z40" s="132"/>
    </row>
    <row r="41" spans="1:26" collapsed="1" x14ac:dyDescent="0.25">
      <c r="A41" s="38" t="s">
        <v>597</v>
      </c>
      <c r="B41" s="38">
        <v>2</v>
      </c>
      <c r="C41" s="87" t="s">
        <v>778</v>
      </c>
      <c r="D41" s="83" t="s">
        <v>276</v>
      </c>
      <c r="E41" s="48"/>
      <c r="F41" s="283">
        <v>16440009.004999999</v>
      </c>
      <c r="G41" s="283">
        <v>13301123.139999997</v>
      </c>
      <c r="H41" s="283">
        <f t="shared" si="0"/>
        <v>3138885.8650000021</v>
      </c>
      <c r="I41" s="182">
        <f t="shared" si="1"/>
        <v>0.23598652775121987</v>
      </c>
      <c r="J41" s="261"/>
      <c r="K41" s="283">
        <v>90540583.146000013</v>
      </c>
      <c r="L41" s="283">
        <v>92231436.549999997</v>
      </c>
      <c r="M41" s="283">
        <f t="shared" si="2"/>
        <v>-1690853.4039999843</v>
      </c>
      <c r="N41" s="182">
        <f t="shared" si="3"/>
        <v>-1.8332723280129633E-2</v>
      </c>
      <c r="O41" s="182"/>
      <c r="P41" s="254"/>
      <c r="Q41" s="283">
        <v>40480300.99499999</v>
      </c>
      <c r="R41" s="283">
        <v>37867600.449999988</v>
      </c>
      <c r="S41" s="283">
        <f t="shared" si="4"/>
        <v>2612700.5450000018</v>
      </c>
      <c r="T41" s="182">
        <f t="shared" si="5"/>
        <v>6.8995672130051811E-2</v>
      </c>
      <c r="U41" s="261"/>
      <c r="V41" s="283">
        <v>149559238.24599996</v>
      </c>
      <c r="W41" s="283">
        <v>131670945.21999998</v>
      </c>
      <c r="X41" s="283">
        <f t="shared" si="6"/>
        <v>17888293.025999978</v>
      </c>
      <c r="Y41" s="182">
        <f t="shared" si="7"/>
        <v>0.13585603867361665</v>
      </c>
      <c r="Z41"/>
    </row>
    <row r="42" spans="1:26" s="68" customFormat="1" hidden="1" outlineLevel="1" x14ac:dyDescent="0.25">
      <c r="A42" s="63" t="s">
        <v>1545</v>
      </c>
      <c r="B42" s="64" t="s">
        <v>2004</v>
      </c>
      <c r="C42" s="65" t="s">
        <v>2452</v>
      </c>
      <c r="D42" s="66"/>
      <c r="E42" s="67"/>
      <c r="F42" s="307">
        <v>81535.05</v>
      </c>
      <c r="G42" s="307">
        <v>134856.17000000001</v>
      </c>
      <c r="H42" s="142">
        <f t="shared" si="0"/>
        <v>-53321.12000000001</v>
      </c>
      <c r="I42" s="91">
        <f t="shared" si="1"/>
        <v>-0.39539251337183906</v>
      </c>
      <c r="J42" s="157"/>
      <c r="K42" s="307">
        <v>606142.36</v>
      </c>
      <c r="L42" s="307">
        <v>1047166.49</v>
      </c>
      <c r="M42" s="142">
        <f t="shared" si="2"/>
        <v>-441024.13</v>
      </c>
      <c r="N42" s="91">
        <f t="shared" si="3"/>
        <v>-0.42115951399476126</v>
      </c>
      <c r="O42" s="258"/>
      <c r="P42" s="157"/>
      <c r="Q42" s="307">
        <v>244733.07</v>
      </c>
      <c r="R42" s="307">
        <v>431638.10000000003</v>
      </c>
      <c r="S42" s="142">
        <f t="shared" si="4"/>
        <v>-186905.03000000003</v>
      </c>
      <c r="T42" s="91">
        <f t="shared" si="5"/>
        <v>-0.43301328126502275</v>
      </c>
      <c r="U42" s="157"/>
      <c r="V42" s="307">
        <v>1236406.08</v>
      </c>
      <c r="W42" s="307">
        <v>1676270.6800000002</v>
      </c>
      <c r="X42" s="142">
        <f t="shared" si="6"/>
        <v>-439864.60000000009</v>
      </c>
      <c r="Y42" s="91">
        <f t="shared" si="7"/>
        <v>-0.26240666573014332</v>
      </c>
      <c r="Z42" s="132"/>
    </row>
    <row r="43" spans="1:26" s="68" customFormat="1" hidden="1" outlineLevel="1" x14ac:dyDescent="0.25">
      <c r="A43" s="63" t="s">
        <v>1546</v>
      </c>
      <c r="B43" s="64" t="s">
        <v>2005</v>
      </c>
      <c r="C43" s="65" t="s">
        <v>2453</v>
      </c>
      <c r="D43" s="66"/>
      <c r="E43" s="67"/>
      <c r="F43" s="307">
        <v>156066</v>
      </c>
      <c r="G43" s="307">
        <v>235893.72</v>
      </c>
      <c r="H43" s="142">
        <f t="shared" ref="H43:H74" si="8">+F43-G43</f>
        <v>-79827.72</v>
      </c>
      <c r="I43" s="91">
        <f t="shared" ref="I43:I74" si="9">IF(AND(F43=0,G43=0),"",IF(OR(F43=0,G43=0),100%,(+H43/G43)))</f>
        <v>-0.33840544801277456</v>
      </c>
      <c r="J43" s="157"/>
      <c r="K43" s="307">
        <v>1056702.81</v>
      </c>
      <c r="L43" s="307">
        <v>865036.76</v>
      </c>
      <c r="M43" s="142">
        <f t="shared" ref="M43:M74" si="10">+K43-L43</f>
        <v>191666.05000000005</v>
      </c>
      <c r="N43" s="91">
        <f t="shared" ref="N43:N74" si="11">IF(AND(K43=0,L43=0),"",IF(OR(K43=0,L43=0),100%,(+M43/L43)))</f>
        <v>0.2215698324774083</v>
      </c>
      <c r="O43" s="258"/>
      <c r="P43" s="157"/>
      <c r="Q43" s="307">
        <v>473478.93</v>
      </c>
      <c r="R43" s="307">
        <v>391959.61</v>
      </c>
      <c r="S43" s="142">
        <f t="shared" ref="S43:S74" si="12">+Q43-R43</f>
        <v>81519.320000000007</v>
      </c>
      <c r="T43" s="91">
        <f t="shared" ref="T43:T74" si="13">IF(AND(Q43=0,R43=0),"",IF(OR(Q43=0,R43=0),100%,(+S43/R43)))</f>
        <v>0.20797887823186684</v>
      </c>
      <c r="U43" s="157"/>
      <c r="V43" s="307">
        <v>1986129.84</v>
      </c>
      <c r="W43" s="307">
        <v>1469445.44</v>
      </c>
      <c r="X43" s="142">
        <f t="shared" ref="X43:X74" si="14">+V43-W43</f>
        <v>516684.40000000014</v>
      </c>
      <c r="Y43" s="91">
        <f t="shared" ref="Y43:Y74" si="15">IF(AND(V43=0,W43=0),"",IF(OR(V43=0,W43=0),100%,(+X43/W43)))</f>
        <v>0.35161863512264885</v>
      </c>
      <c r="Z43" s="132"/>
    </row>
    <row r="44" spans="1:26" s="68" customFormat="1" hidden="1" outlineLevel="1" x14ac:dyDescent="0.25">
      <c r="A44" s="63" t="s">
        <v>1547</v>
      </c>
      <c r="B44" s="64" t="s">
        <v>2006</v>
      </c>
      <c r="C44" s="65" t="s">
        <v>2454</v>
      </c>
      <c r="D44" s="66"/>
      <c r="E44" s="67"/>
      <c r="F44" s="307">
        <v>761094.59</v>
      </c>
      <c r="G44" s="307">
        <v>728173.8</v>
      </c>
      <c r="H44" s="142">
        <f t="shared" si="8"/>
        <v>32920.789999999921</v>
      </c>
      <c r="I44" s="91">
        <f t="shared" si="9"/>
        <v>4.5210072100918652E-2</v>
      </c>
      <c r="J44" s="157"/>
      <c r="K44" s="307">
        <v>8355633.2199999997</v>
      </c>
      <c r="L44" s="307">
        <v>7268456.7400000002</v>
      </c>
      <c r="M44" s="142">
        <f t="shared" si="10"/>
        <v>1087176.4799999995</v>
      </c>
      <c r="N44" s="91">
        <f t="shared" si="11"/>
        <v>0.14957459594098094</v>
      </c>
      <c r="O44" s="258"/>
      <c r="P44" s="157"/>
      <c r="Q44" s="307">
        <v>2221209.9700000002</v>
      </c>
      <c r="R44" s="307">
        <v>3308734.82</v>
      </c>
      <c r="S44" s="142">
        <f t="shared" si="12"/>
        <v>-1087524.8499999996</v>
      </c>
      <c r="T44" s="91">
        <f t="shared" si="13"/>
        <v>-0.32868298886521213</v>
      </c>
      <c r="U44" s="157"/>
      <c r="V44" s="307">
        <v>15242097.629999999</v>
      </c>
      <c r="W44" s="307">
        <v>13299273.703000002</v>
      </c>
      <c r="X44" s="142">
        <f t="shared" si="14"/>
        <v>1942823.9269999973</v>
      </c>
      <c r="Y44" s="91">
        <f t="shared" si="15"/>
        <v>0.14608496451665193</v>
      </c>
      <c r="Z44" s="132"/>
    </row>
    <row r="45" spans="1:26" s="68" customFormat="1" hidden="1" outlineLevel="1" x14ac:dyDescent="0.25">
      <c r="A45" s="63" t="s">
        <v>1548</v>
      </c>
      <c r="B45" s="64" t="s">
        <v>2007</v>
      </c>
      <c r="C45" s="65" t="s">
        <v>2455</v>
      </c>
      <c r="D45" s="66"/>
      <c r="E45" s="67"/>
      <c r="F45" s="307">
        <v>0</v>
      </c>
      <c r="G45" s="307">
        <v>0</v>
      </c>
      <c r="H45" s="142">
        <f t="shared" si="8"/>
        <v>0</v>
      </c>
      <c r="I45" s="91" t="str">
        <f t="shared" si="9"/>
        <v/>
      </c>
      <c r="J45" s="157"/>
      <c r="K45" s="307">
        <v>0</v>
      </c>
      <c r="L45" s="307">
        <v>0</v>
      </c>
      <c r="M45" s="142">
        <f t="shared" si="10"/>
        <v>0</v>
      </c>
      <c r="N45" s="91" t="str">
        <f t="shared" si="11"/>
        <v/>
      </c>
      <c r="O45" s="258"/>
      <c r="P45" s="157"/>
      <c r="Q45" s="307">
        <v>0</v>
      </c>
      <c r="R45" s="307">
        <v>0</v>
      </c>
      <c r="S45" s="142">
        <f t="shared" si="12"/>
        <v>0</v>
      </c>
      <c r="T45" s="91" t="str">
        <f t="shared" si="13"/>
        <v/>
      </c>
      <c r="U45" s="157"/>
      <c r="V45" s="307">
        <v>0</v>
      </c>
      <c r="W45" s="307">
        <v>-28.46</v>
      </c>
      <c r="X45" s="142">
        <f t="shared" si="14"/>
        <v>28.46</v>
      </c>
      <c r="Y45" s="91">
        <f t="shared" si="15"/>
        <v>1</v>
      </c>
      <c r="Z45" s="132"/>
    </row>
    <row r="46" spans="1:26" s="68" customFormat="1" hidden="1" outlineLevel="1" x14ac:dyDescent="0.25">
      <c r="A46" s="63" t="s">
        <v>1549</v>
      </c>
      <c r="B46" s="64" t="s">
        <v>2008</v>
      </c>
      <c r="C46" s="65" t="s">
        <v>2456</v>
      </c>
      <c r="D46" s="66"/>
      <c r="E46" s="67"/>
      <c r="F46" s="307">
        <v>-191.79</v>
      </c>
      <c r="G46" s="307">
        <v>-352.25</v>
      </c>
      <c r="H46" s="142">
        <f t="shared" si="8"/>
        <v>160.46</v>
      </c>
      <c r="I46" s="91">
        <f t="shared" si="9"/>
        <v>-0.45552874378992197</v>
      </c>
      <c r="J46" s="157"/>
      <c r="K46" s="307">
        <v>-3413.61</v>
      </c>
      <c r="L46" s="307">
        <v>-6349.32</v>
      </c>
      <c r="M46" s="142">
        <f t="shared" si="10"/>
        <v>2935.7099999999996</v>
      </c>
      <c r="N46" s="91">
        <f t="shared" si="11"/>
        <v>-0.46236604864772918</v>
      </c>
      <c r="O46" s="258"/>
      <c r="P46" s="157"/>
      <c r="Q46" s="307">
        <v>-1017.8000000000001</v>
      </c>
      <c r="R46" s="307">
        <v>-2937.7000000000003</v>
      </c>
      <c r="S46" s="142">
        <f t="shared" si="12"/>
        <v>1919.9</v>
      </c>
      <c r="T46" s="91">
        <f t="shared" si="13"/>
        <v>-0.65353848248629876</v>
      </c>
      <c r="U46" s="157"/>
      <c r="V46" s="307">
        <v>-7559.0400000000009</v>
      </c>
      <c r="W46" s="307">
        <v>-11334.04</v>
      </c>
      <c r="X46" s="142">
        <f t="shared" si="14"/>
        <v>3775</v>
      </c>
      <c r="Y46" s="91">
        <f t="shared" si="15"/>
        <v>-0.33306746755790517</v>
      </c>
      <c r="Z46" s="132"/>
    </row>
    <row r="47" spans="1:26" s="68" customFormat="1" hidden="1" outlineLevel="1" x14ac:dyDescent="0.25">
      <c r="A47" s="63" t="s">
        <v>1550</v>
      </c>
      <c r="B47" s="64" t="s">
        <v>2009</v>
      </c>
      <c r="C47" s="65" t="s">
        <v>2457</v>
      </c>
      <c r="D47" s="66"/>
      <c r="E47" s="67"/>
      <c r="F47" s="307">
        <v>-58271.11</v>
      </c>
      <c r="G47" s="307">
        <v>-58271.11</v>
      </c>
      <c r="H47" s="142">
        <f t="shared" si="8"/>
        <v>0</v>
      </c>
      <c r="I47" s="91">
        <f t="shared" si="9"/>
        <v>0</v>
      </c>
      <c r="J47" s="157"/>
      <c r="K47" s="307">
        <v>-407897.77</v>
      </c>
      <c r="L47" s="307">
        <v>-371592.09</v>
      </c>
      <c r="M47" s="142">
        <f t="shared" si="10"/>
        <v>-36305.679999999993</v>
      </c>
      <c r="N47" s="91">
        <f t="shared" si="11"/>
        <v>9.7703048522911215E-2</v>
      </c>
      <c r="O47" s="258"/>
      <c r="P47" s="157"/>
      <c r="Q47" s="307">
        <v>-174813.33000000002</v>
      </c>
      <c r="R47" s="307">
        <v>-174813.33000000002</v>
      </c>
      <c r="S47" s="142">
        <f t="shared" si="12"/>
        <v>0</v>
      </c>
      <c r="T47" s="91">
        <f t="shared" si="13"/>
        <v>0</v>
      </c>
      <c r="U47" s="157"/>
      <c r="V47" s="307">
        <v>-699253.32000000007</v>
      </c>
      <c r="W47" s="307">
        <v>-274898.49</v>
      </c>
      <c r="X47" s="142">
        <f t="shared" si="14"/>
        <v>-424354.83000000007</v>
      </c>
      <c r="Y47" s="91">
        <f t="shared" si="15"/>
        <v>1.5436782864831309</v>
      </c>
      <c r="Z47" s="132"/>
    </row>
    <row r="48" spans="1:26" s="68" customFormat="1" hidden="1" outlineLevel="1" x14ac:dyDescent="0.25">
      <c r="A48" s="63" t="s">
        <v>1551</v>
      </c>
      <c r="B48" s="64" t="s">
        <v>2010</v>
      </c>
      <c r="C48" s="65" t="s">
        <v>2458</v>
      </c>
      <c r="D48" s="66"/>
      <c r="E48" s="67"/>
      <c r="F48" s="307">
        <v>376730.46</v>
      </c>
      <c r="G48" s="307">
        <v>177400.46</v>
      </c>
      <c r="H48" s="142">
        <f t="shared" si="8"/>
        <v>199330.00000000003</v>
      </c>
      <c r="I48" s="91">
        <f t="shared" si="9"/>
        <v>1.1236160267002693</v>
      </c>
      <c r="J48" s="157"/>
      <c r="K48" s="307">
        <v>3005135.58</v>
      </c>
      <c r="L48" s="307">
        <v>2265817.73</v>
      </c>
      <c r="M48" s="142">
        <f t="shared" si="10"/>
        <v>739317.85000000009</v>
      </c>
      <c r="N48" s="91">
        <f t="shared" si="11"/>
        <v>0.32629184607889888</v>
      </c>
      <c r="O48" s="258"/>
      <c r="P48" s="157"/>
      <c r="Q48" s="307">
        <v>904687.82000000007</v>
      </c>
      <c r="R48" s="307">
        <v>793415.06</v>
      </c>
      <c r="S48" s="142">
        <f t="shared" si="12"/>
        <v>111272.76000000001</v>
      </c>
      <c r="T48" s="91">
        <f t="shared" si="13"/>
        <v>0.14024533388615035</v>
      </c>
      <c r="U48" s="157"/>
      <c r="V48" s="307">
        <v>4688470.33</v>
      </c>
      <c r="W48" s="307">
        <v>4523184.4800000004</v>
      </c>
      <c r="X48" s="142">
        <f t="shared" si="14"/>
        <v>165285.84999999963</v>
      </c>
      <c r="Y48" s="91">
        <f t="shared" si="15"/>
        <v>3.6541921014019665E-2</v>
      </c>
      <c r="Z48" s="132"/>
    </row>
    <row r="49" spans="1:26" s="68" customFormat="1" hidden="1" outlineLevel="1" x14ac:dyDescent="0.25">
      <c r="A49" s="63" t="s">
        <v>1552</v>
      </c>
      <c r="B49" s="64" t="s">
        <v>2011</v>
      </c>
      <c r="C49" s="65" t="s">
        <v>2459</v>
      </c>
      <c r="D49" s="66"/>
      <c r="E49" s="67"/>
      <c r="F49" s="307">
        <v>5750.25</v>
      </c>
      <c r="G49" s="307">
        <v>0</v>
      </c>
      <c r="H49" s="142">
        <f t="shared" si="8"/>
        <v>5750.25</v>
      </c>
      <c r="I49" s="91">
        <f t="shared" si="9"/>
        <v>1</v>
      </c>
      <c r="J49" s="157"/>
      <c r="K49" s="307">
        <v>35295.5</v>
      </c>
      <c r="L49" s="307">
        <v>0</v>
      </c>
      <c r="M49" s="142">
        <f t="shared" si="10"/>
        <v>35295.5</v>
      </c>
      <c r="N49" s="91">
        <f t="shared" si="11"/>
        <v>1</v>
      </c>
      <c r="O49" s="258"/>
      <c r="P49" s="157"/>
      <c r="Q49" s="307">
        <v>12142.85</v>
      </c>
      <c r="R49" s="307">
        <v>0</v>
      </c>
      <c r="S49" s="142">
        <f t="shared" si="12"/>
        <v>12142.85</v>
      </c>
      <c r="T49" s="91">
        <f t="shared" si="13"/>
        <v>1</v>
      </c>
      <c r="U49" s="157"/>
      <c r="V49" s="307">
        <v>35295.5</v>
      </c>
      <c r="W49" s="307">
        <v>0</v>
      </c>
      <c r="X49" s="142">
        <f t="shared" si="14"/>
        <v>35295.5</v>
      </c>
      <c r="Y49" s="91">
        <f t="shared" si="15"/>
        <v>1</v>
      </c>
      <c r="Z49" s="132"/>
    </row>
    <row r="50" spans="1:26" s="68" customFormat="1" hidden="1" outlineLevel="1" x14ac:dyDescent="0.25">
      <c r="A50" s="63" t="s">
        <v>1553</v>
      </c>
      <c r="B50" s="64" t="s">
        <v>2012</v>
      </c>
      <c r="C50" s="65" t="s">
        <v>2460</v>
      </c>
      <c r="D50" s="66"/>
      <c r="E50" s="67"/>
      <c r="F50" s="307">
        <v>175.9</v>
      </c>
      <c r="G50" s="307">
        <v>0</v>
      </c>
      <c r="H50" s="142">
        <f t="shared" si="8"/>
        <v>175.9</v>
      </c>
      <c r="I50" s="91">
        <f t="shared" si="9"/>
        <v>1</v>
      </c>
      <c r="J50" s="157"/>
      <c r="K50" s="307">
        <v>1548.81</v>
      </c>
      <c r="L50" s="307">
        <v>0</v>
      </c>
      <c r="M50" s="142">
        <f t="shared" si="10"/>
        <v>1548.81</v>
      </c>
      <c r="N50" s="91">
        <f t="shared" si="11"/>
        <v>1</v>
      </c>
      <c r="O50" s="258"/>
      <c r="P50" s="157"/>
      <c r="Q50" s="307">
        <v>908.39</v>
      </c>
      <c r="R50" s="307">
        <v>0</v>
      </c>
      <c r="S50" s="142">
        <f t="shared" si="12"/>
        <v>908.39</v>
      </c>
      <c r="T50" s="91">
        <f t="shared" si="13"/>
        <v>1</v>
      </c>
      <c r="U50" s="157"/>
      <c r="V50" s="307">
        <v>1548.81</v>
      </c>
      <c r="W50" s="307">
        <v>0</v>
      </c>
      <c r="X50" s="142">
        <f t="shared" si="14"/>
        <v>1548.81</v>
      </c>
      <c r="Y50" s="91">
        <f t="shared" si="15"/>
        <v>1</v>
      </c>
      <c r="Z50" s="132"/>
    </row>
    <row r="51" spans="1:26" s="68" customFormat="1" hidden="1" outlineLevel="1" x14ac:dyDescent="0.25">
      <c r="A51" s="63" t="s">
        <v>1554</v>
      </c>
      <c r="B51" s="64" t="s">
        <v>2013</v>
      </c>
      <c r="C51" s="65" t="s">
        <v>2461</v>
      </c>
      <c r="D51" s="66"/>
      <c r="E51" s="67"/>
      <c r="F51" s="307">
        <v>108847.98</v>
      </c>
      <c r="G51" s="307">
        <v>171026.16</v>
      </c>
      <c r="H51" s="142">
        <f t="shared" si="8"/>
        <v>-62178.180000000008</v>
      </c>
      <c r="I51" s="91">
        <f t="shared" si="9"/>
        <v>-0.36355946949870127</v>
      </c>
      <c r="J51" s="157"/>
      <c r="K51" s="307">
        <v>857201.75</v>
      </c>
      <c r="L51" s="307">
        <v>988704.46</v>
      </c>
      <c r="M51" s="142">
        <f t="shared" si="10"/>
        <v>-131502.70999999996</v>
      </c>
      <c r="N51" s="91">
        <f t="shared" si="11"/>
        <v>-0.13300507413509591</v>
      </c>
      <c r="O51" s="258"/>
      <c r="P51" s="157"/>
      <c r="Q51" s="307">
        <v>270119.01</v>
      </c>
      <c r="R51" s="307">
        <v>455144.64</v>
      </c>
      <c r="S51" s="142">
        <f t="shared" si="12"/>
        <v>-185025.63</v>
      </c>
      <c r="T51" s="91">
        <f t="shared" si="13"/>
        <v>-0.40652050741496154</v>
      </c>
      <c r="U51" s="157"/>
      <c r="V51" s="307">
        <v>1403981.82</v>
      </c>
      <c r="W51" s="307">
        <v>1835472.35</v>
      </c>
      <c r="X51" s="142">
        <f t="shared" si="14"/>
        <v>-431490.53</v>
      </c>
      <c r="Y51" s="91">
        <f t="shared" si="15"/>
        <v>-0.235084189636526</v>
      </c>
      <c r="Z51" s="132"/>
    </row>
    <row r="52" spans="1:26" s="68" customFormat="1" hidden="1" outlineLevel="1" x14ac:dyDescent="0.25">
      <c r="A52" s="63" t="s">
        <v>1555</v>
      </c>
      <c r="B52" s="64" t="s">
        <v>2014</v>
      </c>
      <c r="C52" s="65" t="s">
        <v>2462</v>
      </c>
      <c r="D52" s="66"/>
      <c r="E52" s="67"/>
      <c r="F52" s="307">
        <v>0</v>
      </c>
      <c r="G52" s="307">
        <v>0</v>
      </c>
      <c r="H52" s="142">
        <f t="shared" si="8"/>
        <v>0</v>
      </c>
      <c r="I52" s="91" t="str">
        <f t="shared" si="9"/>
        <v/>
      </c>
      <c r="J52" s="157"/>
      <c r="K52" s="307">
        <v>0</v>
      </c>
      <c r="L52" s="307">
        <v>-13.57</v>
      </c>
      <c r="M52" s="142">
        <f t="shared" si="10"/>
        <v>13.57</v>
      </c>
      <c r="N52" s="91">
        <f t="shared" si="11"/>
        <v>1</v>
      </c>
      <c r="O52" s="258"/>
      <c r="P52" s="157"/>
      <c r="Q52" s="307">
        <v>0</v>
      </c>
      <c r="R52" s="307">
        <v>0</v>
      </c>
      <c r="S52" s="142">
        <f t="shared" si="12"/>
        <v>0</v>
      </c>
      <c r="T52" s="91" t="str">
        <f t="shared" si="13"/>
        <v/>
      </c>
      <c r="U52" s="157"/>
      <c r="V52" s="307">
        <v>0</v>
      </c>
      <c r="W52" s="307">
        <v>0</v>
      </c>
      <c r="X52" s="142">
        <f t="shared" si="14"/>
        <v>0</v>
      </c>
      <c r="Y52" s="91" t="str">
        <f t="shared" si="15"/>
        <v/>
      </c>
      <c r="Z52" s="132"/>
    </row>
    <row r="53" spans="1:26" collapsed="1" x14ac:dyDescent="0.25">
      <c r="A53" s="38" t="s">
        <v>603</v>
      </c>
      <c r="B53" s="38">
        <v>3</v>
      </c>
      <c r="C53" s="87" t="s">
        <v>779</v>
      </c>
      <c r="D53" s="83" t="s">
        <v>275</v>
      </c>
      <c r="E53" s="48"/>
      <c r="F53" s="283">
        <v>1431737.3299999998</v>
      </c>
      <c r="G53" s="283">
        <v>1388726.95</v>
      </c>
      <c r="H53" s="283">
        <f t="shared" si="8"/>
        <v>43010.379999999888</v>
      </c>
      <c r="I53" s="48">
        <f t="shared" si="9"/>
        <v>3.0971084704592138E-2</v>
      </c>
      <c r="J53" s="261"/>
      <c r="K53" s="283">
        <v>13506348.650000002</v>
      </c>
      <c r="L53" s="283">
        <v>12057227.199999999</v>
      </c>
      <c r="M53" s="283">
        <f t="shared" si="10"/>
        <v>1449121.450000003</v>
      </c>
      <c r="N53" s="48">
        <f t="shared" si="11"/>
        <v>0.12018695724668794</v>
      </c>
      <c r="O53" s="182"/>
      <c r="P53" s="254"/>
      <c r="Q53" s="283">
        <v>3951448.91</v>
      </c>
      <c r="R53" s="283">
        <v>5203141.1999999993</v>
      </c>
      <c r="S53" s="283">
        <f t="shared" si="12"/>
        <v>-1251692.2899999991</v>
      </c>
      <c r="T53" s="48">
        <f t="shared" si="13"/>
        <v>-0.2405647361636081</v>
      </c>
      <c r="U53" s="261"/>
      <c r="V53" s="283">
        <v>23887117.650000002</v>
      </c>
      <c r="W53" s="283">
        <v>22517385.663000003</v>
      </c>
      <c r="X53" s="283">
        <f t="shared" si="14"/>
        <v>1369731.9869999997</v>
      </c>
      <c r="Y53" s="48">
        <f t="shared" si="15"/>
        <v>6.0829974114211163E-2</v>
      </c>
      <c r="Z53"/>
    </row>
    <row r="54" spans="1:26" s="68" customFormat="1" hidden="1" outlineLevel="1" x14ac:dyDescent="0.25">
      <c r="A54" s="63" t="s">
        <v>1333</v>
      </c>
      <c r="B54" s="64" t="s">
        <v>1792</v>
      </c>
      <c r="C54" s="65" t="s">
        <v>2250</v>
      </c>
      <c r="D54" s="66"/>
      <c r="E54" s="67"/>
      <c r="F54" s="307">
        <v>441077.5</v>
      </c>
      <c r="G54" s="307">
        <v>404117.81</v>
      </c>
      <c r="H54" s="142">
        <f t="shared" si="8"/>
        <v>36959.69</v>
      </c>
      <c r="I54" s="91">
        <f t="shared" si="9"/>
        <v>9.1457711304532716E-2</v>
      </c>
      <c r="J54" s="157"/>
      <c r="K54" s="307">
        <v>2392787.41</v>
      </c>
      <c r="L54" s="307">
        <v>2741202.74</v>
      </c>
      <c r="M54" s="142">
        <f t="shared" si="10"/>
        <v>-348415.33000000007</v>
      </c>
      <c r="N54" s="91">
        <f t="shared" si="11"/>
        <v>-0.12710308687346492</v>
      </c>
      <c r="O54" s="258"/>
      <c r="P54" s="157"/>
      <c r="Q54" s="307">
        <v>1086377.3999999999</v>
      </c>
      <c r="R54" s="307">
        <v>1198349.69</v>
      </c>
      <c r="S54" s="142">
        <f t="shared" si="12"/>
        <v>-111972.29000000004</v>
      </c>
      <c r="T54" s="91">
        <f t="shared" si="13"/>
        <v>-9.3438744078116337E-2</v>
      </c>
      <c r="U54" s="157"/>
      <c r="V54" s="307">
        <v>4078509.39</v>
      </c>
      <c r="W54" s="307">
        <v>4979442.82</v>
      </c>
      <c r="X54" s="142">
        <f t="shared" si="14"/>
        <v>-900933.43000000017</v>
      </c>
      <c r="Y54" s="91">
        <f t="shared" si="15"/>
        <v>-0.18093057046089348</v>
      </c>
      <c r="Z54" s="132"/>
    </row>
    <row r="55" spans="1:26" s="68" customFormat="1" hidden="1" outlineLevel="1" x14ac:dyDescent="0.25">
      <c r="A55" s="63" t="s">
        <v>1334</v>
      </c>
      <c r="B55" s="64" t="s">
        <v>1793</v>
      </c>
      <c r="C55" s="65" t="s">
        <v>2251</v>
      </c>
      <c r="D55" s="66"/>
      <c r="E55" s="67"/>
      <c r="F55" s="307">
        <v>0</v>
      </c>
      <c r="G55" s="307">
        <v>0</v>
      </c>
      <c r="H55" s="142">
        <f t="shared" si="8"/>
        <v>0</v>
      </c>
      <c r="I55" s="91" t="str">
        <f t="shared" si="9"/>
        <v/>
      </c>
      <c r="J55" s="157"/>
      <c r="K55" s="307">
        <v>0</v>
      </c>
      <c r="L55" s="307">
        <v>0</v>
      </c>
      <c r="M55" s="142">
        <f t="shared" si="10"/>
        <v>0</v>
      </c>
      <c r="N55" s="91" t="str">
        <f t="shared" si="11"/>
        <v/>
      </c>
      <c r="O55" s="258"/>
      <c r="P55" s="157"/>
      <c r="Q55" s="307">
        <v>0</v>
      </c>
      <c r="R55" s="307">
        <v>-17.080000000000002</v>
      </c>
      <c r="S55" s="142">
        <f t="shared" si="12"/>
        <v>17.080000000000002</v>
      </c>
      <c r="T55" s="91">
        <f t="shared" si="13"/>
        <v>1</v>
      </c>
      <c r="U55" s="157"/>
      <c r="V55" s="307">
        <v>0</v>
      </c>
      <c r="W55" s="307">
        <v>0</v>
      </c>
      <c r="X55" s="142">
        <f t="shared" si="14"/>
        <v>0</v>
      </c>
      <c r="Y55" s="91" t="str">
        <f t="shared" si="15"/>
        <v/>
      </c>
      <c r="Z55" s="132"/>
    </row>
    <row r="56" spans="1:26" s="68" customFormat="1" hidden="1" outlineLevel="1" x14ac:dyDescent="0.25">
      <c r="A56" s="63" t="s">
        <v>1320</v>
      </c>
      <c r="B56" s="64" t="s">
        <v>1779</v>
      </c>
      <c r="C56" s="65" t="s">
        <v>2237</v>
      </c>
      <c r="D56" s="66"/>
      <c r="E56" s="67"/>
      <c r="F56" s="307">
        <v>671120.34</v>
      </c>
      <c r="G56" s="307">
        <v>473977.3</v>
      </c>
      <c r="H56" s="142">
        <f t="shared" si="8"/>
        <v>197143.03999999998</v>
      </c>
      <c r="I56" s="91">
        <f t="shared" si="9"/>
        <v>0.41593350567632664</v>
      </c>
      <c r="J56" s="157"/>
      <c r="K56" s="307">
        <v>4770804.21</v>
      </c>
      <c r="L56" s="307">
        <v>3549213.05</v>
      </c>
      <c r="M56" s="142">
        <f t="shared" si="10"/>
        <v>1221591.1600000001</v>
      </c>
      <c r="N56" s="91">
        <f t="shared" si="11"/>
        <v>0.34418648381787059</v>
      </c>
      <c r="O56" s="258"/>
      <c r="P56" s="157"/>
      <c r="Q56" s="307">
        <v>1646297.01</v>
      </c>
      <c r="R56" s="307">
        <v>1358673.82</v>
      </c>
      <c r="S56" s="142">
        <f t="shared" si="12"/>
        <v>287623.18999999994</v>
      </c>
      <c r="T56" s="91">
        <f t="shared" si="13"/>
        <v>0.2116940694419209</v>
      </c>
      <c r="U56" s="157"/>
      <c r="V56" s="307">
        <v>7570431.1699999999</v>
      </c>
      <c r="W56" s="307">
        <v>7103320.96</v>
      </c>
      <c r="X56" s="142">
        <f t="shared" si="14"/>
        <v>467110.20999999996</v>
      </c>
      <c r="Y56" s="91">
        <f t="shared" si="15"/>
        <v>6.5759412059567132E-2</v>
      </c>
      <c r="Z56" s="132"/>
    </row>
    <row r="57" spans="1:26" s="68" customFormat="1" hidden="1" outlineLevel="1" x14ac:dyDescent="0.25">
      <c r="A57" s="63" t="s">
        <v>1321</v>
      </c>
      <c r="B57" s="64" t="s">
        <v>1780</v>
      </c>
      <c r="C57" s="65" t="s">
        <v>2238</v>
      </c>
      <c r="D57" s="66"/>
      <c r="E57" s="67"/>
      <c r="F57" s="307">
        <v>9639698.9399999995</v>
      </c>
      <c r="G57" s="307">
        <v>10399040</v>
      </c>
      <c r="H57" s="142">
        <f t="shared" si="8"/>
        <v>-759341.06000000052</v>
      </c>
      <c r="I57" s="91">
        <f t="shared" si="9"/>
        <v>-7.3020303797273645E-2</v>
      </c>
      <c r="J57" s="157"/>
      <c r="K57" s="307">
        <v>38628656.909999996</v>
      </c>
      <c r="L57" s="307">
        <v>48686220.909999996</v>
      </c>
      <c r="M57" s="142">
        <f t="shared" si="10"/>
        <v>-10057564</v>
      </c>
      <c r="N57" s="91">
        <f t="shared" si="11"/>
        <v>-0.20657927052075237</v>
      </c>
      <c r="O57" s="258"/>
      <c r="P57" s="157"/>
      <c r="Q57" s="307">
        <v>16467427.58</v>
      </c>
      <c r="R57" s="307">
        <v>22306502.59</v>
      </c>
      <c r="S57" s="142">
        <f t="shared" si="12"/>
        <v>-5839075.0099999998</v>
      </c>
      <c r="T57" s="91">
        <f t="shared" si="13"/>
        <v>-0.26176559890736328</v>
      </c>
      <c r="U57" s="157"/>
      <c r="V57" s="307">
        <v>72139360.299999997</v>
      </c>
      <c r="W57" s="307">
        <v>69244510.629999995</v>
      </c>
      <c r="X57" s="142">
        <f t="shared" si="14"/>
        <v>2894849.6700000018</v>
      </c>
      <c r="Y57" s="91">
        <f t="shared" si="15"/>
        <v>4.1806197251769095E-2</v>
      </c>
      <c r="Z57" s="132"/>
    </row>
    <row r="58" spans="1:26" s="68" customFormat="1" hidden="1" outlineLevel="1" x14ac:dyDescent="0.25">
      <c r="A58" s="63" t="s">
        <v>1322</v>
      </c>
      <c r="B58" s="64" t="s">
        <v>1781</v>
      </c>
      <c r="C58" s="65" t="s">
        <v>2239</v>
      </c>
      <c r="D58" s="66"/>
      <c r="E58" s="67"/>
      <c r="F58" s="307">
        <v>519917.36</v>
      </c>
      <c r="G58" s="307">
        <v>448366.93</v>
      </c>
      <c r="H58" s="142">
        <f t="shared" si="8"/>
        <v>71550.429999999993</v>
      </c>
      <c r="I58" s="91">
        <f t="shared" si="9"/>
        <v>0.15958007875380104</v>
      </c>
      <c r="J58" s="157"/>
      <c r="K58" s="307">
        <v>2269117.4900000002</v>
      </c>
      <c r="L58" s="307">
        <v>1943694.6800000002</v>
      </c>
      <c r="M58" s="142">
        <f t="shared" si="10"/>
        <v>325422.81000000006</v>
      </c>
      <c r="N58" s="91">
        <f t="shared" si="11"/>
        <v>0.16742486016373725</v>
      </c>
      <c r="O58" s="258"/>
      <c r="P58" s="157"/>
      <c r="Q58" s="307">
        <v>1101238.8999999999</v>
      </c>
      <c r="R58" s="307">
        <v>1000866.61</v>
      </c>
      <c r="S58" s="142">
        <f t="shared" si="12"/>
        <v>100372.28999999992</v>
      </c>
      <c r="T58" s="91">
        <f t="shared" si="13"/>
        <v>0.10028538168537755</v>
      </c>
      <c r="U58" s="157"/>
      <c r="V58" s="307">
        <v>3876212.89</v>
      </c>
      <c r="W58" s="307">
        <v>2635293.56</v>
      </c>
      <c r="X58" s="142">
        <f t="shared" si="14"/>
        <v>1240919.33</v>
      </c>
      <c r="Y58" s="91">
        <f t="shared" si="15"/>
        <v>0.47088466683005897</v>
      </c>
      <c r="Z58" s="132"/>
    </row>
    <row r="59" spans="1:26" s="68" customFormat="1" hidden="1" outlineLevel="1" x14ac:dyDescent="0.25">
      <c r="A59" s="63" t="s">
        <v>1323</v>
      </c>
      <c r="B59" s="64" t="s">
        <v>1782</v>
      </c>
      <c r="C59" s="65" t="s">
        <v>2240</v>
      </c>
      <c r="D59" s="66"/>
      <c r="E59" s="67"/>
      <c r="F59" s="307">
        <v>-1315935.06</v>
      </c>
      <c r="G59" s="307">
        <v>-3400719.02</v>
      </c>
      <c r="H59" s="142">
        <f t="shared" si="8"/>
        <v>2084783.96</v>
      </c>
      <c r="I59" s="91">
        <f t="shared" si="9"/>
        <v>-0.61304210895965172</v>
      </c>
      <c r="J59" s="157"/>
      <c r="K59" s="307">
        <v>239419.24</v>
      </c>
      <c r="L59" s="307">
        <v>475218.31</v>
      </c>
      <c r="M59" s="142">
        <f t="shared" si="10"/>
        <v>-235799.07</v>
      </c>
      <c r="N59" s="91">
        <f t="shared" si="11"/>
        <v>-0.49619104533240732</v>
      </c>
      <c r="O59" s="258"/>
      <c r="P59" s="157"/>
      <c r="Q59" s="307">
        <v>-238646.47500000001</v>
      </c>
      <c r="R59" s="307">
        <v>-2977742</v>
      </c>
      <c r="S59" s="142">
        <f t="shared" si="12"/>
        <v>2739095.5249999999</v>
      </c>
      <c r="T59" s="91">
        <f t="shared" si="13"/>
        <v>-0.91985656413483774</v>
      </c>
      <c r="U59" s="157"/>
      <c r="V59" s="307">
        <v>1817425</v>
      </c>
      <c r="W59" s="307">
        <v>-4337801.0000000009</v>
      </c>
      <c r="X59" s="142">
        <f t="shared" si="14"/>
        <v>6155226.0000000009</v>
      </c>
      <c r="Y59" s="91">
        <f t="shared" si="15"/>
        <v>-1.4189738072355094</v>
      </c>
      <c r="Z59" s="132"/>
    </row>
    <row r="60" spans="1:26" s="68" customFormat="1" hidden="1" outlineLevel="1" x14ac:dyDescent="0.25">
      <c r="A60" s="63" t="s">
        <v>1324</v>
      </c>
      <c r="B60" s="64" t="s">
        <v>1783</v>
      </c>
      <c r="C60" s="65" t="s">
        <v>2241</v>
      </c>
      <c r="D60" s="66"/>
      <c r="E60" s="67"/>
      <c r="F60" s="307">
        <v>1061.0899999999999</v>
      </c>
      <c r="G60" s="307">
        <v>2129.9</v>
      </c>
      <c r="H60" s="142">
        <f t="shared" si="8"/>
        <v>-1068.8100000000002</v>
      </c>
      <c r="I60" s="91">
        <f t="shared" si="9"/>
        <v>-0.50181229165688535</v>
      </c>
      <c r="J60" s="157"/>
      <c r="K60" s="307">
        <v>3019.55</v>
      </c>
      <c r="L60" s="307">
        <v>10673.84</v>
      </c>
      <c r="M60" s="142">
        <f t="shared" si="10"/>
        <v>-7654.29</v>
      </c>
      <c r="N60" s="91">
        <f t="shared" si="11"/>
        <v>-0.71710743275147459</v>
      </c>
      <c r="O60" s="258"/>
      <c r="P60" s="157"/>
      <c r="Q60" s="307">
        <v>1041.57</v>
      </c>
      <c r="R60" s="307">
        <v>8178.3600000000006</v>
      </c>
      <c r="S60" s="142">
        <f t="shared" si="12"/>
        <v>-7136.7900000000009</v>
      </c>
      <c r="T60" s="91">
        <f t="shared" si="13"/>
        <v>-0.87264317051340368</v>
      </c>
      <c r="U60" s="157"/>
      <c r="V60" s="307">
        <v>11199.76</v>
      </c>
      <c r="W60" s="307">
        <v>10673.84</v>
      </c>
      <c r="X60" s="142">
        <f t="shared" si="14"/>
        <v>525.92000000000007</v>
      </c>
      <c r="Y60" s="91">
        <f t="shared" si="15"/>
        <v>4.9271864671008754E-2</v>
      </c>
      <c r="Z60" s="132"/>
    </row>
    <row r="61" spans="1:26" s="68" customFormat="1" hidden="1" outlineLevel="1" x14ac:dyDescent="0.25">
      <c r="A61" s="63" t="s">
        <v>1325</v>
      </c>
      <c r="B61" s="64" t="s">
        <v>1784</v>
      </c>
      <c r="C61" s="65" t="s">
        <v>2242</v>
      </c>
      <c r="D61" s="66"/>
      <c r="E61" s="67"/>
      <c r="F61" s="307">
        <v>0</v>
      </c>
      <c r="G61" s="307">
        <v>0</v>
      </c>
      <c r="H61" s="142">
        <f t="shared" si="8"/>
        <v>0</v>
      </c>
      <c r="I61" s="91" t="str">
        <f t="shared" si="9"/>
        <v/>
      </c>
      <c r="J61" s="157"/>
      <c r="K61" s="307">
        <v>4136038.43</v>
      </c>
      <c r="L61" s="307">
        <v>49281.130000000005</v>
      </c>
      <c r="M61" s="142">
        <f t="shared" si="10"/>
        <v>4086757.3000000003</v>
      </c>
      <c r="N61" s="91">
        <f t="shared" si="11"/>
        <v>82.927426785871177</v>
      </c>
      <c r="O61" s="258"/>
      <c r="P61" s="157"/>
      <c r="Q61" s="307">
        <v>4136038.43</v>
      </c>
      <c r="R61" s="307">
        <v>49281.130000000005</v>
      </c>
      <c r="S61" s="142">
        <f t="shared" si="12"/>
        <v>4086757.3000000003</v>
      </c>
      <c r="T61" s="91">
        <f t="shared" si="13"/>
        <v>82.927426785871177</v>
      </c>
      <c r="U61" s="157"/>
      <c r="V61" s="307">
        <v>4136038.43</v>
      </c>
      <c r="W61" s="307">
        <v>49281.130000000005</v>
      </c>
      <c r="X61" s="142">
        <f t="shared" si="14"/>
        <v>4086757.3000000003</v>
      </c>
      <c r="Y61" s="91">
        <f t="shared" si="15"/>
        <v>82.927426785871177</v>
      </c>
      <c r="Z61" s="132"/>
    </row>
    <row r="62" spans="1:26" s="68" customFormat="1" hidden="1" outlineLevel="1" x14ac:dyDescent="0.25">
      <c r="A62" s="63" t="s">
        <v>1326</v>
      </c>
      <c r="B62" s="64" t="s">
        <v>1785</v>
      </c>
      <c r="C62" s="65" t="s">
        <v>2243</v>
      </c>
      <c r="D62" s="66"/>
      <c r="E62" s="67"/>
      <c r="F62" s="307">
        <v>310596.72000000003</v>
      </c>
      <c r="G62" s="307">
        <v>348934.23</v>
      </c>
      <c r="H62" s="142">
        <f t="shared" si="8"/>
        <v>-38337.509999999951</v>
      </c>
      <c r="I62" s="91">
        <f t="shared" si="9"/>
        <v>-0.10987030421177066</v>
      </c>
      <c r="J62" s="157"/>
      <c r="K62" s="307">
        <v>2700152.3</v>
      </c>
      <c r="L62" s="307">
        <v>2161387.63</v>
      </c>
      <c r="M62" s="142">
        <f t="shared" si="10"/>
        <v>538764.66999999993</v>
      </c>
      <c r="N62" s="91">
        <f t="shared" si="11"/>
        <v>0.24926795292152198</v>
      </c>
      <c r="O62" s="258"/>
      <c r="P62" s="157"/>
      <c r="Q62" s="307">
        <v>1497506.75</v>
      </c>
      <c r="R62" s="307">
        <v>1038928.38</v>
      </c>
      <c r="S62" s="142">
        <f t="shared" si="12"/>
        <v>458578.37</v>
      </c>
      <c r="T62" s="91">
        <f t="shared" si="13"/>
        <v>0.4413955560632582</v>
      </c>
      <c r="U62" s="157"/>
      <c r="V62" s="307">
        <v>4268095.99</v>
      </c>
      <c r="W62" s="307">
        <v>3212651.17</v>
      </c>
      <c r="X62" s="142">
        <f t="shared" si="14"/>
        <v>1055444.8200000003</v>
      </c>
      <c r="Y62" s="91">
        <f t="shared" si="15"/>
        <v>0.32852767516617759</v>
      </c>
      <c r="Z62" s="132"/>
    </row>
    <row r="63" spans="1:26" s="68" customFormat="1" hidden="1" outlineLevel="1" x14ac:dyDescent="0.25">
      <c r="A63" s="63" t="s">
        <v>1327</v>
      </c>
      <c r="B63" s="64" t="s">
        <v>1786</v>
      </c>
      <c r="C63" s="65" t="s">
        <v>2244</v>
      </c>
      <c r="D63" s="66"/>
      <c r="E63" s="67"/>
      <c r="F63" s="307">
        <v>4467847.34</v>
      </c>
      <c r="G63" s="307">
        <v>3132492.51</v>
      </c>
      <c r="H63" s="142">
        <f t="shared" si="8"/>
        <v>1335354.83</v>
      </c>
      <c r="I63" s="91">
        <f t="shared" si="9"/>
        <v>0.42629146781263977</v>
      </c>
      <c r="J63" s="157"/>
      <c r="K63" s="307">
        <v>25416774.620000001</v>
      </c>
      <c r="L63" s="307">
        <v>20263773.100000001</v>
      </c>
      <c r="M63" s="142">
        <f t="shared" si="10"/>
        <v>5153001.5199999996</v>
      </c>
      <c r="N63" s="91">
        <f t="shared" si="11"/>
        <v>0.25429625048456544</v>
      </c>
      <c r="O63" s="258"/>
      <c r="P63" s="157"/>
      <c r="Q63" s="307">
        <v>10547386.01</v>
      </c>
      <c r="R63" s="307">
        <v>8230529.9400000004</v>
      </c>
      <c r="S63" s="142">
        <f t="shared" si="12"/>
        <v>2316856.0699999994</v>
      </c>
      <c r="T63" s="91">
        <f t="shared" si="13"/>
        <v>0.28149536990810087</v>
      </c>
      <c r="U63" s="157"/>
      <c r="V63" s="307">
        <v>32918128.289999999</v>
      </c>
      <c r="W63" s="307">
        <v>29157576.75</v>
      </c>
      <c r="X63" s="142">
        <f t="shared" si="14"/>
        <v>3760551.5399999991</v>
      </c>
      <c r="Y63" s="91">
        <f t="shared" si="15"/>
        <v>0.1289733907671185</v>
      </c>
      <c r="Z63" s="132"/>
    </row>
    <row r="64" spans="1:26" s="68" customFormat="1" hidden="1" outlineLevel="1" x14ac:dyDescent="0.25">
      <c r="A64" s="63" t="s">
        <v>1328</v>
      </c>
      <c r="B64" s="64" t="s">
        <v>1787</v>
      </c>
      <c r="C64" s="65" t="s">
        <v>2245</v>
      </c>
      <c r="D64" s="66"/>
      <c r="E64" s="67"/>
      <c r="F64" s="307">
        <v>34941.629999999997</v>
      </c>
      <c r="G64" s="307">
        <v>57813.520000000004</v>
      </c>
      <c r="H64" s="142">
        <f t="shared" si="8"/>
        <v>-22871.890000000007</v>
      </c>
      <c r="I64" s="91">
        <f t="shared" si="9"/>
        <v>-0.3956149011511495</v>
      </c>
      <c r="J64" s="157"/>
      <c r="K64" s="307">
        <v>315132.94</v>
      </c>
      <c r="L64" s="307">
        <v>575078.07000000007</v>
      </c>
      <c r="M64" s="142">
        <f t="shared" si="10"/>
        <v>-259945.13000000006</v>
      </c>
      <c r="N64" s="91">
        <f t="shared" si="11"/>
        <v>-0.45201711482407952</v>
      </c>
      <c r="O64" s="258"/>
      <c r="P64" s="157"/>
      <c r="Q64" s="307">
        <v>161635.01</v>
      </c>
      <c r="R64" s="307">
        <v>84440.790000000008</v>
      </c>
      <c r="S64" s="142">
        <f t="shared" si="12"/>
        <v>77194.22</v>
      </c>
      <c r="T64" s="91">
        <f t="shared" si="13"/>
        <v>0.91418164136076885</v>
      </c>
      <c r="U64" s="157"/>
      <c r="V64" s="307">
        <v>364550.78</v>
      </c>
      <c r="W64" s="307">
        <v>666994.34000000008</v>
      </c>
      <c r="X64" s="142">
        <f t="shared" si="14"/>
        <v>-302443.56000000006</v>
      </c>
      <c r="Y64" s="91">
        <f t="shared" si="15"/>
        <v>-0.45344246849231135</v>
      </c>
      <c r="Z64" s="132"/>
    </row>
    <row r="65" spans="1:26" s="68" customFormat="1" hidden="1" outlineLevel="1" x14ac:dyDescent="0.25">
      <c r="A65" s="63" t="s">
        <v>1329</v>
      </c>
      <c r="B65" s="64" t="s">
        <v>1788</v>
      </c>
      <c r="C65" s="65" t="s">
        <v>2246</v>
      </c>
      <c r="D65" s="66"/>
      <c r="E65" s="67"/>
      <c r="F65" s="307">
        <v>123628.91</v>
      </c>
      <c r="G65" s="307">
        <v>111889.49</v>
      </c>
      <c r="H65" s="142">
        <f t="shared" si="8"/>
        <v>11739.419999999998</v>
      </c>
      <c r="I65" s="91">
        <f t="shared" si="9"/>
        <v>0.10491977396625901</v>
      </c>
      <c r="J65" s="157"/>
      <c r="K65" s="307">
        <v>769602.9</v>
      </c>
      <c r="L65" s="307">
        <v>792955.66</v>
      </c>
      <c r="M65" s="142">
        <f t="shared" si="10"/>
        <v>-23352.760000000009</v>
      </c>
      <c r="N65" s="91">
        <f t="shared" si="11"/>
        <v>-2.9450272162758771E-2</v>
      </c>
      <c r="O65" s="258"/>
      <c r="P65" s="157"/>
      <c r="Q65" s="307">
        <v>295677.47000000003</v>
      </c>
      <c r="R65" s="307">
        <v>491025.9</v>
      </c>
      <c r="S65" s="142">
        <f t="shared" si="12"/>
        <v>-195348.43</v>
      </c>
      <c r="T65" s="91">
        <f t="shared" si="13"/>
        <v>-0.39783732385603282</v>
      </c>
      <c r="U65" s="157"/>
      <c r="V65" s="307">
        <v>1366918.92</v>
      </c>
      <c r="W65" s="307">
        <v>1393510.86</v>
      </c>
      <c r="X65" s="142">
        <f t="shared" si="14"/>
        <v>-26591.940000000177</v>
      </c>
      <c r="Y65" s="91">
        <f t="shared" si="15"/>
        <v>-1.9082693047688323E-2</v>
      </c>
      <c r="Z65" s="132"/>
    </row>
    <row r="66" spans="1:26" s="68" customFormat="1" hidden="1" outlineLevel="1" x14ac:dyDescent="0.25">
      <c r="A66" s="63" t="s">
        <v>1330</v>
      </c>
      <c r="B66" s="64" t="s">
        <v>1789</v>
      </c>
      <c r="C66" s="65" t="s">
        <v>2247</v>
      </c>
      <c r="D66" s="66"/>
      <c r="E66" s="67"/>
      <c r="F66" s="307">
        <v>-90539.53</v>
      </c>
      <c r="G66" s="307">
        <v>-120542.53</v>
      </c>
      <c r="H66" s="142">
        <f t="shared" si="8"/>
        <v>30003</v>
      </c>
      <c r="I66" s="91">
        <f t="shared" si="9"/>
        <v>-0.24889970369793965</v>
      </c>
      <c r="J66" s="157"/>
      <c r="K66" s="307">
        <v>-699746.25</v>
      </c>
      <c r="L66" s="307">
        <v>-790065.81</v>
      </c>
      <c r="M66" s="142">
        <f t="shared" si="10"/>
        <v>90319.560000000056</v>
      </c>
      <c r="N66" s="91">
        <f t="shared" si="11"/>
        <v>-0.11431903375239089</v>
      </c>
      <c r="O66" s="258"/>
      <c r="P66" s="157"/>
      <c r="Q66" s="307">
        <v>-245050.13</v>
      </c>
      <c r="R66" s="307">
        <v>-249793.91</v>
      </c>
      <c r="S66" s="142">
        <f t="shared" si="12"/>
        <v>4743.7799999999988</v>
      </c>
      <c r="T66" s="91">
        <f t="shared" si="13"/>
        <v>-1.8990775235473111E-2</v>
      </c>
      <c r="U66" s="157"/>
      <c r="V66" s="307">
        <v>-1195357.95</v>
      </c>
      <c r="W66" s="307">
        <v>-1285073.7200000002</v>
      </c>
      <c r="X66" s="142">
        <f t="shared" si="14"/>
        <v>89715.770000000251</v>
      </c>
      <c r="Y66" s="91">
        <f t="shared" si="15"/>
        <v>-6.9813714655996728E-2</v>
      </c>
      <c r="Z66" s="132"/>
    </row>
    <row r="67" spans="1:26" s="68" customFormat="1" hidden="1" outlineLevel="1" x14ac:dyDescent="0.25">
      <c r="A67" s="63" t="s">
        <v>1331</v>
      </c>
      <c r="B67" s="64" t="s">
        <v>1790</v>
      </c>
      <c r="C67" s="65" t="s">
        <v>2248</v>
      </c>
      <c r="D67" s="66"/>
      <c r="E67" s="67"/>
      <c r="F67" s="307">
        <v>503208</v>
      </c>
      <c r="G67" s="307">
        <v>547200</v>
      </c>
      <c r="H67" s="142">
        <f t="shared" si="8"/>
        <v>-43992</v>
      </c>
      <c r="I67" s="91">
        <f t="shared" si="9"/>
        <v>-8.0394736842105269E-2</v>
      </c>
      <c r="J67" s="157"/>
      <c r="K67" s="307">
        <v>3600456.48</v>
      </c>
      <c r="L67" s="307">
        <v>3696767.2800000003</v>
      </c>
      <c r="M67" s="142">
        <f t="shared" si="10"/>
        <v>-96310.800000000279</v>
      </c>
      <c r="N67" s="91">
        <f t="shared" si="11"/>
        <v>-2.6052708408520722E-2</v>
      </c>
      <c r="O67" s="258"/>
      <c r="P67" s="157"/>
      <c r="Q67" s="307">
        <v>1447117.2</v>
      </c>
      <c r="R67" s="307">
        <v>1674426.96</v>
      </c>
      <c r="S67" s="142">
        <f t="shared" si="12"/>
        <v>-227309.76</v>
      </c>
      <c r="T67" s="91">
        <f t="shared" si="13"/>
        <v>-0.13575376258872468</v>
      </c>
      <c r="U67" s="157"/>
      <c r="V67" s="307">
        <v>6141848.5999999996</v>
      </c>
      <c r="W67" s="307">
        <v>6248779.9199999999</v>
      </c>
      <c r="X67" s="142">
        <f t="shared" si="14"/>
        <v>-106931.3200000003</v>
      </c>
      <c r="Y67" s="91">
        <f t="shared" si="15"/>
        <v>-1.7112351750099768E-2</v>
      </c>
      <c r="Z67" s="132"/>
    </row>
    <row r="68" spans="1:26" s="68" customFormat="1" hidden="1" outlineLevel="1" x14ac:dyDescent="0.25">
      <c r="A68" s="63" t="s">
        <v>1332</v>
      </c>
      <c r="B68" s="64" t="s">
        <v>1791</v>
      </c>
      <c r="C68" s="65" t="s">
        <v>2249</v>
      </c>
      <c r="D68" s="66"/>
      <c r="E68" s="67"/>
      <c r="F68" s="307">
        <v>7.4999999999999997E-2</v>
      </c>
      <c r="G68" s="307">
        <v>-0.22</v>
      </c>
      <c r="H68" s="142">
        <f t="shared" si="8"/>
        <v>0.29499999999999998</v>
      </c>
      <c r="I68" s="91">
        <f t="shared" si="9"/>
        <v>-1.3409090909090908</v>
      </c>
      <c r="J68" s="157"/>
      <c r="K68" s="307">
        <v>237983.75</v>
      </c>
      <c r="L68" s="307">
        <v>1140696.8600000001</v>
      </c>
      <c r="M68" s="142">
        <f t="shared" si="10"/>
        <v>-902713.1100000001</v>
      </c>
      <c r="N68" s="91">
        <f t="shared" si="11"/>
        <v>-0.79136985614214805</v>
      </c>
      <c r="O68" s="258"/>
      <c r="P68" s="157"/>
      <c r="Q68" s="307">
        <v>4182.57</v>
      </c>
      <c r="R68" s="307">
        <v>81387.19</v>
      </c>
      <c r="S68" s="142">
        <f t="shared" si="12"/>
        <v>-77204.62</v>
      </c>
      <c r="T68" s="91">
        <f t="shared" si="13"/>
        <v>-0.94860898871185984</v>
      </c>
      <c r="U68" s="157"/>
      <c r="V68" s="307">
        <v>1796089.5899999999</v>
      </c>
      <c r="W68" s="307">
        <v>1226591.5</v>
      </c>
      <c r="X68" s="142">
        <f t="shared" si="14"/>
        <v>569498.08999999985</v>
      </c>
      <c r="Y68" s="91">
        <f t="shared" si="15"/>
        <v>0.46429319785764034</v>
      </c>
      <c r="Z68" s="132"/>
    </row>
    <row r="69" spans="1:26" s="68" customFormat="1" hidden="1" outlineLevel="1" x14ac:dyDescent="0.25">
      <c r="A69" s="63" t="s">
        <v>1335</v>
      </c>
      <c r="B69" s="64" t="s">
        <v>1794</v>
      </c>
      <c r="C69" s="65" t="s">
        <v>2252</v>
      </c>
      <c r="D69" s="66"/>
      <c r="E69" s="67"/>
      <c r="F69" s="307">
        <v>202681.56</v>
      </c>
      <c r="G69" s="307">
        <v>116043.45</v>
      </c>
      <c r="H69" s="142">
        <f t="shared" si="8"/>
        <v>86638.11</v>
      </c>
      <c r="I69" s="91">
        <f t="shared" si="9"/>
        <v>0.74660060520434379</v>
      </c>
      <c r="J69" s="157"/>
      <c r="K69" s="307">
        <v>1190267.3500000001</v>
      </c>
      <c r="L69" s="307">
        <v>906231.25</v>
      </c>
      <c r="M69" s="142">
        <f t="shared" si="10"/>
        <v>284036.10000000009</v>
      </c>
      <c r="N69" s="91">
        <f t="shared" si="11"/>
        <v>0.31342562949578279</v>
      </c>
      <c r="O69" s="258"/>
      <c r="P69" s="157"/>
      <c r="Q69" s="307">
        <v>511211.42</v>
      </c>
      <c r="R69" s="307">
        <v>412780.96</v>
      </c>
      <c r="S69" s="142">
        <f t="shared" si="12"/>
        <v>98430.459999999963</v>
      </c>
      <c r="T69" s="91">
        <f t="shared" si="13"/>
        <v>0.23845688037549009</v>
      </c>
      <c r="U69" s="157"/>
      <c r="V69" s="307">
        <v>1783767.75</v>
      </c>
      <c r="W69" s="307">
        <v>1504891.48</v>
      </c>
      <c r="X69" s="142">
        <f t="shared" si="14"/>
        <v>278876.27</v>
      </c>
      <c r="Y69" s="91">
        <f t="shared" si="15"/>
        <v>0.18531320942823068</v>
      </c>
      <c r="Z69" s="132"/>
    </row>
    <row r="70" spans="1:26" s="68" customFormat="1" hidden="1" outlineLevel="1" x14ac:dyDescent="0.25">
      <c r="A70" s="63" t="s">
        <v>1336</v>
      </c>
      <c r="B70" s="64" t="s">
        <v>1795</v>
      </c>
      <c r="C70" s="65" t="s">
        <v>2253</v>
      </c>
      <c r="D70" s="66"/>
      <c r="E70" s="67"/>
      <c r="F70" s="307">
        <v>89646.41</v>
      </c>
      <c r="G70" s="307">
        <v>107599.58</v>
      </c>
      <c r="H70" s="142">
        <f t="shared" si="8"/>
        <v>-17953.169999999998</v>
      </c>
      <c r="I70" s="91">
        <f t="shared" si="9"/>
        <v>-0.16685167358459949</v>
      </c>
      <c r="J70" s="157"/>
      <c r="K70" s="307">
        <v>480627.09</v>
      </c>
      <c r="L70" s="307">
        <v>773606.58</v>
      </c>
      <c r="M70" s="142">
        <f t="shared" si="10"/>
        <v>-292979.48999999993</v>
      </c>
      <c r="N70" s="91">
        <f t="shared" si="11"/>
        <v>-0.37871897366746798</v>
      </c>
      <c r="O70" s="258"/>
      <c r="P70" s="157"/>
      <c r="Q70" s="307">
        <v>174361.82</v>
      </c>
      <c r="R70" s="307">
        <v>327049.19</v>
      </c>
      <c r="S70" s="142">
        <f t="shared" si="12"/>
        <v>-152687.37</v>
      </c>
      <c r="T70" s="91">
        <f t="shared" si="13"/>
        <v>-0.46686362378699053</v>
      </c>
      <c r="U70" s="157"/>
      <c r="V70" s="307">
        <v>984815.06</v>
      </c>
      <c r="W70" s="307">
        <v>1257895.73</v>
      </c>
      <c r="X70" s="142">
        <f t="shared" si="14"/>
        <v>-273080.66999999993</v>
      </c>
      <c r="Y70" s="91">
        <f t="shared" si="15"/>
        <v>-0.21709324826152318</v>
      </c>
      <c r="Z70" s="132"/>
    </row>
    <row r="71" spans="1:26" s="68" customFormat="1" hidden="1" outlineLevel="1" x14ac:dyDescent="0.25">
      <c r="A71" s="63" t="s">
        <v>1337</v>
      </c>
      <c r="B71" s="64" t="s">
        <v>1796</v>
      </c>
      <c r="C71" s="65" t="s">
        <v>2254</v>
      </c>
      <c r="D71" s="66"/>
      <c r="E71" s="67"/>
      <c r="F71" s="307">
        <v>0</v>
      </c>
      <c r="G71" s="307">
        <v>0</v>
      </c>
      <c r="H71" s="142">
        <f t="shared" si="8"/>
        <v>0</v>
      </c>
      <c r="I71" s="91" t="str">
        <f t="shared" si="9"/>
        <v/>
      </c>
      <c r="J71" s="157"/>
      <c r="K71" s="307">
        <v>0</v>
      </c>
      <c r="L71" s="307">
        <v>0</v>
      </c>
      <c r="M71" s="142">
        <f t="shared" si="10"/>
        <v>0</v>
      </c>
      <c r="N71" s="91" t="str">
        <f t="shared" si="11"/>
        <v/>
      </c>
      <c r="O71" s="258"/>
      <c r="P71" s="157"/>
      <c r="Q71" s="307">
        <v>0</v>
      </c>
      <c r="R71" s="307">
        <v>0</v>
      </c>
      <c r="S71" s="142">
        <f t="shared" si="12"/>
        <v>0</v>
      </c>
      <c r="T71" s="91" t="str">
        <f t="shared" si="13"/>
        <v/>
      </c>
      <c r="U71" s="157"/>
      <c r="V71" s="307">
        <v>0</v>
      </c>
      <c r="W71" s="307">
        <v>286.77</v>
      </c>
      <c r="X71" s="142">
        <f t="shared" si="14"/>
        <v>-286.77</v>
      </c>
      <c r="Y71" s="91">
        <f t="shared" si="15"/>
        <v>1</v>
      </c>
      <c r="Z71" s="132"/>
    </row>
    <row r="72" spans="1:26" s="68" customFormat="1" hidden="1" outlineLevel="1" x14ac:dyDescent="0.25">
      <c r="A72" s="63" t="s">
        <v>1338</v>
      </c>
      <c r="B72" s="64" t="s">
        <v>1797</v>
      </c>
      <c r="C72" s="65" t="s">
        <v>2255</v>
      </c>
      <c r="D72" s="66"/>
      <c r="E72" s="67"/>
      <c r="F72" s="307">
        <v>379391.47000000003</v>
      </c>
      <c r="G72" s="307">
        <v>306248.52</v>
      </c>
      <c r="H72" s="142">
        <f t="shared" si="8"/>
        <v>73142.950000000012</v>
      </c>
      <c r="I72" s="91">
        <f t="shared" si="9"/>
        <v>0.23883527665701049</v>
      </c>
      <c r="J72" s="157"/>
      <c r="K72" s="307">
        <v>1160060.48</v>
      </c>
      <c r="L72" s="307">
        <v>1181700.99</v>
      </c>
      <c r="M72" s="142">
        <f t="shared" si="10"/>
        <v>-21640.510000000009</v>
      </c>
      <c r="N72" s="91">
        <f t="shared" si="11"/>
        <v>-1.8313016730230555E-2</v>
      </c>
      <c r="O72" s="258"/>
      <c r="P72" s="157"/>
      <c r="Q72" s="307">
        <v>528474.69000000006</v>
      </c>
      <c r="R72" s="307">
        <v>630232.55000000005</v>
      </c>
      <c r="S72" s="142">
        <f t="shared" si="12"/>
        <v>-101757.85999999999</v>
      </c>
      <c r="T72" s="91">
        <f t="shared" si="13"/>
        <v>-0.16146081315539793</v>
      </c>
      <c r="U72" s="157"/>
      <c r="V72" s="307">
        <v>2254076.38</v>
      </c>
      <c r="W72" s="307">
        <v>1796562.35</v>
      </c>
      <c r="X72" s="142">
        <f t="shared" si="14"/>
        <v>457514.0299999998</v>
      </c>
      <c r="Y72" s="91">
        <f t="shared" si="15"/>
        <v>0.25466081374798921</v>
      </c>
      <c r="Z72" s="132"/>
    </row>
    <row r="73" spans="1:26" s="68" customFormat="1" hidden="1" outlineLevel="1" x14ac:dyDescent="0.25">
      <c r="A73" s="63" t="s">
        <v>1339</v>
      </c>
      <c r="B73" s="64" t="s">
        <v>1798</v>
      </c>
      <c r="C73" s="65" t="s">
        <v>2256</v>
      </c>
      <c r="D73" s="66"/>
      <c r="E73" s="67"/>
      <c r="F73" s="307">
        <v>0</v>
      </c>
      <c r="G73" s="307">
        <v>0</v>
      </c>
      <c r="H73" s="142">
        <f t="shared" si="8"/>
        <v>0</v>
      </c>
      <c r="I73" s="91" t="str">
        <f t="shared" si="9"/>
        <v/>
      </c>
      <c r="J73" s="157"/>
      <c r="K73" s="307">
        <v>0</v>
      </c>
      <c r="L73" s="307">
        <v>0</v>
      </c>
      <c r="M73" s="142">
        <f t="shared" si="10"/>
        <v>0</v>
      </c>
      <c r="N73" s="91" t="str">
        <f t="shared" si="11"/>
        <v/>
      </c>
      <c r="O73" s="258"/>
      <c r="P73" s="157"/>
      <c r="Q73" s="307">
        <v>0</v>
      </c>
      <c r="R73" s="307">
        <v>0</v>
      </c>
      <c r="S73" s="142">
        <f t="shared" si="12"/>
        <v>0</v>
      </c>
      <c r="T73" s="91" t="str">
        <f t="shared" si="13"/>
        <v/>
      </c>
      <c r="U73" s="157"/>
      <c r="V73" s="307">
        <v>0</v>
      </c>
      <c r="W73" s="307">
        <v>1679.3500000000001</v>
      </c>
      <c r="X73" s="142">
        <f t="shared" si="14"/>
        <v>-1679.3500000000001</v>
      </c>
      <c r="Y73" s="91">
        <f t="shared" si="15"/>
        <v>1</v>
      </c>
      <c r="Z73" s="132"/>
    </row>
    <row r="74" spans="1:26" s="68" customFormat="1" hidden="1" outlineLevel="1" x14ac:dyDescent="0.25">
      <c r="A74" s="63" t="s">
        <v>1340</v>
      </c>
      <c r="B74" s="64" t="s">
        <v>1799</v>
      </c>
      <c r="C74" s="65" t="s">
        <v>2257</v>
      </c>
      <c r="D74" s="66"/>
      <c r="E74" s="67"/>
      <c r="F74" s="307">
        <v>6851.37</v>
      </c>
      <c r="G74" s="307">
        <v>6682.6900000000005</v>
      </c>
      <c r="H74" s="142">
        <f t="shared" si="8"/>
        <v>168.67999999999938</v>
      </c>
      <c r="I74" s="91">
        <f t="shared" si="9"/>
        <v>2.5241332457438453E-2</v>
      </c>
      <c r="J74" s="157"/>
      <c r="K74" s="307">
        <v>46438.41</v>
      </c>
      <c r="L74" s="307">
        <v>24963.73</v>
      </c>
      <c r="M74" s="142">
        <f t="shared" si="10"/>
        <v>21474.680000000004</v>
      </c>
      <c r="N74" s="91">
        <f t="shared" si="11"/>
        <v>0.86023522927062601</v>
      </c>
      <c r="O74" s="258"/>
      <c r="P74" s="157"/>
      <c r="Q74" s="307">
        <v>27047.59</v>
      </c>
      <c r="R74" s="307">
        <v>12967.95</v>
      </c>
      <c r="S74" s="142">
        <f t="shared" si="12"/>
        <v>14079.64</v>
      </c>
      <c r="T74" s="91">
        <f t="shared" si="13"/>
        <v>1.0857259628545759</v>
      </c>
      <c r="U74" s="157"/>
      <c r="V74" s="307">
        <v>65894.89</v>
      </c>
      <c r="W74" s="307">
        <v>38510.31</v>
      </c>
      <c r="X74" s="142">
        <f t="shared" si="14"/>
        <v>27384.58</v>
      </c>
      <c r="Y74" s="91">
        <f t="shared" si="15"/>
        <v>0.71109736587422956</v>
      </c>
      <c r="Z74" s="132"/>
    </row>
    <row r="75" spans="1:26" s="68" customFormat="1" hidden="1" outlineLevel="1" x14ac:dyDescent="0.25">
      <c r="A75" s="63" t="s">
        <v>1341</v>
      </c>
      <c r="B75" s="64" t="s">
        <v>1800</v>
      </c>
      <c r="C75" s="65" t="s">
        <v>2258</v>
      </c>
      <c r="D75" s="66"/>
      <c r="E75" s="67"/>
      <c r="F75" s="307">
        <v>448311.9</v>
      </c>
      <c r="G75" s="307">
        <v>348728.53</v>
      </c>
      <c r="H75" s="142">
        <f t="shared" ref="H75:H103" si="16">+F75-G75</f>
        <v>99583.37</v>
      </c>
      <c r="I75" s="91">
        <f t="shared" ref="I75:I103" si="17">IF(AND(F75=0,G75=0),"",IF(OR(F75=0,G75=0),100%,(+H75/G75)))</f>
        <v>0.28556129319273071</v>
      </c>
      <c r="J75" s="157"/>
      <c r="K75" s="307">
        <v>2841835.4959999998</v>
      </c>
      <c r="L75" s="307">
        <v>3987434.2</v>
      </c>
      <c r="M75" s="142">
        <f t="shared" ref="M75:M103" si="18">+K75-L75</f>
        <v>-1145598.7040000004</v>
      </c>
      <c r="N75" s="91">
        <f t="shared" ref="N75:N103" si="19">IF(AND(K75=0,L75=0),"",IF(OR(K75=0,L75=0),100%,(+M75/L75)))</f>
        <v>-0.28730222156393209</v>
      </c>
      <c r="O75" s="258"/>
      <c r="P75" s="157"/>
      <c r="Q75" s="307">
        <v>1315870.42</v>
      </c>
      <c r="R75" s="307">
        <v>2162710.81</v>
      </c>
      <c r="S75" s="142">
        <f t="shared" ref="S75:S103" si="20">+Q75-R75</f>
        <v>-846840.39000000013</v>
      </c>
      <c r="T75" s="91">
        <f t="shared" ref="T75:T103" si="21">IF(AND(Q75=0,R75=0),"",IF(OR(Q75=0,R75=0),100%,(+S75/R75)))</f>
        <v>-0.39156432107536382</v>
      </c>
      <c r="U75" s="157"/>
      <c r="V75" s="307">
        <v>5057765.1260000002</v>
      </c>
      <c r="W75" s="307">
        <v>6678251.4900000002</v>
      </c>
      <c r="X75" s="142">
        <f t="shared" ref="X75:X103" si="22">+V75-W75</f>
        <v>-1620486.3640000001</v>
      </c>
      <c r="Y75" s="91">
        <f t="shared" ref="Y75:Y103" si="23">IF(AND(V75=0,W75=0),"",IF(OR(V75=0,W75=0),100%,(+X75/W75)))</f>
        <v>-0.24265129374455469</v>
      </c>
      <c r="Z75" s="132"/>
    </row>
    <row r="76" spans="1:26" s="68" customFormat="1" hidden="1" outlineLevel="1" x14ac:dyDescent="0.25">
      <c r="A76" s="63" t="s">
        <v>1342</v>
      </c>
      <c r="B76" s="64" t="s">
        <v>1801</v>
      </c>
      <c r="C76" s="65" t="s">
        <v>2259</v>
      </c>
      <c r="D76" s="66"/>
      <c r="E76" s="67"/>
      <c r="F76" s="307">
        <v>4032.86</v>
      </c>
      <c r="G76" s="307">
        <v>4125.12</v>
      </c>
      <c r="H76" s="142">
        <f t="shared" si="16"/>
        <v>-92.259999999999764</v>
      </c>
      <c r="I76" s="91">
        <f t="shared" si="17"/>
        <v>-2.2365409975952159E-2</v>
      </c>
      <c r="J76" s="157"/>
      <c r="K76" s="307">
        <v>29625.87</v>
      </c>
      <c r="L76" s="307">
        <v>30879.33</v>
      </c>
      <c r="M76" s="142">
        <f t="shared" si="18"/>
        <v>-1253.4600000000028</v>
      </c>
      <c r="N76" s="91">
        <f t="shared" si="19"/>
        <v>-4.0592201968112737E-2</v>
      </c>
      <c r="O76" s="258"/>
      <c r="P76" s="157"/>
      <c r="Q76" s="307">
        <v>10579.44</v>
      </c>
      <c r="R76" s="307">
        <v>13348.19</v>
      </c>
      <c r="S76" s="142">
        <f t="shared" si="20"/>
        <v>-2768.75</v>
      </c>
      <c r="T76" s="91">
        <f t="shared" si="21"/>
        <v>-0.20742512655273859</v>
      </c>
      <c r="U76" s="157"/>
      <c r="V76" s="307">
        <v>50739.89</v>
      </c>
      <c r="W76" s="307">
        <v>49870.16</v>
      </c>
      <c r="X76" s="142">
        <f t="shared" si="22"/>
        <v>869.72999999999593</v>
      </c>
      <c r="Y76" s="91">
        <f t="shared" si="23"/>
        <v>1.7439887900900976E-2</v>
      </c>
      <c r="Z76" s="132"/>
    </row>
    <row r="77" spans="1:26" s="68" customFormat="1" hidden="1" outlineLevel="1" x14ac:dyDescent="0.25">
      <c r="A77" s="63" t="s">
        <v>1343</v>
      </c>
      <c r="B77" s="64" t="s">
        <v>1802</v>
      </c>
      <c r="C77" s="65" t="s">
        <v>2260</v>
      </c>
      <c r="D77" s="66"/>
      <c r="E77" s="67"/>
      <c r="F77" s="307">
        <v>0</v>
      </c>
      <c r="G77" s="307">
        <v>0</v>
      </c>
      <c r="H77" s="142">
        <f t="shared" si="16"/>
        <v>0</v>
      </c>
      <c r="I77" s="91" t="str">
        <f t="shared" si="17"/>
        <v/>
      </c>
      <c r="J77" s="157"/>
      <c r="K77" s="307">
        <v>0</v>
      </c>
      <c r="L77" s="307">
        <v>10130</v>
      </c>
      <c r="M77" s="142">
        <f t="shared" si="18"/>
        <v>-10130</v>
      </c>
      <c r="N77" s="91">
        <f t="shared" si="19"/>
        <v>1</v>
      </c>
      <c r="O77" s="258"/>
      <c r="P77" s="157"/>
      <c r="Q77" s="307">
        <v>0</v>
      </c>
      <c r="R77" s="307">
        <v>0</v>
      </c>
      <c r="S77" s="142">
        <f t="shared" si="20"/>
        <v>0</v>
      </c>
      <c r="T77" s="91" t="str">
        <f t="shared" si="21"/>
        <v/>
      </c>
      <c r="U77" s="157"/>
      <c r="V77" s="307">
        <v>0</v>
      </c>
      <c r="W77" s="307">
        <v>10130</v>
      </c>
      <c r="X77" s="142">
        <f t="shared" si="22"/>
        <v>-10130</v>
      </c>
      <c r="Y77" s="91">
        <f t="shared" si="23"/>
        <v>1</v>
      </c>
      <c r="Z77" s="132"/>
    </row>
    <row r="78" spans="1:26" s="68" customFormat="1" hidden="1" outlineLevel="1" x14ac:dyDescent="0.25">
      <c r="A78" s="63" t="s">
        <v>1344</v>
      </c>
      <c r="B78" s="64" t="s">
        <v>1803</v>
      </c>
      <c r="C78" s="65" t="s">
        <v>2261</v>
      </c>
      <c r="D78" s="66"/>
      <c r="E78" s="67"/>
      <c r="F78" s="307">
        <v>0</v>
      </c>
      <c r="G78" s="307">
        <v>0</v>
      </c>
      <c r="H78" s="142">
        <f t="shared" si="16"/>
        <v>0</v>
      </c>
      <c r="I78" s="91" t="str">
        <f t="shared" si="17"/>
        <v/>
      </c>
      <c r="J78" s="157"/>
      <c r="K78" s="307">
        <v>0</v>
      </c>
      <c r="L78" s="307">
        <v>367.46</v>
      </c>
      <c r="M78" s="142">
        <f t="shared" si="18"/>
        <v>-367.46</v>
      </c>
      <c r="N78" s="91">
        <f t="shared" si="19"/>
        <v>1</v>
      </c>
      <c r="O78" s="258"/>
      <c r="P78" s="157"/>
      <c r="Q78" s="307">
        <v>0</v>
      </c>
      <c r="R78" s="307">
        <v>213.85</v>
      </c>
      <c r="S78" s="142">
        <f t="shared" si="20"/>
        <v>-213.85</v>
      </c>
      <c r="T78" s="91">
        <f t="shared" si="21"/>
        <v>1</v>
      </c>
      <c r="U78" s="157"/>
      <c r="V78" s="307">
        <v>0</v>
      </c>
      <c r="W78" s="307">
        <v>489.34</v>
      </c>
      <c r="X78" s="142">
        <f t="shared" si="22"/>
        <v>-489.34</v>
      </c>
      <c r="Y78" s="91">
        <f t="shared" si="23"/>
        <v>1</v>
      </c>
      <c r="Z78" s="132"/>
    </row>
    <row r="79" spans="1:26" s="68" customFormat="1" hidden="1" outlineLevel="1" x14ac:dyDescent="0.25">
      <c r="A79" s="63" t="s">
        <v>1345</v>
      </c>
      <c r="B79" s="64" t="s">
        <v>1804</v>
      </c>
      <c r="C79" s="65" t="s">
        <v>2262</v>
      </c>
      <c r="D79" s="66"/>
      <c r="E79" s="67"/>
      <c r="F79" s="307">
        <v>193.17000000000002</v>
      </c>
      <c r="G79" s="307">
        <v>0</v>
      </c>
      <c r="H79" s="142">
        <f t="shared" si="16"/>
        <v>193.17000000000002</v>
      </c>
      <c r="I79" s="91">
        <f t="shared" si="17"/>
        <v>1</v>
      </c>
      <c r="J79" s="157"/>
      <c r="K79" s="307">
        <v>1352.19</v>
      </c>
      <c r="L79" s="307">
        <v>0</v>
      </c>
      <c r="M79" s="142">
        <f t="shared" si="18"/>
        <v>1352.19</v>
      </c>
      <c r="N79" s="91">
        <f t="shared" si="19"/>
        <v>1</v>
      </c>
      <c r="O79" s="258"/>
      <c r="P79" s="157"/>
      <c r="Q79" s="307">
        <v>579.51</v>
      </c>
      <c r="R79" s="307">
        <v>0</v>
      </c>
      <c r="S79" s="142">
        <f t="shared" si="20"/>
        <v>579.51</v>
      </c>
      <c r="T79" s="91">
        <f t="shared" si="21"/>
        <v>1</v>
      </c>
      <c r="U79" s="157"/>
      <c r="V79" s="307">
        <v>1352.19</v>
      </c>
      <c r="W79" s="307">
        <v>0</v>
      </c>
      <c r="X79" s="142">
        <f t="shared" si="22"/>
        <v>1352.19</v>
      </c>
      <c r="Y79" s="91">
        <f t="shared" si="23"/>
        <v>1</v>
      </c>
      <c r="Z79" s="132"/>
    </row>
    <row r="80" spans="1:26" s="68" customFormat="1" hidden="1" outlineLevel="1" x14ac:dyDescent="0.25">
      <c r="A80" s="63" t="s">
        <v>1346</v>
      </c>
      <c r="B80" s="64" t="s">
        <v>1805</v>
      </c>
      <c r="C80" s="65" t="s">
        <v>2263</v>
      </c>
      <c r="D80" s="66"/>
      <c r="E80" s="67"/>
      <c r="F80" s="307">
        <v>0</v>
      </c>
      <c r="G80" s="307">
        <v>0</v>
      </c>
      <c r="H80" s="142">
        <f t="shared" si="16"/>
        <v>0</v>
      </c>
      <c r="I80" s="91" t="str">
        <f t="shared" si="17"/>
        <v/>
      </c>
      <c r="J80" s="157"/>
      <c r="K80" s="307">
        <v>0</v>
      </c>
      <c r="L80" s="307">
        <v>0</v>
      </c>
      <c r="M80" s="142">
        <f t="shared" si="18"/>
        <v>0</v>
      </c>
      <c r="N80" s="91" t="str">
        <f t="shared" si="19"/>
        <v/>
      </c>
      <c r="O80" s="258"/>
      <c r="P80" s="157"/>
      <c r="Q80" s="307">
        <v>0</v>
      </c>
      <c r="R80" s="307">
        <v>0</v>
      </c>
      <c r="S80" s="142">
        <f t="shared" si="20"/>
        <v>0</v>
      </c>
      <c r="T80" s="91" t="str">
        <f t="shared" si="21"/>
        <v/>
      </c>
      <c r="U80" s="157"/>
      <c r="V80" s="307">
        <v>0</v>
      </c>
      <c r="W80" s="307">
        <v>-0.02</v>
      </c>
      <c r="X80" s="142">
        <f t="shared" si="22"/>
        <v>0.02</v>
      </c>
      <c r="Y80" s="91">
        <f t="shared" si="23"/>
        <v>1</v>
      </c>
      <c r="Z80" s="132"/>
    </row>
    <row r="81" spans="1:26" s="68" customFormat="1" hidden="1" outlineLevel="1" x14ac:dyDescent="0.25">
      <c r="A81" s="63" t="s">
        <v>1347</v>
      </c>
      <c r="B81" s="64" t="s">
        <v>1806</v>
      </c>
      <c r="C81" s="65" t="s">
        <v>2264</v>
      </c>
      <c r="D81" s="66"/>
      <c r="E81" s="67"/>
      <c r="F81" s="307">
        <v>2266.02</v>
      </c>
      <c r="G81" s="307">
        <v>6961.95</v>
      </c>
      <c r="H81" s="142">
        <f t="shared" si="16"/>
        <v>-4695.93</v>
      </c>
      <c r="I81" s="91">
        <f t="shared" si="17"/>
        <v>-0.67451360610173883</v>
      </c>
      <c r="J81" s="157"/>
      <c r="K81" s="307">
        <v>10126.950000000001</v>
      </c>
      <c r="L81" s="307">
        <v>19930</v>
      </c>
      <c r="M81" s="142">
        <f t="shared" si="18"/>
        <v>-9803.0499999999993</v>
      </c>
      <c r="N81" s="91">
        <f t="shared" si="19"/>
        <v>-0.49187405920722527</v>
      </c>
      <c r="O81" s="258"/>
      <c r="P81" s="157"/>
      <c r="Q81" s="307">
        <v>3927.76</v>
      </c>
      <c r="R81" s="307">
        <v>13195.33</v>
      </c>
      <c r="S81" s="142">
        <f t="shared" si="20"/>
        <v>-9267.57</v>
      </c>
      <c r="T81" s="91">
        <f t="shared" si="21"/>
        <v>-0.70233711472164773</v>
      </c>
      <c r="U81" s="157"/>
      <c r="V81" s="307">
        <v>28381.84</v>
      </c>
      <c r="W81" s="307">
        <v>26492.489999999998</v>
      </c>
      <c r="X81" s="142">
        <f t="shared" si="22"/>
        <v>1889.3500000000022</v>
      </c>
      <c r="Y81" s="91">
        <f t="shared" si="23"/>
        <v>7.1316437224285156E-2</v>
      </c>
      <c r="Z81" s="132"/>
    </row>
    <row r="82" spans="1:26" s="68" customFormat="1" hidden="1" outlineLevel="1" x14ac:dyDescent="0.25">
      <c r="A82" s="63" t="s">
        <v>1348</v>
      </c>
      <c r="B82" s="64" t="s">
        <v>1807</v>
      </c>
      <c r="C82" s="65" t="s">
        <v>2265</v>
      </c>
      <c r="D82" s="66"/>
      <c r="E82" s="67"/>
      <c r="F82" s="307">
        <v>0</v>
      </c>
      <c r="G82" s="307">
        <v>0</v>
      </c>
      <c r="H82" s="142">
        <f t="shared" si="16"/>
        <v>0</v>
      </c>
      <c r="I82" s="91" t="str">
        <f t="shared" si="17"/>
        <v/>
      </c>
      <c r="J82" s="157"/>
      <c r="K82" s="307">
        <v>0</v>
      </c>
      <c r="L82" s="307">
        <v>0</v>
      </c>
      <c r="M82" s="142">
        <f t="shared" si="18"/>
        <v>0</v>
      </c>
      <c r="N82" s="91" t="str">
        <f t="shared" si="19"/>
        <v/>
      </c>
      <c r="O82" s="258"/>
      <c r="P82" s="157"/>
      <c r="Q82" s="307">
        <v>0</v>
      </c>
      <c r="R82" s="307">
        <v>0</v>
      </c>
      <c r="S82" s="142">
        <f t="shared" si="20"/>
        <v>0</v>
      </c>
      <c r="T82" s="91" t="str">
        <f t="shared" si="21"/>
        <v/>
      </c>
      <c r="U82" s="157"/>
      <c r="V82" s="307">
        <v>42857.15</v>
      </c>
      <c r="W82" s="307">
        <v>0</v>
      </c>
      <c r="X82" s="142">
        <f t="shared" si="22"/>
        <v>42857.15</v>
      </c>
      <c r="Y82" s="91">
        <f t="shared" si="23"/>
        <v>1</v>
      </c>
      <c r="Z82" s="132"/>
    </row>
    <row r="83" spans="1:26" s="68" customFormat="1" hidden="1" outlineLevel="1" x14ac:dyDescent="0.25">
      <c r="A83" s="63" t="s">
        <v>1349</v>
      </c>
      <c r="B83" s="64" t="s">
        <v>1808</v>
      </c>
      <c r="C83" s="65" t="s">
        <v>2266</v>
      </c>
      <c r="D83" s="66"/>
      <c r="E83" s="67"/>
      <c r="F83" s="307">
        <v>10.93</v>
      </c>
      <c r="G83" s="307">
        <v>33.380000000000003</v>
      </c>
      <c r="H83" s="142">
        <f t="shared" si="16"/>
        <v>-22.450000000000003</v>
      </c>
      <c r="I83" s="91">
        <f t="shared" si="17"/>
        <v>-0.67255841821449969</v>
      </c>
      <c r="J83" s="157"/>
      <c r="K83" s="307">
        <v>49.33</v>
      </c>
      <c r="L83" s="307">
        <v>95.56</v>
      </c>
      <c r="M83" s="142">
        <f t="shared" si="18"/>
        <v>-46.230000000000004</v>
      </c>
      <c r="N83" s="91">
        <f t="shared" si="19"/>
        <v>-0.48377982419422355</v>
      </c>
      <c r="O83" s="258"/>
      <c r="P83" s="157"/>
      <c r="Q83" s="307">
        <v>19.05</v>
      </c>
      <c r="R83" s="307">
        <v>63.25</v>
      </c>
      <c r="S83" s="142">
        <f t="shared" si="20"/>
        <v>-44.2</v>
      </c>
      <c r="T83" s="91">
        <f t="shared" si="21"/>
        <v>-0.69881422924901193</v>
      </c>
      <c r="U83" s="157"/>
      <c r="V83" s="307">
        <v>136.81</v>
      </c>
      <c r="W83" s="307">
        <v>133.01</v>
      </c>
      <c r="X83" s="142">
        <f t="shared" si="22"/>
        <v>3.8000000000000114</v>
      </c>
      <c r="Y83" s="91">
        <f t="shared" si="23"/>
        <v>2.856928050522526E-2</v>
      </c>
      <c r="Z83" s="132"/>
    </row>
    <row r="84" spans="1:26" s="68" customFormat="1" hidden="1" outlineLevel="1" x14ac:dyDescent="0.25">
      <c r="A84" s="63" t="s">
        <v>1545</v>
      </c>
      <c r="B84" s="64" t="s">
        <v>2004</v>
      </c>
      <c r="C84" s="65" t="s">
        <v>2452</v>
      </c>
      <c r="D84" s="66"/>
      <c r="E84" s="67"/>
      <c r="F84" s="307">
        <v>81535.05</v>
      </c>
      <c r="G84" s="307">
        <v>134856.17000000001</v>
      </c>
      <c r="H84" s="142">
        <f t="shared" si="16"/>
        <v>-53321.12000000001</v>
      </c>
      <c r="I84" s="91">
        <f t="shared" si="17"/>
        <v>-0.39539251337183906</v>
      </c>
      <c r="J84" s="157"/>
      <c r="K84" s="307">
        <v>606142.36</v>
      </c>
      <c r="L84" s="307">
        <v>1047166.49</v>
      </c>
      <c r="M84" s="142">
        <f t="shared" si="18"/>
        <v>-441024.13</v>
      </c>
      <c r="N84" s="91">
        <f t="shared" si="19"/>
        <v>-0.42115951399476126</v>
      </c>
      <c r="O84" s="258"/>
      <c r="P84" s="157"/>
      <c r="Q84" s="307">
        <v>244733.07</v>
      </c>
      <c r="R84" s="307">
        <v>431638.10000000003</v>
      </c>
      <c r="S84" s="142">
        <f t="shared" si="20"/>
        <v>-186905.03000000003</v>
      </c>
      <c r="T84" s="91">
        <f t="shared" si="21"/>
        <v>-0.43301328126502275</v>
      </c>
      <c r="U84" s="157"/>
      <c r="V84" s="307">
        <v>1236406.08</v>
      </c>
      <c r="W84" s="307">
        <v>1676270.6800000002</v>
      </c>
      <c r="X84" s="142">
        <f t="shared" si="22"/>
        <v>-439864.60000000009</v>
      </c>
      <c r="Y84" s="91">
        <f t="shared" si="23"/>
        <v>-0.26240666573014332</v>
      </c>
      <c r="Z84" s="132"/>
    </row>
    <row r="85" spans="1:26" s="68" customFormat="1" hidden="1" outlineLevel="1" x14ac:dyDescent="0.25">
      <c r="A85" s="63" t="s">
        <v>1546</v>
      </c>
      <c r="B85" s="64" t="s">
        <v>2005</v>
      </c>
      <c r="C85" s="65" t="s">
        <v>2453</v>
      </c>
      <c r="D85" s="66"/>
      <c r="E85" s="67"/>
      <c r="F85" s="307">
        <v>156066</v>
      </c>
      <c r="G85" s="307">
        <v>235893.72</v>
      </c>
      <c r="H85" s="142">
        <f t="shared" si="16"/>
        <v>-79827.72</v>
      </c>
      <c r="I85" s="91">
        <f t="shared" si="17"/>
        <v>-0.33840544801277456</v>
      </c>
      <c r="J85" s="157"/>
      <c r="K85" s="307">
        <v>1056702.81</v>
      </c>
      <c r="L85" s="307">
        <v>865036.76</v>
      </c>
      <c r="M85" s="142">
        <f t="shared" si="18"/>
        <v>191666.05000000005</v>
      </c>
      <c r="N85" s="91">
        <f t="shared" si="19"/>
        <v>0.2215698324774083</v>
      </c>
      <c r="O85" s="258"/>
      <c r="P85" s="157"/>
      <c r="Q85" s="307">
        <v>473478.93</v>
      </c>
      <c r="R85" s="307">
        <v>391959.61</v>
      </c>
      <c r="S85" s="142">
        <f t="shared" si="20"/>
        <v>81519.320000000007</v>
      </c>
      <c r="T85" s="91">
        <f t="shared" si="21"/>
        <v>0.20797887823186684</v>
      </c>
      <c r="U85" s="157"/>
      <c r="V85" s="307">
        <v>1986129.84</v>
      </c>
      <c r="W85" s="307">
        <v>1469445.44</v>
      </c>
      <c r="X85" s="142">
        <f t="shared" si="22"/>
        <v>516684.40000000014</v>
      </c>
      <c r="Y85" s="91">
        <f t="shared" si="23"/>
        <v>0.35161863512264885</v>
      </c>
      <c r="Z85" s="132"/>
    </row>
    <row r="86" spans="1:26" s="68" customFormat="1" hidden="1" outlineLevel="1" x14ac:dyDescent="0.25">
      <c r="A86" s="63" t="s">
        <v>1547</v>
      </c>
      <c r="B86" s="64" t="s">
        <v>2006</v>
      </c>
      <c r="C86" s="65" t="s">
        <v>2454</v>
      </c>
      <c r="D86" s="66"/>
      <c r="E86" s="67"/>
      <c r="F86" s="307">
        <v>761094.59</v>
      </c>
      <c r="G86" s="307">
        <v>728173.8</v>
      </c>
      <c r="H86" s="142">
        <f t="shared" si="16"/>
        <v>32920.789999999921</v>
      </c>
      <c r="I86" s="91">
        <f t="shared" si="17"/>
        <v>4.5210072100918652E-2</v>
      </c>
      <c r="J86" s="157"/>
      <c r="K86" s="307">
        <v>8355633.2199999997</v>
      </c>
      <c r="L86" s="307">
        <v>7268456.7400000002</v>
      </c>
      <c r="M86" s="142">
        <f t="shared" si="18"/>
        <v>1087176.4799999995</v>
      </c>
      <c r="N86" s="91">
        <f t="shared" si="19"/>
        <v>0.14957459594098094</v>
      </c>
      <c r="O86" s="258"/>
      <c r="P86" s="157"/>
      <c r="Q86" s="307">
        <v>2221209.9700000002</v>
      </c>
      <c r="R86" s="307">
        <v>3308734.82</v>
      </c>
      <c r="S86" s="142">
        <f t="shared" si="20"/>
        <v>-1087524.8499999996</v>
      </c>
      <c r="T86" s="91">
        <f t="shared" si="21"/>
        <v>-0.32868298886521213</v>
      </c>
      <c r="U86" s="157"/>
      <c r="V86" s="307">
        <v>15242097.629999999</v>
      </c>
      <c r="W86" s="307">
        <v>13299273.703000002</v>
      </c>
      <c r="X86" s="142">
        <f t="shared" si="22"/>
        <v>1942823.9269999973</v>
      </c>
      <c r="Y86" s="91">
        <f t="shared" si="23"/>
        <v>0.14608496451665193</v>
      </c>
      <c r="Z86" s="132"/>
    </row>
    <row r="87" spans="1:26" s="68" customFormat="1" hidden="1" outlineLevel="1" x14ac:dyDescent="0.25">
      <c r="A87" s="63" t="s">
        <v>1548</v>
      </c>
      <c r="B87" s="64" t="s">
        <v>2007</v>
      </c>
      <c r="C87" s="65" t="s">
        <v>2455</v>
      </c>
      <c r="D87" s="66"/>
      <c r="E87" s="67"/>
      <c r="F87" s="307">
        <v>0</v>
      </c>
      <c r="G87" s="307">
        <v>0</v>
      </c>
      <c r="H87" s="142">
        <f t="shared" si="16"/>
        <v>0</v>
      </c>
      <c r="I87" s="91" t="str">
        <f t="shared" si="17"/>
        <v/>
      </c>
      <c r="J87" s="157"/>
      <c r="K87" s="307">
        <v>0</v>
      </c>
      <c r="L87" s="307">
        <v>0</v>
      </c>
      <c r="M87" s="142">
        <f t="shared" si="18"/>
        <v>0</v>
      </c>
      <c r="N87" s="91" t="str">
        <f t="shared" si="19"/>
        <v/>
      </c>
      <c r="O87" s="258"/>
      <c r="P87" s="157"/>
      <c r="Q87" s="307">
        <v>0</v>
      </c>
      <c r="R87" s="307">
        <v>0</v>
      </c>
      <c r="S87" s="142">
        <f t="shared" si="20"/>
        <v>0</v>
      </c>
      <c r="T87" s="91" t="str">
        <f t="shared" si="21"/>
        <v/>
      </c>
      <c r="U87" s="157"/>
      <c r="V87" s="307">
        <v>0</v>
      </c>
      <c r="W87" s="307">
        <v>-28.46</v>
      </c>
      <c r="X87" s="142">
        <f t="shared" si="22"/>
        <v>28.46</v>
      </c>
      <c r="Y87" s="91">
        <f t="shared" si="23"/>
        <v>1</v>
      </c>
      <c r="Z87" s="132"/>
    </row>
    <row r="88" spans="1:26" s="68" customFormat="1" hidden="1" outlineLevel="1" x14ac:dyDescent="0.25">
      <c r="A88" s="63" t="s">
        <v>1549</v>
      </c>
      <c r="B88" s="64" t="s">
        <v>2008</v>
      </c>
      <c r="C88" s="65" t="s">
        <v>2456</v>
      </c>
      <c r="D88" s="66"/>
      <c r="E88" s="67"/>
      <c r="F88" s="307">
        <v>-191.79</v>
      </c>
      <c r="G88" s="307">
        <v>-352.25</v>
      </c>
      <c r="H88" s="142">
        <f t="shared" si="16"/>
        <v>160.46</v>
      </c>
      <c r="I88" s="91">
        <f t="shared" si="17"/>
        <v>-0.45552874378992197</v>
      </c>
      <c r="J88" s="157"/>
      <c r="K88" s="307">
        <v>-3413.61</v>
      </c>
      <c r="L88" s="307">
        <v>-6349.32</v>
      </c>
      <c r="M88" s="142">
        <f t="shared" si="18"/>
        <v>2935.7099999999996</v>
      </c>
      <c r="N88" s="91">
        <f t="shared" si="19"/>
        <v>-0.46236604864772918</v>
      </c>
      <c r="O88" s="258"/>
      <c r="P88" s="157"/>
      <c r="Q88" s="307">
        <v>-1017.8000000000001</v>
      </c>
      <c r="R88" s="307">
        <v>-2937.7000000000003</v>
      </c>
      <c r="S88" s="142">
        <f t="shared" si="20"/>
        <v>1919.9</v>
      </c>
      <c r="T88" s="91">
        <f t="shared" si="21"/>
        <v>-0.65353848248629876</v>
      </c>
      <c r="U88" s="157"/>
      <c r="V88" s="307">
        <v>-7559.0400000000009</v>
      </c>
      <c r="W88" s="307">
        <v>-11334.04</v>
      </c>
      <c r="X88" s="142">
        <f t="shared" si="22"/>
        <v>3775</v>
      </c>
      <c r="Y88" s="91">
        <f t="shared" si="23"/>
        <v>-0.33306746755790517</v>
      </c>
      <c r="Z88" s="132"/>
    </row>
    <row r="89" spans="1:26" s="68" customFormat="1" hidden="1" outlineLevel="1" x14ac:dyDescent="0.25">
      <c r="A89" s="63" t="s">
        <v>1550</v>
      </c>
      <c r="B89" s="64" t="s">
        <v>2009</v>
      </c>
      <c r="C89" s="65" t="s">
        <v>2457</v>
      </c>
      <c r="D89" s="66"/>
      <c r="E89" s="67"/>
      <c r="F89" s="307">
        <v>-58271.11</v>
      </c>
      <c r="G89" s="307">
        <v>-58271.11</v>
      </c>
      <c r="H89" s="142">
        <f t="shared" si="16"/>
        <v>0</v>
      </c>
      <c r="I89" s="91">
        <f t="shared" si="17"/>
        <v>0</v>
      </c>
      <c r="J89" s="157"/>
      <c r="K89" s="307">
        <v>-407897.77</v>
      </c>
      <c r="L89" s="307">
        <v>-371592.09</v>
      </c>
      <c r="M89" s="142">
        <f t="shared" si="18"/>
        <v>-36305.679999999993</v>
      </c>
      <c r="N89" s="91">
        <f t="shared" si="19"/>
        <v>9.7703048522911215E-2</v>
      </c>
      <c r="O89" s="258"/>
      <c r="P89" s="157"/>
      <c r="Q89" s="307">
        <v>-174813.33000000002</v>
      </c>
      <c r="R89" s="307">
        <v>-174813.33000000002</v>
      </c>
      <c r="S89" s="142">
        <f t="shared" si="20"/>
        <v>0</v>
      </c>
      <c r="T89" s="91">
        <f t="shared" si="21"/>
        <v>0</v>
      </c>
      <c r="U89" s="157"/>
      <c r="V89" s="307">
        <v>-699253.32000000007</v>
      </c>
      <c r="W89" s="307">
        <v>-274898.49</v>
      </c>
      <c r="X89" s="142">
        <f t="shared" si="22"/>
        <v>-424354.83000000007</v>
      </c>
      <c r="Y89" s="91">
        <f t="shared" si="23"/>
        <v>1.5436782864831309</v>
      </c>
      <c r="Z89" s="132"/>
    </row>
    <row r="90" spans="1:26" s="68" customFormat="1" hidden="1" outlineLevel="1" x14ac:dyDescent="0.25">
      <c r="A90" s="63" t="s">
        <v>1551</v>
      </c>
      <c r="B90" s="64" t="s">
        <v>2010</v>
      </c>
      <c r="C90" s="65" t="s">
        <v>2458</v>
      </c>
      <c r="D90" s="66"/>
      <c r="E90" s="67"/>
      <c r="F90" s="307">
        <v>376730.46</v>
      </c>
      <c r="G90" s="307">
        <v>177400.46</v>
      </c>
      <c r="H90" s="142">
        <f t="shared" si="16"/>
        <v>199330.00000000003</v>
      </c>
      <c r="I90" s="91">
        <f t="shared" si="17"/>
        <v>1.1236160267002693</v>
      </c>
      <c r="J90" s="157"/>
      <c r="K90" s="307">
        <v>3005135.58</v>
      </c>
      <c r="L90" s="307">
        <v>2265817.73</v>
      </c>
      <c r="M90" s="142">
        <f t="shared" si="18"/>
        <v>739317.85000000009</v>
      </c>
      <c r="N90" s="91">
        <f t="shared" si="19"/>
        <v>0.32629184607889888</v>
      </c>
      <c r="O90" s="258"/>
      <c r="P90" s="157"/>
      <c r="Q90" s="307">
        <v>904687.82000000007</v>
      </c>
      <c r="R90" s="307">
        <v>793415.06</v>
      </c>
      <c r="S90" s="142">
        <f t="shared" si="20"/>
        <v>111272.76000000001</v>
      </c>
      <c r="T90" s="91">
        <f t="shared" si="21"/>
        <v>0.14024533388615035</v>
      </c>
      <c r="U90" s="157"/>
      <c r="V90" s="307">
        <v>4688470.33</v>
      </c>
      <c r="W90" s="307">
        <v>4523184.4800000004</v>
      </c>
      <c r="X90" s="142">
        <f t="shared" si="22"/>
        <v>165285.84999999963</v>
      </c>
      <c r="Y90" s="91">
        <f t="shared" si="23"/>
        <v>3.6541921014019665E-2</v>
      </c>
      <c r="Z90" s="132"/>
    </row>
    <row r="91" spans="1:26" s="68" customFormat="1" hidden="1" outlineLevel="1" x14ac:dyDescent="0.25">
      <c r="A91" s="63" t="s">
        <v>1552</v>
      </c>
      <c r="B91" s="64" t="s">
        <v>2011</v>
      </c>
      <c r="C91" s="65" t="s">
        <v>2459</v>
      </c>
      <c r="D91" s="66"/>
      <c r="E91" s="67"/>
      <c r="F91" s="307">
        <v>5750.25</v>
      </c>
      <c r="G91" s="307">
        <v>0</v>
      </c>
      <c r="H91" s="142">
        <f t="shared" si="16"/>
        <v>5750.25</v>
      </c>
      <c r="I91" s="91">
        <f t="shared" si="17"/>
        <v>1</v>
      </c>
      <c r="J91" s="157"/>
      <c r="K91" s="307">
        <v>35295.5</v>
      </c>
      <c r="L91" s="307">
        <v>0</v>
      </c>
      <c r="M91" s="142">
        <f t="shared" si="18"/>
        <v>35295.5</v>
      </c>
      <c r="N91" s="91">
        <f t="shared" si="19"/>
        <v>1</v>
      </c>
      <c r="O91" s="258"/>
      <c r="P91" s="157"/>
      <c r="Q91" s="307">
        <v>12142.85</v>
      </c>
      <c r="R91" s="307">
        <v>0</v>
      </c>
      <c r="S91" s="142">
        <f t="shared" si="20"/>
        <v>12142.85</v>
      </c>
      <c r="T91" s="91">
        <f t="shared" si="21"/>
        <v>1</v>
      </c>
      <c r="U91" s="157"/>
      <c r="V91" s="307">
        <v>35295.5</v>
      </c>
      <c r="W91" s="307">
        <v>0</v>
      </c>
      <c r="X91" s="142">
        <f t="shared" si="22"/>
        <v>35295.5</v>
      </c>
      <c r="Y91" s="91">
        <f t="shared" si="23"/>
        <v>1</v>
      </c>
      <c r="Z91" s="132"/>
    </row>
    <row r="92" spans="1:26" s="68" customFormat="1" hidden="1" outlineLevel="1" x14ac:dyDescent="0.25">
      <c r="A92" s="63" t="s">
        <v>1553</v>
      </c>
      <c r="B92" s="64" t="s">
        <v>2012</v>
      </c>
      <c r="C92" s="65" t="s">
        <v>2460</v>
      </c>
      <c r="D92" s="66"/>
      <c r="E92" s="67"/>
      <c r="F92" s="307">
        <v>175.9</v>
      </c>
      <c r="G92" s="307">
        <v>0</v>
      </c>
      <c r="H92" s="142">
        <f t="shared" si="16"/>
        <v>175.9</v>
      </c>
      <c r="I92" s="91">
        <f t="shared" si="17"/>
        <v>1</v>
      </c>
      <c r="J92" s="157"/>
      <c r="K92" s="307">
        <v>1548.81</v>
      </c>
      <c r="L92" s="307">
        <v>0</v>
      </c>
      <c r="M92" s="142">
        <f t="shared" si="18"/>
        <v>1548.81</v>
      </c>
      <c r="N92" s="91">
        <f t="shared" si="19"/>
        <v>1</v>
      </c>
      <c r="O92" s="258"/>
      <c r="P92" s="157"/>
      <c r="Q92" s="307">
        <v>908.39</v>
      </c>
      <c r="R92" s="307">
        <v>0</v>
      </c>
      <c r="S92" s="142">
        <f t="shared" si="20"/>
        <v>908.39</v>
      </c>
      <c r="T92" s="91">
        <f t="shared" si="21"/>
        <v>1</v>
      </c>
      <c r="U92" s="157"/>
      <c r="V92" s="307">
        <v>1548.81</v>
      </c>
      <c r="W92" s="307">
        <v>0</v>
      </c>
      <c r="X92" s="142">
        <f t="shared" si="22"/>
        <v>1548.81</v>
      </c>
      <c r="Y92" s="91">
        <f t="shared" si="23"/>
        <v>1</v>
      </c>
      <c r="Z92" s="132"/>
    </row>
    <row r="93" spans="1:26" s="68" customFormat="1" hidden="1" outlineLevel="1" x14ac:dyDescent="0.25">
      <c r="A93" s="63" t="s">
        <v>1554</v>
      </c>
      <c r="B93" s="64" t="s">
        <v>2013</v>
      </c>
      <c r="C93" s="65" t="s">
        <v>2461</v>
      </c>
      <c r="D93" s="66"/>
      <c r="E93" s="67"/>
      <c r="F93" s="307">
        <v>108847.98</v>
      </c>
      <c r="G93" s="307">
        <v>171026.16</v>
      </c>
      <c r="H93" s="142">
        <f t="shared" si="16"/>
        <v>-62178.180000000008</v>
      </c>
      <c r="I93" s="91">
        <f t="shared" si="17"/>
        <v>-0.36355946949870127</v>
      </c>
      <c r="J93" s="157"/>
      <c r="K93" s="307">
        <v>857201.75</v>
      </c>
      <c r="L93" s="307">
        <v>988704.46</v>
      </c>
      <c r="M93" s="142">
        <f t="shared" si="18"/>
        <v>-131502.70999999996</v>
      </c>
      <c r="N93" s="91">
        <f t="shared" si="19"/>
        <v>-0.13300507413509591</v>
      </c>
      <c r="O93" s="258"/>
      <c r="P93" s="157"/>
      <c r="Q93" s="307">
        <v>270119.01</v>
      </c>
      <c r="R93" s="307">
        <v>455144.64</v>
      </c>
      <c r="S93" s="142">
        <f t="shared" si="20"/>
        <v>-185025.63</v>
      </c>
      <c r="T93" s="91">
        <f t="shared" si="21"/>
        <v>-0.40652050741496154</v>
      </c>
      <c r="U93" s="157"/>
      <c r="V93" s="307">
        <v>1403981.82</v>
      </c>
      <c r="W93" s="307">
        <v>1835472.35</v>
      </c>
      <c r="X93" s="142">
        <f t="shared" si="22"/>
        <v>-431490.53</v>
      </c>
      <c r="Y93" s="91">
        <f t="shared" si="23"/>
        <v>-0.235084189636526</v>
      </c>
      <c r="Z93" s="132"/>
    </row>
    <row r="94" spans="1:26" s="68" customFormat="1" hidden="1" outlineLevel="1" x14ac:dyDescent="0.25">
      <c r="A94" s="63" t="s">
        <v>1555</v>
      </c>
      <c r="B94" s="64" t="s">
        <v>2014</v>
      </c>
      <c r="C94" s="65" t="s">
        <v>2462</v>
      </c>
      <c r="D94" s="66"/>
      <c r="E94" s="67"/>
      <c r="F94" s="307">
        <v>0</v>
      </c>
      <c r="G94" s="307">
        <v>0</v>
      </c>
      <c r="H94" s="142">
        <f t="shared" si="16"/>
        <v>0</v>
      </c>
      <c r="I94" s="91" t="str">
        <f t="shared" si="17"/>
        <v/>
      </c>
      <c r="J94" s="157"/>
      <c r="K94" s="307">
        <v>0</v>
      </c>
      <c r="L94" s="307">
        <v>-13.57</v>
      </c>
      <c r="M94" s="142">
        <f t="shared" si="18"/>
        <v>13.57</v>
      </c>
      <c r="N94" s="91">
        <f t="shared" si="19"/>
        <v>1</v>
      </c>
      <c r="O94" s="258"/>
      <c r="P94" s="157"/>
      <c r="Q94" s="307">
        <v>0</v>
      </c>
      <c r="R94" s="307">
        <v>0</v>
      </c>
      <c r="S94" s="142">
        <f t="shared" si="20"/>
        <v>0</v>
      </c>
      <c r="T94" s="91" t="str">
        <f t="shared" si="21"/>
        <v/>
      </c>
      <c r="U94" s="157"/>
      <c r="V94" s="307">
        <v>0</v>
      </c>
      <c r="W94" s="307">
        <v>0</v>
      </c>
      <c r="X94" s="142">
        <f t="shared" si="22"/>
        <v>0</v>
      </c>
      <c r="Y94" s="91" t="str">
        <f t="shared" si="23"/>
        <v/>
      </c>
      <c r="Z94" s="132"/>
    </row>
    <row r="95" spans="1:26" collapsed="1" x14ac:dyDescent="0.25">
      <c r="A95" s="38" t="s">
        <v>815</v>
      </c>
      <c r="B95" s="38">
        <v>4</v>
      </c>
      <c r="C95" s="78" t="s">
        <v>780</v>
      </c>
      <c r="D95" s="83"/>
      <c r="E95" s="48"/>
      <c r="F95" s="283">
        <v>17871746.335000001</v>
      </c>
      <c r="G95" s="283">
        <v>14689850.09</v>
      </c>
      <c r="H95" s="283">
        <f t="shared" si="16"/>
        <v>3181896.245000001</v>
      </c>
      <c r="I95" s="48">
        <f t="shared" si="17"/>
        <v>0.21660508619935148</v>
      </c>
      <c r="J95" s="261"/>
      <c r="K95" s="283">
        <v>104046931.79600002</v>
      </c>
      <c r="L95" s="283">
        <v>104288663.75</v>
      </c>
      <c r="M95" s="283">
        <f t="shared" si="18"/>
        <v>-241731.95399998128</v>
      </c>
      <c r="N95" s="48">
        <f t="shared" si="19"/>
        <v>-2.3179120846677959E-3</v>
      </c>
      <c r="O95" s="182"/>
      <c r="P95" s="254"/>
      <c r="Q95" s="283">
        <v>44431749.904999994</v>
      </c>
      <c r="R95" s="283">
        <v>43070741.649999991</v>
      </c>
      <c r="S95" s="283">
        <f t="shared" si="20"/>
        <v>1361008.2550000027</v>
      </c>
      <c r="T95" s="48">
        <f t="shared" si="21"/>
        <v>3.1599368918691535E-2</v>
      </c>
      <c r="U95" s="261"/>
      <c r="V95" s="283">
        <v>173446355.89599994</v>
      </c>
      <c r="W95" s="283">
        <v>154188330.88300005</v>
      </c>
      <c r="X95" s="283">
        <f t="shared" si="22"/>
        <v>19258025.012999892</v>
      </c>
      <c r="Y95" s="48">
        <f t="shared" si="23"/>
        <v>0.12489936756376922</v>
      </c>
      <c r="Z95"/>
    </row>
    <row r="96" spans="1:26" x14ac:dyDescent="0.25">
      <c r="A96" s="38" t="s">
        <v>613</v>
      </c>
      <c r="B96" s="38">
        <v>5</v>
      </c>
      <c r="C96" s="87" t="s">
        <v>781</v>
      </c>
      <c r="D96" s="83" t="s">
        <v>276</v>
      </c>
      <c r="E96" s="48"/>
      <c r="F96" s="283">
        <v>0</v>
      </c>
      <c r="G96" s="283">
        <v>0</v>
      </c>
      <c r="H96" s="283">
        <f t="shared" si="16"/>
        <v>0</v>
      </c>
      <c r="I96" s="48" t="str">
        <f t="shared" si="17"/>
        <v/>
      </c>
      <c r="J96" s="261"/>
      <c r="K96" s="283">
        <v>0</v>
      </c>
      <c r="L96" s="283">
        <v>0</v>
      </c>
      <c r="M96" s="283">
        <f t="shared" si="18"/>
        <v>0</v>
      </c>
      <c r="N96" s="48" t="str">
        <f t="shared" si="19"/>
        <v/>
      </c>
      <c r="O96" s="182"/>
      <c r="P96" s="254"/>
      <c r="Q96" s="283">
        <v>0</v>
      </c>
      <c r="R96" s="283">
        <v>0</v>
      </c>
      <c r="S96" s="283">
        <f t="shared" si="20"/>
        <v>0</v>
      </c>
      <c r="T96" s="48" t="str">
        <f t="shared" si="21"/>
        <v/>
      </c>
      <c r="U96" s="261"/>
      <c r="V96" s="283">
        <v>0</v>
      </c>
      <c r="W96" s="283">
        <v>0</v>
      </c>
      <c r="X96" s="283">
        <f t="shared" si="22"/>
        <v>0</v>
      </c>
      <c r="Y96" s="48" t="str">
        <f t="shared" si="23"/>
        <v/>
      </c>
      <c r="Z96"/>
    </row>
    <row r="97" spans="1:26" s="68" customFormat="1" hidden="1" outlineLevel="1" x14ac:dyDescent="0.25">
      <c r="A97" s="63" t="s">
        <v>1556</v>
      </c>
      <c r="B97" s="64" t="s">
        <v>2015</v>
      </c>
      <c r="C97" s="65" t="s">
        <v>2463</v>
      </c>
      <c r="D97" s="66"/>
      <c r="E97" s="67"/>
      <c r="F97" s="307">
        <v>14.63</v>
      </c>
      <c r="G97" s="307">
        <v>0</v>
      </c>
      <c r="H97" s="142">
        <f t="shared" si="16"/>
        <v>14.63</v>
      </c>
      <c r="I97" s="91">
        <f t="shared" si="17"/>
        <v>1</v>
      </c>
      <c r="J97" s="157"/>
      <c r="K97" s="307">
        <v>0.19</v>
      </c>
      <c r="L97" s="307">
        <v>0</v>
      </c>
      <c r="M97" s="142">
        <f t="shared" si="18"/>
        <v>0.19</v>
      </c>
      <c r="N97" s="91">
        <f t="shared" si="19"/>
        <v>1</v>
      </c>
      <c r="O97" s="258"/>
      <c r="P97" s="157"/>
      <c r="Q97" s="307">
        <v>-14.44</v>
      </c>
      <c r="R97" s="307">
        <v>0</v>
      </c>
      <c r="S97" s="142">
        <f t="shared" si="20"/>
        <v>-14.44</v>
      </c>
      <c r="T97" s="91">
        <f t="shared" si="21"/>
        <v>1</v>
      </c>
      <c r="U97" s="157"/>
      <c r="V97" s="307">
        <v>0.19</v>
      </c>
      <c r="W97" s="307">
        <v>0</v>
      </c>
      <c r="X97" s="142">
        <f t="shared" si="22"/>
        <v>0.19</v>
      </c>
      <c r="Y97" s="91">
        <f t="shared" si="23"/>
        <v>1</v>
      </c>
      <c r="Z97" s="132"/>
    </row>
    <row r="98" spans="1:26" ht="12.75" customHeight="1" collapsed="1" x14ac:dyDescent="0.25">
      <c r="A98" s="41" t="s">
        <v>619</v>
      </c>
      <c r="B98" s="38">
        <v>6</v>
      </c>
      <c r="C98" s="87" t="s">
        <v>782</v>
      </c>
      <c r="D98" s="83" t="s">
        <v>275</v>
      </c>
      <c r="E98" s="48"/>
      <c r="F98" s="283">
        <v>14.63</v>
      </c>
      <c r="G98" s="283">
        <v>0</v>
      </c>
      <c r="H98" s="283">
        <f t="shared" si="16"/>
        <v>14.63</v>
      </c>
      <c r="I98" s="48">
        <f t="shared" si="17"/>
        <v>1</v>
      </c>
      <c r="J98" s="261"/>
      <c r="K98" s="283">
        <v>0.19</v>
      </c>
      <c r="L98" s="283">
        <v>0</v>
      </c>
      <c r="M98" s="283">
        <f t="shared" si="18"/>
        <v>0.19</v>
      </c>
      <c r="N98" s="48">
        <f t="shared" si="19"/>
        <v>1</v>
      </c>
      <c r="O98" s="182"/>
      <c r="P98" s="254"/>
      <c r="Q98" s="283">
        <v>-14.44</v>
      </c>
      <c r="R98" s="283">
        <v>0</v>
      </c>
      <c r="S98" s="283">
        <f t="shared" si="20"/>
        <v>-14.44</v>
      </c>
      <c r="T98" s="48">
        <f t="shared" si="21"/>
        <v>1</v>
      </c>
      <c r="U98" s="261"/>
      <c r="V98" s="283">
        <v>0.19</v>
      </c>
      <c r="W98" s="283">
        <v>0</v>
      </c>
      <c r="X98" s="283">
        <f t="shared" si="22"/>
        <v>0.19</v>
      </c>
      <c r="Y98" s="48">
        <f t="shared" si="23"/>
        <v>1</v>
      </c>
      <c r="Z98"/>
    </row>
    <row r="99" spans="1:26" s="68" customFormat="1" hidden="1" outlineLevel="1" x14ac:dyDescent="0.25">
      <c r="A99" s="63" t="s">
        <v>1556</v>
      </c>
      <c r="B99" s="64" t="s">
        <v>2015</v>
      </c>
      <c r="C99" s="65" t="s">
        <v>2463</v>
      </c>
      <c r="D99" s="66"/>
      <c r="E99" s="67"/>
      <c r="F99" s="307">
        <v>14.63</v>
      </c>
      <c r="G99" s="307">
        <v>0</v>
      </c>
      <c r="H99" s="142">
        <f t="shared" si="16"/>
        <v>14.63</v>
      </c>
      <c r="I99" s="91">
        <f t="shared" si="17"/>
        <v>1</v>
      </c>
      <c r="J99" s="157"/>
      <c r="K99" s="307">
        <v>0.19</v>
      </c>
      <c r="L99" s="307">
        <v>0</v>
      </c>
      <c r="M99" s="142">
        <f t="shared" si="18"/>
        <v>0.19</v>
      </c>
      <c r="N99" s="91">
        <f t="shared" si="19"/>
        <v>1</v>
      </c>
      <c r="O99" s="258"/>
      <c r="P99" s="157"/>
      <c r="Q99" s="307">
        <v>-14.44</v>
      </c>
      <c r="R99" s="307">
        <v>0</v>
      </c>
      <c r="S99" s="142">
        <f t="shared" si="20"/>
        <v>-14.44</v>
      </c>
      <c r="T99" s="91">
        <f t="shared" si="21"/>
        <v>1</v>
      </c>
      <c r="U99" s="157"/>
      <c r="V99" s="307">
        <v>0.19</v>
      </c>
      <c r="W99" s="307">
        <v>0</v>
      </c>
      <c r="X99" s="142">
        <f t="shared" si="22"/>
        <v>0.19</v>
      </c>
      <c r="Y99" s="91">
        <f t="shared" si="23"/>
        <v>1</v>
      </c>
      <c r="Z99" s="132"/>
    </row>
    <row r="100" spans="1:26" collapsed="1" x14ac:dyDescent="0.25">
      <c r="A100" s="41" t="s">
        <v>620</v>
      </c>
      <c r="B100" s="38">
        <v>7</v>
      </c>
      <c r="C100" s="78" t="s">
        <v>783</v>
      </c>
      <c r="D100" s="83"/>
      <c r="E100" s="48"/>
      <c r="F100" s="283">
        <v>14.63</v>
      </c>
      <c r="G100" s="283">
        <v>0</v>
      </c>
      <c r="H100" s="283">
        <f t="shared" si="16"/>
        <v>14.63</v>
      </c>
      <c r="I100" s="48">
        <f t="shared" si="17"/>
        <v>1</v>
      </c>
      <c r="J100" s="261"/>
      <c r="K100" s="283">
        <v>0.19</v>
      </c>
      <c r="L100" s="283">
        <v>0</v>
      </c>
      <c r="M100" s="283">
        <f t="shared" si="18"/>
        <v>0.19</v>
      </c>
      <c r="N100" s="48">
        <f t="shared" si="19"/>
        <v>1</v>
      </c>
      <c r="O100" s="182"/>
      <c r="P100" s="254"/>
      <c r="Q100" s="283">
        <v>-14.44</v>
      </c>
      <c r="R100" s="283">
        <v>0</v>
      </c>
      <c r="S100" s="283">
        <f t="shared" si="20"/>
        <v>-14.44</v>
      </c>
      <c r="T100" s="48">
        <f t="shared" si="21"/>
        <v>1</v>
      </c>
      <c r="U100" s="261"/>
      <c r="V100" s="283">
        <v>0.19</v>
      </c>
      <c r="W100" s="283">
        <v>0</v>
      </c>
      <c r="X100" s="283">
        <f t="shared" si="22"/>
        <v>0.19</v>
      </c>
      <c r="Y100" s="48">
        <f t="shared" si="23"/>
        <v>1</v>
      </c>
      <c r="Z100"/>
    </row>
    <row r="101" spans="1:26" x14ac:dyDescent="0.25">
      <c r="A101" s="38" t="s">
        <v>627</v>
      </c>
      <c r="B101" s="38">
        <v>8</v>
      </c>
      <c r="C101" s="87" t="s">
        <v>784</v>
      </c>
      <c r="D101" s="83" t="s">
        <v>276</v>
      </c>
      <c r="E101" s="48"/>
      <c r="F101" s="283">
        <v>0</v>
      </c>
      <c r="G101" s="283">
        <v>0</v>
      </c>
      <c r="H101" s="283">
        <f t="shared" si="16"/>
        <v>0</v>
      </c>
      <c r="I101" s="48" t="str">
        <f t="shared" si="17"/>
        <v/>
      </c>
      <c r="J101" s="261"/>
      <c r="K101" s="283">
        <v>0</v>
      </c>
      <c r="L101" s="283">
        <v>0</v>
      </c>
      <c r="M101" s="283">
        <f t="shared" si="18"/>
        <v>0</v>
      </c>
      <c r="N101" s="48" t="str">
        <f t="shared" si="19"/>
        <v/>
      </c>
      <c r="O101" s="182"/>
      <c r="P101" s="254"/>
      <c r="Q101" s="283">
        <v>0</v>
      </c>
      <c r="R101" s="283">
        <v>0</v>
      </c>
      <c r="S101" s="283">
        <f t="shared" si="20"/>
        <v>0</v>
      </c>
      <c r="T101" s="48" t="str">
        <f t="shared" si="21"/>
        <v/>
      </c>
      <c r="U101" s="261"/>
      <c r="V101" s="283">
        <v>0</v>
      </c>
      <c r="W101" s="283">
        <v>0</v>
      </c>
      <c r="X101" s="283">
        <f t="shared" si="22"/>
        <v>0</v>
      </c>
      <c r="Y101" s="48" t="str">
        <f t="shared" si="23"/>
        <v/>
      </c>
      <c r="Z101"/>
    </row>
    <row r="102" spans="1:26" x14ac:dyDescent="0.25">
      <c r="A102" s="41" t="s">
        <v>633</v>
      </c>
      <c r="B102" s="38">
        <v>9</v>
      </c>
      <c r="C102" s="87" t="s">
        <v>785</v>
      </c>
      <c r="D102" s="83" t="s">
        <v>275</v>
      </c>
      <c r="E102" s="48"/>
      <c r="F102" s="283">
        <v>0</v>
      </c>
      <c r="G102" s="283">
        <v>0</v>
      </c>
      <c r="H102" s="283">
        <f t="shared" si="16"/>
        <v>0</v>
      </c>
      <c r="I102" s="48" t="str">
        <f t="shared" si="17"/>
        <v/>
      </c>
      <c r="J102" s="261"/>
      <c r="K102" s="283">
        <v>0</v>
      </c>
      <c r="L102" s="283">
        <v>0</v>
      </c>
      <c r="M102" s="283">
        <f t="shared" si="18"/>
        <v>0</v>
      </c>
      <c r="N102" s="48" t="str">
        <f t="shared" si="19"/>
        <v/>
      </c>
      <c r="O102" s="182"/>
      <c r="P102" s="254"/>
      <c r="Q102" s="283">
        <v>0</v>
      </c>
      <c r="R102" s="283">
        <v>0</v>
      </c>
      <c r="S102" s="283">
        <f t="shared" si="20"/>
        <v>0</v>
      </c>
      <c r="T102" s="48" t="str">
        <f t="shared" si="21"/>
        <v/>
      </c>
      <c r="U102" s="261"/>
      <c r="V102" s="283">
        <v>0</v>
      </c>
      <c r="W102" s="283">
        <v>0</v>
      </c>
      <c r="X102" s="283">
        <f t="shared" si="22"/>
        <v>0</v>
      </c>
      <c r="Y102" s="48" t="str">
        <f t="shared" si="23"/>
        <v/>
      </c>
      <c r="Z102"/>
    </row>
    <row r="103" spans="1:26" x14ac:dyDescent="0.25">
      <c r="A103" s="41" t="s">
        <v>634</v>
      </c>
      <c r="B103" s="38">
        <v>10</v>
      </c>
      <c r="C103" s="78" t="s">
        <v>786</v>
      </c>
      <c r="D103" s="84"/>
      <c r="E103" s="48"/>
      <c r="F103" s="283">
        <v>0</v>
      </c>
      <c r="G103" s="283">
        <v>0</v>
      </c>
      <c r="H103" s="283">
        <f t="shared" si="16"/>
        <v>0</v>
      </c>
      <c r="I103" s="48" t="str">
        <f t="shared" si="17"/>
        <v/>
      </c>
      <c r="J103" s="261"/>
      <c r="K103" s="283">
        <v>0</v>
      </c>
      <c r="L103" s="283">
        <v>0</v>
      </c>
      <c r="M103" s="283">
        <f t="shared" si="18"/>
        <v>0</v>
      </c>
      <c r="N103" s="48" t="str">
        <f t="shared" si="19"/>
        <v/>
      </c>
      <c r="O103" s="182"/>
      <c r="P103" s="254"/>
      <c r="Q103" s="283">
        <v>0</v>
      </c>
      <c r="R103" s="283">
        <v>0</v>
      </c>
      <c r="S103" s="283">
        <f t="shared" si="20"/>
        <v>0</v>
      </c>
      <c r="T103" s="48" t="str">
        <f t="shared" si="21"/>
        <v/>
      </c>
      <c r="U103" s="261"/>
      <c r="V103" s="283">
        <v>0</v>
      </c>
      <c r="W103" s="283">
        <v>0</v>
      </c>
      <c r="X103" s="283">
        <f t="shared" si="22"/>
        <v>0</v>
      </c>
      <c r="Y103" s="48" t="str">
        <f t="shared" si="23"/>
        <v/>
      </c>
      <c r="Z103"/>
    </row>
    <row r="104" spans="1:26" s="68" customFormat="1" hidden="1" outlineLevel="1" x14ac:dyDescent="0.25">
      <c r="A104" s="63" t="s">
        <v>1382</v>
      </c>
      <c r="B104" s="64" t="s">
        <v>1841</v>
      </c>
      <c r="C104" s="65" t="s">
        <v>2250</v>
      </c>
      <c r="D104" s="66"/>
      <c r="E104" s="67"/>
      <c r="F104" s="307">
        <v>243.12</v>
      </c>
      <c r="G104" s="307">
        <v>0</v>
      </c>
      <c r="H104" s="142"/>
      <c r="I104" s="91"/>
      <c r="J104" s="157"/>
      <c r="K104" s="307">
        <v>468</v>
      </c>
      <c r="L104" s="307">
        <v>0</v>
      </c>
      <c r="M104" s="142"/>
      <c r="N104" s="91"/>
      <c r="O104" s="258"/>
      <c r="P104" s="157"/>
      <c r="Q104" s="307">
        <v>442.68</v>
      </c>
      <c r="R104" s="307">
        <v>0</v>
      </c>
      <c r="S104" s="142"/>
      <c r="T104" s="91"/>
      <c r="U104" s="157"/>
      <c r="V104" s="307">
        <v>468</v>
      </c>
      <c r="W104" s="307">
        <v>0</v>
      </c>
      <c r="X104" s="142"/>
      <c r="Y104" s="91"/>
      <c r="Z104" s="132"/>
    </row>
    <row r="105" spans="1:26" s="68" customFormat="1" hidden="1" outlineLevel="1" x14ac:dyDescent="0.25">
      <c r="A105" s="63" t="s">
        <v>1386</v>
      </c>
      <c r="B105" s="64" t="s">
        <v>1845</v>
      </c>
      <c r="C105" s="65" t="s">
        <v>2301</v>
      </c>
      <c r="D105" s="66"/>
      <c r="E105" s="67"/>
      <c r="F105" s="307">
        <v>0</v>
      </c>
      <c r="G105" s="307">
        <v>0</v>
      </c>
      <c r="H105" s="142"/>
      <c r="I105" s="91"/>
      <c r="J105" s="157"/>
      <c r="K105" s="307">
        <v>2.0699999999999998</v>
      </c>
      <c r="L105" s="307">
        <v>0</v>
      </c>
      <c r="M105" s="142"/>
      <c r="N105" s="91"/>
      <c r="O105" s="258"/>
      <c r="P105" s="157"/>
      <c r="Q105" s="307">
        <v>0</v>
      </c>
      <c r="R105" s="307">
        <v>0</v>
      </c>
      <c r="S105" s="142"/>
      <c r="T105" s="91"/>
      <c r="U105" s="157"/>
      <c r="V105" s="307">
        <v>2.0699999999999998</v>
      </c>
      <c r="W105" s="307">
        <v>0</v>
      </c>
      <c r="X105" s="142"/>
      <c r="Y105" s="91"/>
      <c r="Z105" s="132"/>
    </row>
    <row r="106" spans="1:26" collapsed="1" x14ac:dyDescent="0.25">
      <c r="A106" s="38" t="s">
        <v>1135</v>
      </c>
      <c r="B106" s="80" t="s">
        <v>1002</v>
      </c>
      <c r="C106" s="87" t="s">
        <v>1003</v>
      </c>
      <c r="D106" s="84" t="s">
        <v>276</v>
      </c>
      <c r="E106" s="48"/>
      <c r="F106" s="283">
        <v>243.12</v>
      </c>
      <c r="G106" s="283">
        <v>0</v>
      </c>
      <c r="H106" s="283"/>
      <c r="I106" s="48"/>
      <c r="J106" s="261"/>
      <c r="K106" s="283">
        <v>470.07</v>
      </c>
      <c r="L106" s="283">
        <v>0</v>
      </c>
      <c r="M106" s="283"/>
      <c r="N106" s="48"/>
      <c r="O106" s="182"/>
      <c r="P106" s="254"/>
      <c r="Q106" s="283">
        <v>442.68</v>
      </c>
      <c r="R106" s="283">
        <v>0</v>
      </c>
      <c r="S106" s="283"/>
      <c r="T106" s="48"/>
      <c r="U106" s="261"/>
      <c r="V106" s="283">
        <v>470.07</v>
      </c>
      <c r="W106" s="283">
        <v>0</v>
      </c>
      <c r="X106" s="283"/>
      <c r="Y106" s="48"/>
      <c r="Z106"/>
    </row>
    <row r="107" spans="1:26" s="68" customFormat="1" hidden="1" outlineLevel="1" x14ac:dyDescent="0.25">
      <c r="A107" s="63" t="s">
        <v>1567</v>
      </c>
      <c r="B107" s="64" t="s">
        <v>2026</v>
      </c>
      <c r="C107" s="65" t="s">
        <v>2471</v>
      </c>
      <c r="D107" s="66"/>
      <c r="E107" s="67"/>
      <c r="F107" s="307">
        <v>0.53</v>
      </c>
      <c r="G107" s="307">
        <v>0</v>
      </c>
      <c r="H107" s="142"/>
      <c r="I107" s="91"/>
      <c r="J107" s="157"/>
      <c r="K107" s="307">
        <v>0.53</v>
      </c>
      <c r="L107" s="307">
        <v>0</v>
      </c>
      <c r="M107" s="142"/>
      <c r="N107" s="91"/>
      <c r="O107" s="258"/>
      <c r="P107" s="157"/>
      <c r="Q107" s="307">
        <v>-7.7700000000000005</v>
      </c>
      <c r="R107" s="307">
        <v>0</v>
      </c>
      <c r="S107" s="142"/>
      <c r="T107" s="91"/>
      <c r="U107" s="157"/>
      <c r="V107" s="307">
        <v>0.53</v>
      </c>
      <c r="W107" s="307">
        <v>0</v>
      </c>
      <c r="X107" s="142"/>
      <c r="Y107" s="91"/>
      <c r="Z107" s="132"/>
    </row>
    <row r="108" spans="1:26" collapsed="1" x14ac:dyDescent="0.25">
      <c r="A108" s="38" t="s">
        <v>1136</v>
      </c>
      <c r="B108" s="80" t="s">
        <v>1004</v>
      </c>
      <c r="C108" s="87" t="s">
        <v>1005</v>
      </c>
      <c r="D108" s="84" t="s">
        <v>275</v>
      </c>
      <c r="E108" s="48"/>
      <c r="F108" s="283">
        <v>0.53</v>
      </c>
      <c r="G108" s="283">
        <v>0</v>
      </c>
      <c r="H108" s="283"/>
      <c r="I108" s="48"/>
      <c r="J108" s="261"/>
      <c r="K108" s="283">
        <v>0.53</v>
      </c>
      <c r="L108" s="283">
        <v>0</v>
      </c>
      <c r="M108" s="283"/>
      <c r="N108" s="48"/>
      <c r="O108" s="182"/>
      <c r="P108" s="254"/>
      <c r="Q108" s="283">
        <v>-7.7700000000000005</v>
      </c>
      <c r="R108" s="283">
        <v>0</v>
      </c>
      <c r="S108" s="283"/>
      <c r="T108" s="48"/>
      <c r="U108" s="261"/>
      <c r="V108" s="283">
        <v>0.53</v>
      </c>
      <c r="W108" s="283">
        <v>0</v>
      </c>
      <c r="X108" s="283"/>
      <c r="Y108" s="48"/>
      <c r="Z108"/>
    </row>
    <row r="109" spans="1:26" x14ac:dyDescent="0.25">
      <c r="A109" s="41"/>
      <c r="B109" s="80" t="s">
        <v>1006</v>
      </c>
      <c r="C109" s="78" t="s">
        <v>1007</v>
      </c>
      <c r="D109" s="323"/>
      <c r="E109" s="48"/>
      <c r="F109" s="283">
        <f>F106+F108</f>
        <v>243.65</v>
      </c>
      <c r="G109" s="283"/>
      <c r="H109" s="283"/>
      <c r="I109" s="48"/>
      <c r="J109" s="261"/>
      <c r="K109" s="283"/>
      <c r="L109" s="283"/>
      <c r="M109" s="283"/>
      <c r="N109" s="48"/>
      <c r="O109" s="182"/>
      <c r="P109" s="254"/>
      <c r="Q109" s="283"/>
      <c r="R109" s="283"/>
      <c r="S109" s="283"/>
      <c r="T109" s="48"/>
      <c r="U109" s="261"/>
      <c r="V109" s="283"/>
      <c r="W109" s="283"/>
      <c r="X109" s="283"/>
      <c r="Y109" s="48"/>
      <c r="Z109"/>
    </row>
    <row r="110" spans="1:26" s="68" customFormat="1" hidden="1" outlineLevel="1" x14ac:dyDescent="0.25">
      <c r="A110" s="63" t="s">
        <v>1383</v>
      </c>
      <c r="B110" s="64" t="s">
        <v>1842</v>
      </c>
      <c r="C110" s="65" t="s">
        <v>2250</v>
      </c>
      <c r="D110" s="66"/>
      <c r="E110" s="67"/>
      <c r="F110" s="307">
        <v>775.81000000000006</v>
      </c>
      <c r="G110" s="307">
        <v>0</v>
      </c>
      <c r="H110" s="142"/>
      <c r="I110" s="91"/>
      <c r="J110" s="157"/>
      <c r="K110" s="307">
        <v>4747.1099999999997</v>
      </c>
      <c r="L110" s="307">
        <v>0</v>
      </c>
      <c r="M110" s="142"/>
      <c r="N110" s="91"/>
      <c r="O110" s="258"/>
      <c r="P110" s="157"/>
      <c r="Q110" s="307">
        <v>4511.5</v>
      </c>
      <c r="R110" s="307">
        <v>0</v>
      </c>
      <c r="S110" s="142"/>
      <c r="T110" s="91"/>
      <c r="U110" s="157"/>
      <c r="V110" s="307">
        <v>4747.1099999999997</v>
      </c>
      <c r="W110" s="307">
        <v>0</v>
      </c>
      <c r="X110" s="142"/>
      <c r="Y110" s="91"/>
      <c r="Z110" s="132"/>
    </row>
    <row r="111" spans="1:26" s="68" customFormat="1" hidden="1" outlineLevel="1" x14ac:dyDescent="0.25">
      <c r="A111" s="63" t="s">
        <v>1384</v>
      </c>
      <c r="B111" s="64" t="s">
        <v>1843</v>
      </c>
      <c r="C111" s="65" t="s">
        <v>2299</v>
      </c>
      <c r="D111" s="66"/>
      <c r="E111" s="67"/>
      <c r="F111" s="307">
        <v>81.960000000000008</v>
      </c>
      <c r="G111" s="307">
        <v>0</v>
      </c>
      <c r="H111" s="142"/>
      <c r="I111" s="91"/>
      <c r="J111" s="157"/>
      <c r="K111" s="307">
        <v>596.02</v>
      </c>
      <c r="L111" s="307">
        <v>0</v>
      </c>
      <c r="M111" s="142"/>
      <c r="N111" s="91"/>
      <c r="O111" s="258"/>
      <c r="P111" s="157"/>
      <c r="Q111" s="307">
        <v>-603.29</v>
      </c>
      <c r="R111" s="307">
        <v>0</v>
      </c>
      <c r="S111" s="142"/>
      <c r="T111" s="91"/>
      <c r="U111" s="157"/>
      <c r="V111" s="307">
        <v>596.02</v>
      </c>
      <c r="W111" s="307">
        <v>0</v>
      </c>
      <c r="X111" s="142"/>
      <c r="Y111" s="91"/>
      <c r="Z111" s="132"/>
    </row>
    <row r="112" spans="1:26" s="68" customFormat="1" hidden="1" outlineLevel="1" x14ac:dyDescent="0.25">
      <c r="A112" s="63" t="s">
        <v>1385</v>
      </c>
      <c r="B112" s="64" t="s">
        <v>1844</v>
      </c>
      <c r="C112" s="65" t="s">
        <v>2300</v>
      </c>
      <c r="D112" s="66"/>
      <c r="E112" s="67"/>
      <c r="F112" s="307">
        <v>53.07</v>
      </c>
      <c r="G112" s="307">
        <v>0</v>
      </c>
      <c r="H112" s="142"/>
      <c r="I112" s="91"/>
      <c r="J112" s="157"/>
      <c r="K112" s="307">
        <v>106.68</v>
      </c>
      <c r="L112" s="307">
        <v>0</v>
      </c>
      <c r="M112" s="142"/>
      <c r="N112" s="91"/>
      <c r="O112" s="258"/>
      <c r="P112" s="157"/>
      <c r="Q112" s="307">
        <v>106.68</v>
      </c>
      <c r="R112" s="307">
        <v>0</v>
      </c>
      <c r="S112" s="142"/>
      <c r="T112" s="91"/>
      <c r="U112" s="157"/>
      <c r="V112" s="307">
        <v>106.68</v>
      </c>
      <c r="W112" s="307">
        <v>0</v>
      </c>
      <c r="X112" s="142"/>
      <c r="Y112" s="91"/>
      <c r="Z112" s="132"/>
    </row>
    <row r="113" spans="1:26" collapsed="1" x14ac:dyDescent="0.25">
      <c r="A113" s="38" t="s">
        <v>1137</v>
      </c>
      <c r="B113" s="80" t="s">
        <v>1008</v>
      </c>
      <c r="C113" s="87" t="s">
        <v>1009</v>
      </c>
      <c r="D113" s="84" t="s">
        <v>276</v>
      </c>
      <c r="E113" s="48"/>
      <c r="F113" s="283">
        <v>910.84000000000015</v>
      </c>
      <c r="G113" s="283">
        <v>0</v>
      </c>
      <c r="H113" s="283"/>
      <c r="I113" s="48"/>
      <c r="J113" s="261"/>
      <c r="K113" s="283">
        <v>5449.8099999999995</v>
      </c>
      <c r="L113" s="283">
        <v>0</v>
      </c>
      <c r="M113" s="283"/>
      <c r="N113" s="48"/>
      <c r="O113" s="182"/>
      <c r="P113" s="254"/>
      <c r="Q113" s="283">
        <v>4014.89</v>
      </c>
      <c r="R113" s="283">
        <v>0</v>
      </c>
      <c r="S113" s="283"/>
      <c r="T113" s="48"/>
      <c r="U113" s="261"/>
      <c r="V113" s="283">
        <v>5449.8099999999995</v>
      </c>
      <c r="W113" s="283">
        <v>0</v>
      </c>
      <c r="X113" s="283"/>
      <c r="Y113" s="48"/>
      <c r="Z113"/>
    </row>
    <row r="114" spans="1:26" s="68" customFormat="1" hidden="1" outlineLevel="1" x14ac:dyDescent="0.25">
      <c r="A114" s="63" t="s">
        <v>1566</v>
      </c>
      <c r="B114" s="64" t="s">
        <v>2025</v>
      </c>
      <c r="C114" s="65" t="s">
        <v>2470</v>
      </c>
      <c r="D114" s="66"/>
      <c r="E114" s="67"/>
      <c r="F114" s="307">
        <v>0</v>
      </c>
      <c r="G114" s="307">
        <v>0</v>
      </c>
      <c r="H114" s="142"/>
      <c r="I114" s="91"/>
      <c r="J114" s="157"/>
      <c r="K114" s="307">
        <v>0</v>
      </c>
      <c r="L114" s="307">
        <v>0</v>
      </c>
      <c r="M114" s="142"/>
      <c r="N114" s="91"/>
      <c r="O114" s="258"/>
      <c r="P114" s="157"/>
      <c r="Q114" s="307">
        <v>0</v>
      </c>
      <c r="R114" s="307">
        <v>0</v>
      </c>
      <c r="S114" s="142"/>
      <c r="T114" s="91"/>
      <c r="U114" s="157"/>
      <c r="V114" s="307">
        <v>0</v>
      </c>
      <c r="W114" s="307">
        <v>0</v>
      </c>
      <c r="X114" s="142"/>
      <c r="Y114" s="91"/>
      <c r="Z114" s="132"/>
    </row>
    <row r="115" spans="1:26" collapsed="1" x14ac:dyDescent="0.25">
      <c r="A115" s="38" t="s">
        <v>1138</v>
      </c>
      <c r="B115" s="80" t="s">
        <v>1010</v>
      </c>
      <c r="C115" s="87" t="s">
        <v>1011</v>
      </c>
      <c r="D115" s="84" t="s">
        <v>275</v>
      </c>
      <c r="E115" s="48"/>
      <c r="F115" s="283">
        <v>0</v>
      </c>
      <c r="G115" s="283">
        <v>0</v>
      </c>
      <c r="H115" s="283"/>
      <c r="I115" s="48"/>
      <c r="J115" s="261"/>
      <c r="K115" s="283">
        <v>0</v>
      </c>
      <c r="L115" s="283">
        <v>0</v>
      </c>
      <c r="M115" s="283"/>
      <c r="N115" s="48"/>
      <c r="O115" s="182"/>
      <c r="P115" s="254"/>
      <c r="Q115" s="283">
        <v>0</v>
      </c>
      <c r="R115" s="283">
        <v>0</v>
      </c>
      <c r="S115" s="283"/>
      <c r="T115" s="48"/>
      <c r="U115" s="261"/>
      <c r="V115" s="283">
        <v>0</v>
      </c>
      <c r="W115" s="283">
        <v>0</v>
      </c>
      <c r="X115" s="283"/>
      <c r="Y115" s="48"/>
      <c r="Z115"/>
    </row>
    <row r="116" spans="1:26" x14ac:dyDescent="0.25">
      <c r="A116" s="41"/>
      <c r="B116" s="80" t="s">
        <v>1012</v>
      </c>
      <c r="C116" s="78" t="s">
        <v>1013</v>
      </c>
      <c r="D116" s="323"/>
      <c r="E116" s="48"/>
      <c r="F116" s="283">
        <f>F113+F115</f>
        <v>910.84000000000015</v>
      </c>
      <c r="G116" s="283"/>
      <c r="H116" s="283"/>
      <c r="I116" s="48"/>
      <c r="J116" s="261"/>
      <c r="K116" s="283"/>
      <c r="L116" s="283"/>
      <c r="M116" s="283"/>
      <c r="N116" s="48"/>
      <c r="O116" s="182"/>
      <c r="P116" s="254"/>
      <c r="Q116" s="283"/>
      <c r="R116" s="283"/>
      <c r="S116" s="283"/>
      <c r="T116" s="48"/>
      <c r="U116" s="261"/>
      <c r="V116" s="283"/>
      <c r="W116" s="283"/>
      <c r="X116" s="283"/>
      <c r="Y116" s="48"/>
      <c r="Z116"/>
    </row>
    <row r="117" spans="1:26" x14ac:dyDescent="0.25">
      <c r="A117" s="38" t="s">
        <v>1139</v>
      </c>
      <c r="B117" s="80" t="s">
        <v>1014</v>
      </c>
      <c r="C117" s="87" t="s">
        <v>1015</v>
      </c>
      <c r="D117" s="84" t="s">
        <v>276</v>
      </c>
      <c r="E117" s="48"/>
      <c r="F117" s="283">
        <v>0</v>
      </c>
      <c r="G117" s="283">
        <v>0</v>
      </c>
      <c r="H117" s="283"/>
      <c r="I117" s="48"/>
      <c r="J117" s="261"/>
      <c r="K117" s="283">
        <v>0</v>
      </c>
      <c r="L117" s="283">
        <v>0</v>
      </c>
      <c r="M117" s="283"/>
      <c r="N117" s="48"/>
      <c r="O117" s="182"/>
      <c r="P117" s="254"/>
      <c r="Q117" s="283">
        <v>0</v>
      </c>
      <c r="R117" s="283">
        <v>0</v>
      </c>
      <c r="S117" s="283"/>
      <c r="T117" s="48"/>
      <c r="U117" s="261"/>
      <c r="V117" s="283">
        <v>0</v>
      </c>
      <c r="W117" s="283">
        <v>0</v>
      </c>
      <c r="X117" s="283"/>
      <c r="Y117" s="48"/>
      <c r="Z117"/>
    </row>
    <row r="118" spans="1:26" x14ac:dyDescent="0.25">
      <c r="A118" s="38" t="s">
        <v>1140</v>
      </c>
      <c r="B118" s="80" t="s">
        <v>1016</v>
      </c>
      <c r="C118" s="87" t="s">
        <v>1017</v>
      </c>
      <c r="D118" s="84" t="s">
        <v>275</v>
      </c>
      <c r="E118" s="48"/>
      <c r="F118" s="283">
        <v>0</v>
      </c>
      <c r="G118" s="283">
        <v>0</v>
      </c>
      <c r="H118" s="283"/>
      <c r="I118" s="48"/>
      <c r="J118" s="261"/>
      <c r="K118" s="283">
        <v>0</v>
      </c>
      <c r="L118" s="283">
        <v>0</v>
      </c>
      <c r="M118" s="283"/>
      <c r="N118" s="48"/>
      <c r="O118" s="182"/>
      <c r="P118" s="254"/>
      <c r="Q118" s="283">
        <v>0</v>
      </c>
      <c r="R118" s="283">
        <v>0</v>
      </c>
      <c r="S118" s="283"/>
      <c r="T118" s="48"/>
      <c r="U118" s="261"/>
      <c r="V118" s="283">
        <v>0</v>
      </c>
      <c r="W118" s="283">
        <v>0</v>
      </c>
      <c r="X118" s="283"/>
      <c r="Y118" s="48"/>
      <c r="Z118"/>
    </row>
    <row r="119" spans="1:26" x14ac:dyDescent="0.25">
      <c r="A119" s="41"/>
      <c r="B119" s="80" t="s">
        <v>1018</v>
      </c>
      <c r="C119" s="78" t="s">
        <v>1019</v>
      </c>
      <c r="D119" s="311"/>
      <c r="E119" s="48"/>
      <c r="F119" s="283">
        <f>F117+F118</f>
        <v>0</v>
      </c>
      <c r="G119" s="283"/>
      <c r="H119" s="283"/>
      <c r="I119" s="48"/>
      <c r="J119" s="261"/>
      <c r="K119" s="283"/>
      <c r="L119" s="283"/>
      <c r="M119" s="283"/>
      <c r="N119" s="48"/>
      <c r="O119" s="182"/>
      <c r="P119" s="254"/>
      <c r="Q119" s="283"/>
      <c r="R119" s="283"/>
      <c r="S119" s="283"/>
      <c r="T119" s="48"/>
      <c r="U119" s="261"/>
      <c r="V119" s="283"/>
      <c r="W119" s="283"/>
      <c r="X119" s="283"/>
      <c r="Y119" s="48"/>
      <c r="Z119"/>
    </row>
    <row r="120" spans="1:26" s="68" customFormat="1" hidden="1" outlineLevel="1" x14ac:dyDescent="0.25">
      <c r="A120" s="63" t="s">
        <v>1350</v>
      </c>
      <c r="B120" s="64" t="s">
        <v>1809</v>
      </c>
      <c r="C120" s="65" t="s">
        <v>2267</v>
      </c>
      <c r="D120" s="66"/>
      <c r="E120" s="67"/>
      <c r="F120" s="307">
        <v>0</v>
      </c>
      <c r="G120" s="307">
        <v>0</v>
      </c>
      <c r="H120" s="142">
        <f t="shared" ref="H120:H152" si="24">+F120-G120</f>
        <v>0</v>
      </c>
      <c r="I120" s="91" t="str">
        <f t="shared" ref="I120:I152" si="25">IF(AND(F120=0,G120=0),"",IF(OR(F120=0,G120=0),100%,(+H120/G120)))</f>
        <v/>
      </c>
      <c r="J120" s="157"/>
      <c r="K120" s="307">
        <v>0</v>
      </c>
      <c r="L120" s="307">
        <v>0</v>
      </c>
      <c r="M120" s="142">
        <f t="shared" ref="M120:M152" si="26">+K120-L120</f>
        <v>0</v>
      </c>
      <c r="N120" s="91" t="str">
        <f t="shared" ref="N120:N152" si="27">IF(AND(K120=0,L120=0),"",IF(OR(K120=0,L120=0),100%,(+M120/L120)))</f>
        <v/>
      </c>
      <c r="O120" s="258"/>
      <c r="P120" s="157"/>
      <c r="Q120" s="307">
        <v>0</v>
      </c>
      <c r="R120" s="307">
        <v>0</v>
      </c>
      <c r="S120" s="142">
        <f t="shared" ref="S120:S152" si="28">+Q120-R120</f>
        <v>0</v>
      </c>
      <c r="T120" s="91" t="str">
        <f t="shared" ref="T120:T152" si="29">IF(AND(Q120=0,R120=0),"",IF(OR(Q120=0,R120=0),100%,(+S120/R120)))</f>
        <v/>
      </c>
      <c r="U120" s="157"/>
      <c r="V120" s="307">
        <v>0</v>
      </c>
      <c r="W120" s="307">
        <v>-420846.12</v>
      </c>
      <c r="X120" s="142">
        <f t="shared" ref="X120:X152" si="30">+V120-W120</f>
        <v>420846.12</v>
      </c>
      <c r="Y120" s="91">
        <f t="shared" ref="Y120:Y152" si="31">IF(AND(V120=0,W120=0),"",IF(OR(V120=0,W120=0),100%,(+X120/W120)))</f>
        <v>1</v>
      </c>
      <c r="Z120" s="132"/>
    </row>
    <row r="121" spans="1:26" s="68" customFormat="1" hidden="1" outlineLevel="1" x14ac:dyDescent="0.25">
      <c r="A121" s="63" t="s">
        <v>1351</v>
      </c>
      <c r="B121" s="64" t="s">
        <v>1810</v>
      </c>
      <c r="C121" s="65" t="s">
        <v>2268</v>
      </c>
      <c r="D121" s="66"/>
      <c r="E121" s="67"/>
      <c r="F121" s="307">
        <v>0</v>
      </c>
      <c r="G121" s="307">
        <v>1637.46</v>
      </c>
      <c r="H121" s="142">
        <f t="shared" si="24"/>
        <v>-1637.46</v>
      </c>
      <c r="I121" s="91">
        <f t="shared" si="25"/>
        <v>1</v>
      </c>
      <c r="J121" s="157"/>
      <c r="K121" s="307">
        <v>0</v>
      </c>
      <c r="L121" s="307">
        <v>1637.46</v>
      </c>
      <c r="M121" s="142">
        <f t="shared" si="26"/>
        <v>-1637.46</v>
      </c>
      <c r="N121" s="91">
        <f t="shared" si="27"/>
        <v>1</v>
      </c>
      <c r="O121" s="258"/>
      <c r="P121" s="157"/>
      <c r="Q121" s="307">
        <v>0</v>
      </c>
      <c r="R121" s="307">
        <v>1637.46</v>
      </c>
      <c r="S121" s="142">
        <f t="shared" si="28"/>
        <v>-1637.46</v>
      </c>
      <c r="T121" s="91">
        <f t="shared" si="29"/>
        <v>1</v>
      </c>
      <c r="U121" s="157"/>
      <c r="V121" s="307">
        <v>-1637.46</v>
      </c>
      <c r="W121" s="307">
        <v>1637.46</v>
      </c>
      <c r="X121" s="142">
        <f t="shared" si="30"/>
        <v>-3274.92</v>
      </c>
      <c r="Y121" s="91">
        <f t="shared" si="31"/>
        <v>-2</v>
      </c>
      <c r="Z121" s="132"/>
    </row>
    <row r="122" spans="1:26" collapsed="1" x14ac:dyDescent="0.25">
      <c r="A122" s="41" t="s">
        <v>640</v>
      </c>
      <c r="B122" s="38">
        <v>11</v>
      </c>
      <c r="C122" s="87" t="s">
        <v>787</v>
      </c>
      <c r="D122" s="83" t="s">
        <v>276</v>
      </c>
      <c r="E122" s="48"/>
      <c r="F122" s="283">
        <v>0</v>
      </c>
      <c r="G122" s="283">
        <v>1637.46</v>
      </c>
      <c r="H122" s="283">
        <f t="shared" si="24"/>
        <v>-1637.46</v>
      </c>
      <c r="I122" s="48">
        <f t="shared" si="25"/>
        <v>1</v>
      </c>
      <c r="J122" s="261"/>
      <c r="K122" s="283">
        <v>0</v>
      </c>
      <c r="L122" s="283">
        <v>1637.46</v>
      </c>
      <c r="M122" s="283">
        <f t="shared" si="26"/>
        <v>-1637.46</v>
      </c>
      <c r="N122" s="48">
        <f t="shared" si="27"/>
        <v>1</v>
      </c>
      <c r="O122" s="182"/>
      <c r="P122" s="254"/>
      <c r="Q122" s="283">
        <v>0</v>
      </c>
      <c r="R122" s="283">
        <v>1637.46</v>
      </c>
      <c r="S122" s="283">
        <f t="shared" si="28"/>
        <v>-1637.46</v>
      </c>
      <c r="T122" s="48">
        <f t="shared" si="29"/>
        <v>1</v>
      </c>
      <c r="U122" s="261"/>
      <c r="V122" s="283">
        <v>-1637.46</v>
      </c>
      <c r="W122" s="283">
        <v>-419208.66</v>
      </c>
      <c r="X122" s="283">
        <f t="shared" si="30"/>
        <v>417571.19999999995</v>
      </c>
      <c r="Y122" s="48">
        <f t="shared" si="31"/>
        <v>-0.99609392611307213</v>
      </c>
      <c r="Z122"/>
    </row>
    <row r="123" spans="1:26" x14ac:dyDescent="0.25">
      <c r="A123" s="41" t="s">
        <v>816</v>
      </c>
      <c r="B123" s="38">
        <v>12</v>
      </c>
      <c r="C123" s="87" t="s">
        <v>788</v>
      </c>
      <c r="D123" s="83" t="s">
        <v>275</v>
      </c>
      <c r="E123" s="48"/>
      <c r="F123" s="283">
        <v>0</v>
      </c>
      <c r="G123" s="283">
        <v>0</v>
      </c>
      <c r="H123" s="283">
        <f t="shared" si="24"/>
        <v>0</v>
      </c>
      <c r="I123" s="48" t="str">
        <f t="shared" si="25"/>
        <v/>
      </c>
      <c r="J123" s="261"/>
      <c r="K123" s="283">
        <v>0</v>
      </c>
      <c r="L123" s="283">
        <v>0</v>
      </c>
      <c r="M123" s="283">
        <f t="shared" si="26"/>
        <v>0</v>
      </c>
      <c r="N123" s="48" t="str">
        <f t="shared" si="27"/>
        <v/>
      </c>
      <c r="O123" s="182"/>
      <c r="P123" s="254"/>
      <c r="Q123" s="283">
        <v>0</v>
      </c>
      <c r="R123" s="283">
        <v>0</v>
      </c>
      <c r="S123" s="283">
        <f t="shared" si="28"/>
        <v>0</v>
      </c>
      <c r="T123" s="48" t="str">
        <f t="shared" si="29"/>
        <v/>
      </c>
      <c r="U123" s="261"/>
      <c r="V123" s="283">
        <v>0</v>
      </c>
      <c r="W123" s="283">
        <v>0</v>
      </c>
      <c r="X123" s="283">
        <f t="shared" si="30"/>
        <v>0</v>
      </c>
      <c r="Y123" s="48" t="str">
        <f t="shared" si="31"/>
        <v/>
      </c>
      <c r="Z123"/>
    </row>
    <row r="124" spans="1:26" s="68" customFormat="1" hidden="1" outlineLevel="1" x14ac:dyDescent="0.25">
      <c r="A124" s="63" t="s">
        <v>1350</v>
      </c>
      <c r="B124" s="64" t="s">
        <v>1809</v>
      </c>
      <c r="C124" s="65" t="s">
        <v>2267</v>
      </c>
      <c r="D124" s="66"/>
      <c r="E124" s="67"/>
      <c r="F124" s="307">
        <v>0</v>
      </c>
      <c r="G124" s="307">
        <v>0</v>
      </c>
      <c r="H124" s="142">
        <f t="shared" si="24"/>
        <v>0</v>
      </c>
      <c r="I124" s="91" t="str">
        <f t="shared" si="25"/>
        <v/>
      </c>
      <c r="J124" s="157"/>
      <c r="K124" s="307">
        <v>0</v>
      </c>
      <c r="L124" s="307">
        <v>0</v>
      </c>
      <c r="M124" s="142">
        <f t="shared" si="26"/>
        <v>0</v>
      </c>
      <c r="N124" s="91" t="str">
        <f t="shared" si="27"/>
        <v/>
      </c>
      <c r="O124" s="258"/>
      <c r="P124" s="157"/>
      <c r="Q124" s="307">
        <v>0</v>
      </c>
      <c r="R124" s="307">
        <v>0</v>
      </c>
      <c r="S124" s="142">
        <f t="shared" si="28"/>
        <v>0</v>
      </c>
      <c r="T124" s="91" t="str">
        <f t="shared" si="29"/>
        <v/>
      </c>
      <c r="U124" s="157"/>
      <c r="V124" s="307">
        <v>0</v>
      </c>
      <c r="W124" s="307">
        <v>-420846.12</v>
      </c>
      <c r="X124" s="142">
        <f t="shared" si="30"/>
        <v>420846.12</v>
      </c>
      <c r="Y124" s="91">
        <f t="shared" si="31"/>
        <v>1</v>
      </c>
      <c r="Z124" s="132"/>
    </row>
    <row r="125" spans="1:26" s="68" customFormat="1" hidden="1" outlineLevel="1" x14ac:dyDescent="0.25">
      <c r="A125" s="63" t="s">
        <v>1351</v>
      </c>
      <c r="B125" s="64" t="s">
        <v>1810</v>
      </c>
      <c r="C125" s="65" t="s">
        <v>2268</v>
      </c>
      <c r="D125" s="66"/>
      <c r="E125" s="67"/>
      <c r="F125" s="307">
        <v>0</v>
      </c>
      <c r="G125" s="307">
        <v>1637.46</v>
      </c>
      <c r="H125" s="142">
        <f t="shared" si="24"/>
        <v>-1637.46</v>
      </c>
      <c r="I125" s="91">
        <f t="shared" si="25"/>
        <v>1</v>
      </c>
      <c r="J125" s="157"/>
      <c r="K125" s="307">
        <v>0</v>
      </c>
      <c r="L125" s="307">
        <v>1637.46</v>
      </c>
      <c r="M125" s="142">
        <f t="shared" si="26"/>
        <v>-1637.46</v>
      </c>
      <c r="N125" s="91">
        <f t="shared" si="27"/>
        <v>1</v>
      </c>
      <c r="O125" s="258"/>
      <c r="P125" s="157"/>
      <c r="Q125" s="307">
        <v>0</v>
      </c>
      <c r="R125" s="307">
        <v>1637.46</v>
      </c>
      <c r="S125" s="142">
        <f t="shared" si="28"/>
        <v>-1637.46</v>
      </c>
      <c r="T125" s="91">
        <f t="shared" si="29"/>
        <v>1</v>
      </c>
      <c r="U125" s="157"/>
      <c r="V125" s="307">
        <v>-1637.46</v>
      </c>
      <c r="W125" s="307">
        <v>1637.46</v>
      </c>
      <c r="X125" s="142">
        <f t="shared" si="30"/>
        <v>-3274.92</v>
      </c>
      <c r="Y125" s="91">
        <f t="shared" si="31"/>
        <v>-2</v>
      </c>
      <c r="Z125" s="132"/>
    </row>
    <row r="126" spans="1:26" collapsed="1" x14ac:dyDescent="0.25">
      <c r="A126" s="41" t="s">
        <v>817</v>
      </c>
      <c r="B126" s="38">
        <v>13</v>
      </c>
      <c r="C126" s="78" t="s">
        <v>789</v>
      </c>
      <c r="D126" s="83"/>
      <c r="E126" s="48"/>
      <c r="F126" s="283">
        <v>0</v>
      </c>
      <c r="G126" s="283">
        <v>1637.46</v>
      </c>
      <c r="H126" s="283">
        <f t="shared" si="24"/>
        <v>-1637.46</v>
      </c>
      <c r="I126" s="48">
        <f t="shared" si="25"/>
        <v>1</v>
      </c>
      <c r="J126" s="261"/>
      <c r="K126" s="283">
        <v>0</v>
      </c>
      <c r="L126" s="283">
        <v>1637.46</v>
      </c>
      <c r="M126" s="283">
        <f t="shared" si="26"/>
        <v>-1637.46</v>
      </c>
      <c r="N126" s="48">
        <f t="shared" si="27"/>
        <v>1</v>
      </c>
      <c r="O126" s="182"/>
      <c r="P126" s="254"/>
      <c r="Q126" s="283">
        <v>0</v>
      </c>
      <c r="R126" s="283">
        <v>1637.46</v>
      </c>
      <c r="S126" s="283">
        <f t="shared" si="28"/>
        <v>-1637.46</v>
      </c>
      <c r="T126" s="48">
        <f t="shared" si="29"/>
        <v>1</v>
      </c>
      <c r="U126" s="261"/>
      <c r="V126" s="283">
        <v>-1637.46</v>
      </c>
      <c r="W126" s="283">
        <v>-419208.66</v>
      </c>
      <c r="X126" s="283">
        <f t="shared" si="30"/>
        <v>417571.19999999995</v>
      </c>
      <c r="Y126" s="48">
        <f t="shared" si="31"/>
        <v>-0.99609392611307213</v>
      </c>
      <c r="Z126"/>
    </row>
    <row r="127" spans="1:26" x14ac:dyDescent="0.25">
      <c r="A127" s="38"/>
      <c r="B127" s="38">
        <v>14</v>
      </c>
      <c r="C127" s="87" t="s">
        <v>790</v>
      </c>
      <c r="D127" s="181"/>
      <c r="E127" s="239"/>
      <c r="F127" s="305"/>
      <c r="G127" s="305"/>
      <c r="H127" s="305">
        <f t="shared" si="24"/>
        <v>0</v>
      </c>
      <c r="I127" s="239" t="str">
        <f t="shared" si="25"/>
        <v/>
      </c>
      <c r="J127" s="266"/>
      <c r="K127" s="305"/>
      <c r="L127" s="305"/>
      <c r="M127" s="305">
        <f t="shared" si="26"/>
        <v>0</v>
      </c>
      <c r="N127" s="239" t="str">
        <f t="shared" si="27"/>
        <v/>
      </c>
      <c r="O127" s="264"/>
      <c r="P127" s="265"/>
      <c r="Q127" s="305"/>
      <c r="R127" s="305"/>
      <c r="S127" s="305">
        <f t="shared" si="28"/>
        <v>0</v>
      </c>
      <c r="T127" s="239" t="str">
        <f t="shared" si="29"/>
        <v/>
      </c>
      <c r="U127" s="266"/>
      <c r="V127" s="305"/>
      <c r="W127" s="305"/>
      <c r="X127" s="305">
        <f t="shared" si="30"/>
        <v>0</v>
      </c>
      <c r="Y127" s="238" t="str">
        <f t="shared" si="31"/>
        <v/>
      </c>
      <c r="Z127" s="238"/>
    </row>
    <row r="128" spans="1:26" s="68" customFormat="1" hidden="1" outlineLevel="1" x14ac:dyDescent="0.25">
      <c r="A128" s="63" t="s">
        <v>1352</v>
      </c>
      <c r="B128" s="64" t="s">
        <v>1811</v>
      </c>
      <c r="C128" s="65" t="s">
        <v>2269</v>
      </c>
      <c r="D128" s="66"/>
      <c r="E128" s="67"/>
      <c r="F128" s="307">
        <v>7717470.2999999998</v>
      </c>
      <c r="G128" s="307">
        <v>3380128.95</v>
      </c>
      <c r="H128" s="142">
        <f t="shared" si="24"/>
        <v>4337341.3499999996</v>
      </c>
      <c r="I128" s="91">
        <f t="shared" si="25"/>
        <v>1.2831881310326931</v>
      </c>
      <c r="J128" s="157"/>
      <c r="K128" s="307">
        <v>76395843.920000002</v>
      </c>
      <c r="L128" s="307">
        <v>48720415.729999997</v>
      </c>
      <c r="M128" s="142">
        <f t="shared" si="26"/>
        <v>27675428.190000005</v>
      </c>
      <c r="N128" s="91">
        <f t="shared" si="27"/>
        <v>0.5680458135532418</v>
      </c>
      <c r="O128" s="258"/>
      <c r="P128" s="157"/>
      <c r="Q128" s="307">
        <v>24975295.34</v>
      </c>
      <c r="R128" s="307">
        <v>14748376.960000001</v>
      </c>
      <c r="S128" s="142">
        <f t="shared" si="28"/>
        <v>10226918.379999999</v>
      </c>
      <c r="T128" s="91">
        <f t="shared" si="29"/>
        <v>0.69342670096764314</v>
      </c>
      <c r="U128" s="157"/>
      <c r="V128" s="307">
        <v>116683144.05000001</v>
      </c>
      <c r="W128" s="307">
        <v>90495332.219999999</v>
      </c>
      <c r="X128" s="142">
        <f t="shared" si="30"/>
        <v>26187811.830000013</v>
      </c>
      <c r="Y128" s="91">
        <f t="shared" si="31"/>
        <v>0.28938301222361118</v>
      </c>
      <c r="Z128" s="132"/>
    </row>
    <row r="129" spans="1:26" s="68" customFormat="1" hidden="1" outlineLevel="1" x14ac:dyDescent="0.25">
      <c r="A129" s="63" t="s">
        <v>1353</v>
      </c>
      <c r="B129" s="64" t="s">
        <v>1812</v>
      </c>
      <c r="C129" s="65" t="s">
        <v>2270</v>
      </c>
      <c r="D129" s="66"/>
      <c r="E129" s="67"/>
      <c r="F129" s="307">
        <v>64124.29</v>
      </c>
      <c r="G129" s="307">
        <v>0</v>
      </c>
      <c r="H129" s="142">
        <f t="shared" si="24"/>
        <v>64124.29</v>
      </c>
      <c r="I129" s="91">
        <f t="shared" si="25"/>
        <v>1</v>
      </c>
      <c r="J129" s="157"/>
      <c r="K129" s="307">
        <v>64124.29</v>
      </c>
      <c r="L129" s="307">
        <v>373078.23</v>
      </c>
      <c r="M129" s="142">
        <f t="shared" si="26"/>
        <v>-308953.94</v>
      </c>
      <c r="N129" s="91">
        <f t="shared" si="27"/>
        <v>-0.82812106190168222</v>
      </c>
      <c r="O129" s="258"/>
      <c r="P129" s="157"/>
      <c r="Q129" s="307">
        <v>64124.29</v>
      </c>
      <c r="R129" s="307">
        <v>76088.34</v>
      </c>
      <c r="S129" s="142">
        <f t="shared" si="28"/>
        <v>-11964.049999999996</v>
      </c>
      <c r="T129" s="91">
        <f t="shared" si="29"/>
        <v>-0.15723894094679941</v>
      </c>
      <c r="U129" s="157"/>
      <c r="V129" s="307">
        <v>64124.29</v>
      </c>
      <c r="W129" s="307">
        <v>748610.90999999992</v>
      </c>
      <c r="X129" s="142">
        <f t="shared" si="30"/>
        <v>-684486.61999999988</v>
      </c>
      <c r="Y129" s="91">
        <f t="shared" si="31"/>
        <v>-0.91434229832423886</v>
      </c>
      <c r="Z129" s="132"/>
    </row>
    <row r="130" spans="1:26" s="68" customFormat="1" hidden="1" outlineLevel="1" x14ac:dyDescent="0.25">
      <c r="A130" s="63" t="s">
        <v>1354</v>
      </c>
      <c r="B130" s="64" t="s">
        <v>1813</v>
      </c>
      <c r="C130" s="65" t="s">
        <v>2271</v>
      </c>
      <c r="D130" s="66"/>
      <c r="E130" s="67"/>
      <c r="F130" s="307">
        <v>0</v>
      </c>
      <c r="G130" s="307">
        <v>191456.44</v>
      </c>
      <c r="H130" s="142">
        <f t="shared" si="24"/>
        <v>-191456.44</v>
      </c>
      <c r="I130" s="91">
        <f t="shared" si="25"/>
        <v>1</v>
      </c>
      <c r="J130" s="157"/>
      <c r="K130" s="307">
        <v>2332542</v>
      </c>
      <c r="L130" s="307">
        <v>411514.69</v>
      </c>
      <c r="M130" s="142">
        <f t="shared" si="26"/>
        <v>1921027.31</v>
      </c>
      <c r="N130" s="91">
        <f t="shared" si="27"/>
        <v>4.668186474703977</v>
      </c>
      <c r="O130" s="258"/>
      <c r="P130" s="157"/>
      <c r="Q130" s="307">
        <v>1526348.24</v>
      </c>
      <c r="R130" s="307">
        <v>411514.69</v>
      </c>
      <c r="S130" s="142">
        <f t="shared" si="28"/>
        <v>1114833.55</v>
      </c>
      <c r="T130" s="91">
        <f t="shared" si="29"/>
        <v>2.7090978210279686</v>
      </c>
      <c r="U130" s="157"/>
      <c r="V130" s="307">
        <v>3340284.2</v>
      </c>
      <c r="W130" s="307">
        <v>411514.69</v>
      </c>
      <c r="X130" s="142">
        <f t="shared" si="30"/>
        <v>2928769.5100000002</v>
      </c>
      <c r="Y130" s="91">
        <f t="shared" si="31"/>
        <v>7.117047291798988</v>
      </c>
      <c r="Z130" s="132"/>
    </row>
    <row r="131" spans="1:26" s="68" customFormat="1" hidden="1" outlineLevel="1" x14ac:dyDescent="0.25">
      <c r="A131" s="63" t="s">
        <v>1355</v>
      </c>
      <c r="B131" s="64" t="s">
        <v>1814</v>
      </c>
      <c r="C131" s="65" t="s">
        <v>2272</v>
      </c>
      <c r="D131" s="66"/>
      <c r="E131" s="67"/>
      <c r="F131" s="307">
        <v>0</v>
      </c>
      <c r="G131" s="307">
        <v>0</v>
      </c>
      <c r="H131" s="142">
        <f t="shared" si="24"/>
        <v>0</v>
      </c>
      <c r="I131" s="91" t="str">
        <f t="shared" si="25"/>
        <v/>
      </c>
      <c r="J131" s="157"/>
      <c r="K131" s="307">
        <v>0</v>
      </c>
      <c r="L131" s="307">
        <v>0</v>
      </c>
      <c r="M131" s="142">
        <f t="shared" si="26"/>
        <v>0</v>
      </c>
      <c r="N131" s="91" t="str">
        <f t="shared" si="27"/>
        <v/>
      </c>
      <c r="O131" s="258"/>
      <c r="P131" s="157"/>
      <c r="Q131" s="307">
        <v>0</v>
      </c>
      <c r="R131" s="307">
        <v>0</v>
      </c>
      <c r="S131" s="142">
        <f t="shared" si="28"/>
        <v>0</v>
      </c>
      <c r="T131" s="91" t="str">
        <f t="shared" si="29"/>
        <v/>
      </c>
      <c r="U131" s="157"/>
      <c r="V131" s="307">
        <v>0</v>
      </c>
      <c r="W131" s="307">
        <v>0</v>
      </c>
      <c r="X131" s="142">
        <f t="shared" si="30"/>
        <v>0</v>
      </c>
      <c r="Y131" s="91" t="str">
        <f t="shared" si="31"/>
        <v/>
      </c>
      <c r="Z131" s="132"/>
    </row>
    <row r="132" spans="1:26" s="68" customFormat="1" hidden="1" outlineLevel="1" x14ac:dyDescent="0.25">
      <c r="A132" s="63" t="s">
        <v>1356</v>
      </c>
      <c r="B132" s="64" t="s">
        <v>1815</v>
      </c>
      <c r="C132" s="65" t="s">
        <v>2273</v>
      </c>
      <c r="D132" s="66"/>
      <c r="E132" s="67"/>
      <c r="F132" s="307">
        <v>-75.47</v>
      </c>
      <c r="G132" s="307">
        <v>2809.82</v>
      </c>
      <c r="H132" s="142">
        <f t="shared" si="24"/>
        <v>-2885.29</v>
      </c>
      <c r="I132" s="91">
        <f t="shared" si="25"/>
        <v>-1.0268593717747043</v>
      </c>
      <c r="J132" s="157"/>
      <c r="K132" s="307">
        <v>-1606.71</v>
      </c>
      <c r="L132" s="307">
        <v>4347.38</v>
      </c>
      <c r="M132" s="142">
        <f t="shared" si="26"/>
        <v>-5954.09</v>
      </c>
      <c r="N132" s="91">
        <f t="shared" si="27"/>
        <v>-1.3695812190330727</v>
      </c>
      <c r="O132" s="258"/>
      <c r="P132" s="157"/>
      <c r="Q132" s="307">
        <v>10</v>
      </c>
      <c r="R132" s="307">
        <v>4574.7300000000005</v>
      </c>
      <c r="S132" s="142">
        <f t="shared" si="28"/>
        <v>-4564.7300000000005</v>
      </c>
      <c r="T132" s="91">
        <f t="shared" si="29"/>
        <v>-0.99781407864507854</v>
      </c>
      <c r="U132" s="157"/>
      <c r="V132" s="307">
        <v>-1041.8000000000002</v>
      </c>
      <c r="W132" s="307">
        <v>5144.75</v>
      </c>
      <c r="X132" s="142">
        <f t="shared" si="30"/>
        <v>-6186.55</v>
      </c>
      <c r="Y132" s="91">
        <f t="shared" si="31"/>
        <v>-1.20249769182176</v>
      </c>
      <c r="Z132" s="132"/>
    </row>
    <row r="133" spans="1:26" s="68" customFormat="1" hidden="1" outlineLevel="1" x14ac:dyDescent="0.25">
      <c r="A133" s="63" t="s">
        <v>1357</v>
      </c>
      <c r="B133" s="64" t="s">
        <v>1816</v>
      </c>
      <c r="C133" s="65" t="s">
        <v>2274</v>
      </c>
      <c r="D133" s="66"/>
      <c r="E133" s="67"/>
      <c r="F133" s="307">
        <v>-2432.77</v>
      </c>
      <c r="G133" s="307">
        <v>20906.600000000002</v>
      </c>
      <c r="H133" s="142">
        <f t="shared" si="24"/>
        <v>-23339.370000000003</v>
      </c>
      <c r="I133" s="91">
        <f t="shared" si="25"/>
        <v>-1.1163637320272066</v>
      </c>
      <c r="J133" s="157"/>
      <c r="K133" s="307">
        <v>-40702.9</v>
      </c>
      <c r="L133" s="307">
        <v>43692.700000000004</v>
      </c>
      <c r="M133" s="142">
        <f t="shared" si="26"/>
        <v>-84395.6</v>
      </c>
      <c r="N133" s="91">
        <f t="shared" si="27"/>
        <v>-1.9315720932787399</v>
      </c>
      <c r="O133" s="258"/>
      <c r="P133" s="157"/>
      <c r="Q133" s="307">
        <v>-15704.210000000001</v>
      </c>
      <c r="R133" s="307">
        <v>36260.370000000003</v>
      </c>
      <c r="S133" s="142">
        <f t="shared" si="28"/>
        <v>-51964.58</v>
      </c>
      <c r="T133" s="91">
        <f t="shared" si="29"/>
        <v>-1.4330956909706105</v>
      </c>
      <c r="U133" s="157"/>
      <c r="V133" s="307">
        <v>-28329.599999999999</v>
      </c>
      <c r="W133" s="307">
        <v>62814.55</v>
      </c>
      <c r="X133" s="142">
        <f t="shared" si="30"/>
        <v>-91144.15</v>
      </c>
      <c r="Y133" s="91">
        <f t="shared" si="31"/>
        <v>-1.4510037881350737</v>
      </c>
      <c r="Z133" s="132"/>
    </row>
    <row r="134" spans="1:26" s="68" customFormat="1" hidden="1" outlineLevel="1" x14ac:dyDescent="0.25">
      <c r="A134" s="63" t="s">
        <v>1358</v>
      </c>
      <c r="B134" s="64" t="s">
        <v>1817</v>
      </c>
      <c r="C134" s="65" t="s">
        <v>2275</v>
      </c>
      <c r="D134" s="66"/>
      <c r="E134" s="67"/>
      <c r="F134" s="307">
        <v>266154.98</v>
      </c>
      <c r="G134" s="307">
        <v>278261.17</v>
      </c>
      <c r="H134" s="142">
        <f t="shared" si="24"/>
        <v>-12106.190000000002</v>
      </c>
      <c r="I134" s="91">
        <f t="shared" si="25"/>
        <v>-4.3506573338996608E-2</v>
      </c>
      <c r="J134" s="157"/>
      <c r="K134" s="307">
        <v>1915905.9300000002</v>
      </c>
      <c r="L134" s="307">
        <v>2125629.83</v>
      </c>
      <c r="M134" s="142">
        <f t="shared" si="26"/>
        <v>-209723.89999999991</v>
      </c>
      <c r="N134" s="91">
        <f t="shared" si="27"/>
        <v>-9.8664356813246215E-2</v>
      </c>
      <c r="O134" s="258"/>
      <c r="P134" s="157"/>
      <c r="Q134" s="307">
        <v>812087.97</v>
      </c>
      <c r="R134" s="307">
        <v>901990.88</v>
      </c>
      <c r="S134" s="142">
        <f t="shared" si="28"/>
        <v>-89902.910000000033</v>
      </c>
      <c r="T134" s="91">
        <f t="shared" si="29"/>
        <v>-9.9671639695514472E-2</v>
      </c>
      <c r="U134" s="157"/>
      <c r="V134" s="307">
        <v>3377747.58</v>
      </c>
      <c r="W134" s="307">
        <v>3261868.75</v>
      </c>
      <c r="X134" s="142">
        <f t="shared" si="30"/>
        <v>115878.83000000007</v>
      </c>
      <c r="Y134" s="91">
        <f t="shared" si="31"/>
        <v>3.5525288992697843E-2</v>
      </c>
      <c r="Z134" s="132"/>
    </row>
    <row r="135" spans="1:26" s="68" customFormat="1" hidden="1" outlineLevel="1" x14ac:dyDescent="0.25">
      <c r="A135" s="63" t="s">
        <v>1359</v>
      </c>
      <c r="B135" s="64" t="s">
        <v>1818</v>
      </c>
      <c r="C135" s="65" t="s">
        <v>2276</v>
      </c>
      <c r="D135" s="66"/>
      <c r="E135" s="67"/>
      <c r="F135" s="307">
        <v>-119573</v>
      </c>
      <c r="G135" s="307">
        <v>-119573</v>
      </c>
      <c r="H135" s="142">
        <f t="shared" si="24"/>
        <v>0</v>
      </c>
      <c r="I135" s="91">
        <f t="shared" si="25"/>
        <v>0</v>
      </c>
      <c r="J135" s="157"/>
      <c r="K135" s="307">
        <v>-837011</v>
      </c>
      <c r="L135" s="307">
        <v>-837011</v>
      </c>
      <c r="M135" s="142">
        <f t="shared" si="26"/>
        <v>0</v>
      </c>
      <c r="N135" s="91">
        <f t="shared" si="27"/>
        <v>0</v>
      </c>
      <c r="O135" s="258"/>
      <c r="P135" s="157"/>
      <c r="Q135" s="307">
        <v>-358719</v>
      </c>
      <c r="R135" s="307">
        <v>-358719</v>
      </c>
      <c r="S135" s="142">
        <f t="shared" si="28"/>
        <v>0</v>
      </c>
      <c r="T135" s="91">
        <f t="shared" si="29"/>
        <v>0</v>
      </c>
      <c r="U135" s="157"/>
      <c r="V135" s="307">
        <v>-1434876</v>
      </c>
      <c r="W135" s="307">
        <v>-1434876</v>
      </c>
      <c r="X135" s="142">
        <f t="shared" si="30"/>
        <v>0</v>
      </c>
      <c r="Y135" s="91">
        <f t="shared" si="31"/>
        <v>0</v>
      </c>
      <c r="Z135" s="132"/>
    </row>
    <row r="136" spans="1:26" s="68" customFormat="1" hidden="1" outlineLevel="1" x14ac:dyDescent="0.25">
      <c r="A136" s="63" t="s">
        <v>1360</v>
      </c>
      <c r="B136" s="64" t="s">
        <v>1819</v>
      </c>
      <c r="C136" s="65" t="s">
        <v>2277</v>
      </c>
      <c r="D136" s="66"/>
      <c r="E136" s="67"/>
      <c r="F136" s="307">
        <v>26837.71</v>
      </c>
      <c r="G136" s="307">
        <v>94963.8</v>
      </c>
      <c r="H136" s="142">
        <f t="shared" si="24"/>
        <v>-68126.09</v>
      </c>
      <c r="I136" s="91">
        <f t="shared" si="25"/>
        <v>-0.71739010022766569</v>
      </c>
      <c r="J136" s="157"/>
      <c r="K136" s="307">
        <v>235498.73</v>
      </c>
      <c r="L136" s="307">
        <v>620247.75</v>
      </c>
      <c r="M136" s="142">
        <f t="shared" si="26"/>
        <v>-384749.02</v>
      </c>
      <c r="N136" s="91">
        <f t="shared" si="27"/>
        <v>-0.62031505958707633</v>
      </c>
      <c r="O136" s="258"/>
      <c r="P136" s="157"/>
      <c r="Q136" s="307">
        <v>91248.36</v>
      </c>
      <c r="R136" s="307">
        <v>277277.58</v>
      </c>
      <c r="S136" s="142">
        <f t="shared" si="28"/>
        <v>-186029.22000000003</v>
      </c>
      <c r="T136" s="91">
        <f t="shared" si="29"/>
        <v>-0.67091331365485818</v>
      </c>
      <c r="U136" s="157"/>
      <c r="V136" s="307">
        <v>714066.25</v>
      </c>
      <c r="W136" s="307">
        <v>980009.28</v>
      </c>
      <c r="X136" s="142">
        <f t="shared" si="30"/>
        <v>-265943.03000000003</v>
      </c>
      <c r="Y136" s="91">
        <f t="shared" si="31"/>
        <v>-0.27136786908793353</v>
      </c>
      <c r="Z136" s="132"/>
    </row>
    <row r="137" spans="1:26" s="68" customFormat="1" hidden="1" outlineLevel="1" x14ac:dyDescent="0.25">
      <c r="A137" s="63" t="s">
        <v>1361</v>
      </c>
      <c r="B137" s="64" t="s">
        <v>1820</v>
      </c>
      <c r="C137" s="65" t="s">
        <v>2278</v>
      </c>
      <c r="D137" s="66"/>
      <c r="E137" s="67"/>
      <c r="F137" s="307">
        <v>74426.03</v>
      </c>
      <c r="G137" s="307">
        <v>64452.78</v>
      </c>
      <c r="H137" s="142">
        <f t="shared" si="24"/>
        <v>9973.25</v>
      </c>
      <c r="I137" s="91">
        <f t="shared" si="25"/>
        <v>0.15473731311512087</v>
      </c>
      <c r="J137" s="157"/>
      <c r="K137" s="307">
        <v>579993.06000000006</v>
      </c>
      <c r="L137" s="307">
        <v>368860.25</v>
      </c>
      <c r="M137" s="142">
        <f t="shared" si="26"/>
        <v>211132.81000000006</v>
      </c>
      <c r="N137" s="91">
        <f t="shared" si="27"/>
        <v>0.57239241691128295</v>
      </c>
      <c r="O137" s="258"/>
      <c r="P137" s="157"/>
      <c r="Q137" s="307">
        <v>230075.36000000002</v>
      </c>
      <c r="R137" s="307">
        <v>167793.93</v>
      </c>
      <c r="S137" s="142">
        <f t="shared" si="28"/>
        <v>62281.430000000022</v>
      </c>
      <c r="T137" s="91">
        <f t="shared" si="29"/>
        <v>0.37117808731221696</v>
      </c>
      <c r="U137" s="157"/>
      <c r="V137" s="307">
        <v>809655.9</v>
      </c>
      <c r="W137" s="307">
        <v>650783.59000000008</v>
      </c>
      <c r="X137" s="142">
        <f t="shared" si="30"/>
        <v>158872.30999999994</v>
      </c>
      <c r="Y137" s="91">
        <f t="shared" si="31"/>
        <v>0.24412464057368122</v>
      </c>
      <c r="Z137" s="132"/>
    </row>
    <row r="138" spans="1:26" s="68" customFormat="1" hidden="1" outlineLevel="1" x14ac:dyDescent="0.25">
      <c r="A138" s="63" t="s">
        <v>1362</v>
      </c>
      <c r="B138" s="64" t="s">
        <v>1821</v>
      </c>
      <c r="C138" s="65" t="s">
        <v>2279</v>
      </c>
      <c r="D138" s="66"/>
      <c r="E138" s="67"/>
      <c r="F138" s="307">
        <v>-3196.69</v>
      </c>
      <c r="G138" s="307">
        <v>-1429.01</v>
      </c>
      <c r="H138" s="142">
        <f t="shared" si="24"/>
        <v>-1767.68</v>
      </c>
      <c r="I138" s="91">
        <f t="shared" si="25"/>
        <v>1.2369962421536589</v>
      </c>
      <c r="J138" s="157"/>
      <c r="K138" s="307">
        <v>207899.85</v>
      </c>
      <c r="L138" s="307">
        <v>-10844.050000000001</v>
      </c>
      <c r="M138" s="142">
        <f t="shared" si="26"/>
        <v>218743.9</v>
      </c>
      <c r="N138" s="91">
        <f t="shared" si="27"/>
        <v>-20.171790059986812</v>
      </c>
      <c r="O138" s="258"/>
      <c r="P138" s="157"/>
      <c r="Q138" s="307">
        <v>-4743.62</v>
      </c>
      <c r="R138" s="307">
        <v>-3067.2000000000003</v>
      </c>
      <c r="S138" s="142">
        <f t="shared" si="28"/>
        <v>-1676.4199999999996</v>
      </c>
      <c r="T138" s="91">
        <f t="shared" si="29"/>
        <v>0.5465636411058945</v>
      </c>
      <c r="U138" s="157"/>
      <c r="V138" s="307">
        <v>-20895.100000000006</v>
      </c>
      <c r="W138" s="307">
        <v>-14272.970000000001</v>
      </c>
      <c r="X138" s="142">
        <f t="shared" si="30"/>
        <v>-6622.1300000000047</v>
      </c>
      <c r="Y138" s="91">
        <f t="shared" si="31"/>
        <v>0.46396300139354346</v>
      </c>
      <c r="Z138" s="132"/>
    </row>
    <row r="139" spans="1:26" s="68" customFormat="1" hidden="1" outlineLevel="1" x14ac:dyDescent="0.25">
      <c r="A139" s="63" t="s">
        <v>1363</v>
      </c>
      <c r="B139" s="64" t="s">
        <v>1822</v>
      </c>
      <c r="C139" s="65" t="s">
        <v>2280</v>
      </c>
      <c r="D139" s="66"/>
      <c r="E139" s="67"/>
      <c r="F139" s="307">
        <v>1838939.8900000001</v>
      </c>
      <c r="G139" s="307">
        <v>1798813.47</v>
      </c>
      <c r="H139" s="142">
        <f t="shared" si="24"/>
        <v>40126.420000000158</v>
      </c>
      <c r="I139" s="91">
        <f t="shared" si="25"/>
        <v>2.2307160063683624E-2</v>
      </c>
      <c r="J139" s="157"/>
      <c r="K139" s="307">
        <v>8337478.8799999999</v>
      </c>
      <c r="L139" s="307">
        <v>4353289.5999999996</v>
      </c>
      <c r="M139" s="142">
        <f t="shared" si="26"/>
        <v>3984189.2800000003</v>
      </c>
      <c r="N139" s="91">
        <f t="shared" si="27"/>
        <v>0.91521346983210139</v>
      </c>
      <c r="O139" s="258"/>
      <c r="P139" s="157"/>
      <c r="Q139" s="307">
        <v>6213444.5499999998</v>
      </c>
      <c r="R139" s="307">
        <v>4219917.05</v>
      </c>
      <c r="S139" s="142">
        <f t="shared" si="28"/>
        <v>1993527.5</v>
      </c>
      <c r="T139" s="91">
        <f t="shared" si="29"/>
        <v>0.47240916737924982</v>
      </c>
      <c r="U139" s="157"/>
      <c r="V139" s="307">
        <v>12596636.35</v>
      </c>
      <c r="W139" s="307">
        <v>7845722.7599999998</v>
      </c>
      <c r="X139" s="142">
        <f t="shared" si="30"/>
        <v>4750913.59</v>
      </c>
      <c r="Y139" s="91">
        <f t="shared" si="31"/>
        <v>0.60554186469877247</v>
      </c>
      <c r="Z139" s="132"/>
    </row>
    <row r="140" spans="1:26" s="68" customFormat="1" hidden="1" outlineLevel="1" x14ac:dyDescent="0.25">
      <c r="A140" s="63" t="s">
        <v>1364</v>
      </c>
      <c r="B140" s="64" t="s">
        <v>1823</v>
      </c>
      <c r="C140" s="65" t="s">
        <v>2281</v>
      </c>
      <c r="D140" s="66"/>
      <c r="E140" s="67"/>
      <c r="F140" s="307">
        <v>140539.29</v>
      </c>
      <c r="G140" s="307">
        <v>50108.69</v>
      </c>
      <c r="H140" s="142">
        <f t="shared" si="24"/>
        <v>90430.6</v>
      </c>
      <c r="I140" s="91">
        <f t="shared" si="25"/>
        <v>1.8046889671232675</v>
      </c>
      <c r="J140" s="157"/>
      <c r="K140" s="307">
        <v>685318.03</v>
      </c>
      <c r="L140" s="307">
        <v>269258.67</v>
      </c>
      <c r="M140" s="142">
        <f t="shared" si="26"/>
        <v>416059.36000000004</v>
      </c>
      <c r="N140" s="91">
        <f t="shared" si="27"/>
        <v>1.5452032055272356</v>
      </c>
      <c r="O140" s="258"/>
      <c r="P140" s="157"/>
      <c r="Q140" s="307">
        <v>299583.71000000002</v>
      </c>
      <c r="R140" s="307">
        <v>161903.29</v>
      </c>
      <c r="S140" s="142">
        <f t="shared" si="28"/>
        <v>137680.42000000001</v>
      </c>
      <c r="T140" s="91">
        <f t="shared" si="29"/>
        <v>0.85038679572231057</v>
      </c>
      <c r="U140" s="157"/>
      <c r="V140" s="307">
        <v>886035.39</v>
      </c>
      <c r="W140" s="307">
        <v>584676.97</v>
      </c>
      <c r="X140" s="142">
        <f t="shared" si="30"/>
        <v>301358.42000000004</v>
      </c>
      <c r="Y140" s="91">
        <f t="shared" si="31"/>
        <v>0.51542721102902356</v>
      </c>
      <c r="Z140" s="132"/>
    </row>
    <row r="141" spans="1:26" s="68" customFormat="1" hidden="1" outlineLevel="1" x14ac:dyDescent="0.25">
      <c r="A141" s="63" t="s">
        <v>1365</v>
      </c>
      <c r="B141" s="64" t="s">
        <v>1824</v>
      </c>
      <c r="C141" s="65" t="s">
        <v>2282</v>
      </c>
      <c r="D141" s="66"/>
      <c r="E141" s="67"/>
      <c r="F141" s="307">
        <v>-13288.33</v>
      </c>
      <c r="G141" s="307">
        <v>-13531.64</v>
      </c>
      <c r="H141" s="142">
        <f t="shared" si="24"/>
        <v>243.30999999999949</v>
      </c>
      <c r="I141" s="91">
        <f t="shared" si="25"/>
        <v>-1.7980821245613947E-2</v>
      </c>
      <c r="J141" s="157"/>
      <c r="K141" s="307">
        <v>-111915.16</v>
      </c>
      <c r="L141" s="307">
        <v>-27529.22</v>
      </c>
      <c r="M141" s="142">
        <f t="shared" si="26"/>
        <v>-84385.94</v>
      </c>
      <c r="N141" s="91">
        <f t="shared" si="27"/>
        <v>3.0653225917770279</v>
      </c>
      <c r="O141" s="258"/>
      <c r="P141" s="157"/>
      <c r="Q141" s="307">
        <v>-40251.97</v>
      </c>
      <c r="R141" s="307">
        <v>-40145.9</v>
      </c>
      <c r="S141" s="142">
        <f t="shared" si="28"/>
        <v>-106.06999999999971</v>
      </c>
      <c r="T141" s="91">
        <f t="shared" si="29"/>
        <v>2.6421128932219654E-3</v>
      </c>
      <c r="U141" s="157"/>
      <c r="V141" s="307">
        <v>-120271.1</v>
      </c>
      <c r="W141" s="307">
        <v>-28085.34</v>
      </c>
      <c r="X141" s="142">
        <f t="shared" si="30"/>
        <v>-92185.760000000009</v>
      </c>
      <c r="Y141" s="91">
        <f t="shared" si="31"/>
        <v>3.282344454437796</v>
      </c>
      <c r="Z141" s="132"/>
    </row>
    <row r="142" spans="1:26" s="68" customFormat="1" hidden="1" outlineLevel="1" x14ac:dyDescent="0.25">
      <c r="A142" s="63" t="s">
        <v>1366</v>
      </c>
      <c r="B142" s="64" t="s">
        <v>1825</v>
      </c>
      <c r="C142" s="65" t="s">
        <v>2283</v>
      </c>
      <c r="D142" s="66"/>
      <c r="E142" s="67"/>
      <c r="F142" s="307">
        <v>0</v>
      </c>
      <c r="G142" s="307">
        <v>0</v>
      </c>
      <c r="H142" s="142">
        <f t="shared" si="24"/>
        <v>0</v>
      </c>
      <c r="I142" s="91" t="str">
        <f t="shared" si="25"/>
        <v/>
      </c>
      <c r="J142" s="157"/>
      <c r="K142" s="307">
        <v>0</v>
      </c>
      <c r="L142" s="307">
        <v>0</v>
      </c>
      <c r="M142" s="142">
        <f t="shared" si="26"/>
        <v>0</v>
      </c>
      <c r="N142" s="91" t="str">
        <f t="shared" si="27"/>
        <v/>
      </c>
      <c r="O142" s="258"/>
      <c r="P142" s="157"/>
      <c r="Q142" s="307">
        <v>0</v>
      </c>
      <c r="R142" s="307">
        <v>0</v>
      </c>
      <c r="S142" s="142">
        <f t="shared" si="28"/>
        <v>0</v>
      </c>
      <c r="T142" s="91" t="str">
        <f t="shared" si="29"/>
        <v/>
      </c>
      <c r="U142" s="157"/>
      <c r="V142" s="307">
        <v>0</v>
      </c>
      <c r="W142" s="307">
        <v>0</v>
      </c>
      <c r="X142" s="142">
        <f t="shared" si="30"/>
        <v>0</v>
      </c>
      <c r="Y142" s="91" t="str">
        <f t="shared" si="31"/>
        <v/>
      </c>
      <c r="Z142" s="132"/>
    </row>
    <row r="143" spans="1:26" s="68" customFormat="1" hidden="1" outlineLevel="1" x14ac:dyDescent="0.25">
      <c r="A143" s="63" t="s">
        <v>1367</v>
      </c>
      <c r="B143" s="64" t="s">
        <v>1826</v>
      </c>
      <c r="C143" s="65" t="s">
        <v>2284</v>
      </c>
      <c r="D143" s="66"/>
      <c r="E143" s="67"/>
      <c r="F143" s="307">
        <v>165760.06</v>
      </c>
      <c r="G143" s="307">
        <v>71295.92</v>
      </c>
      <c r="H143" s="142">
        <f t="shared" si="24"/>
        <v>94464.14</v>
      </c>
      <c r="I143" s="91">
        <f t="shared" si="25"/>
        <v>1.3249585670540474</v>
      </c>
      <c r="J143" s="157"/>
      <c r="K143" s="307">
        <v>3920294.48</v>
      </c>
      <c r="L143" s="307">
        <v>892987.21</v>
      </c>
      <c r="M143" s="142">
        <f t="shared" si="26"/>
        <v>3027307.27</v>
      </c>
      <c r="N143" s="91">
        <f t="shared" si="27"/>
        <v>3.3900902903189398</v>
      </c>
      <c r="O143" s="258"/>
      <c r="P143" s="157"/>
      <c r="Q143" s="307">
        <v>412195.43</v>
      </c>
      <c r="R143" s="307">
        <v>370345.64</v>
      </c>
      <c r="S143" s="142">
        <f t="shared" si="28"/>
        <v>41849.789999999979</v>
      </c>
      <c r="T143" s="91">
        <f t="shared" si="29"/>
        <v>0.11300197836809954</v>
      </c>
      <c r="U143" s="157"/>
      <c r="V143" s="307">
        <v>4317704.66</v>
      </c>
      <c r="W143" s="307">
        <v>1265620.75</v>
      </c>
      <c r="X143" s="142">
        <f t="shared" si="30"/>
        <v>3052083.91</v>
      </c>
      <c r="Y143" s="91">
        <f t="shared" si="31"/>
        <v>2.4115311873639875</v>
      </c>
      <c r="Z143" s="132"/>
    </row>
    <row r="144" spans="1:26" s="68" customFormat="1" hidden="1" outlineLevel="1" x14ac:dyDescent="0.25">
      <c r="A144" s="63" t="s">
        <v>1368</v>
      </c>
      <c r="B144" s="64" t="s">
        <v>1827</v>
      </c>
      <c r="C144" s="65" t="s">
        <v>2285</v>
      </c>
      <c r="D144" s="66"/>
      <c r="E144" s="67"/>
      <c r="F144" s="307">
        <v>-639690.30000000005</v>
      </c>
      <c r="G144" s="307">
        <v>1667353.98</v>
      </c>
      <c r="H144" s="142">
        <f t="shared" si="24"/>
        <v>-2307044.2800000003</v>
      </c>
      <c r="I144" s="91">
        <f t="shared" si="25"/>
        <v>-1.3836559648839537</v>
      </c>
      <c r="J144" s="157"/>
      <c r="K144" s="307">
        <v>2760168.83</v>
      </c>
      <c r="L144" s="307">
        <v>4142486.72</v>
      </c>
      <c r="M144" s="142">
        <f t="shared" si="26"/>
        <v>-1382317.8900000001</v>
      </c>
      <c r="N144" s="91">
        <f t="shared" si="27"/>
        <v>-0.33369277524201696</v>
      </c>
      <c r="O144" s="258"/>
      <c r="P144" s="157"/>
      <c r="Q144" s="307">
        <v>-343233.73</v>
      </c>
      <c r="R144" s="307">
        <v>2803803.36</v>
      </c>
      <c r="S144" s="142">
        <f t="shared" si="28"/>
        <v>-3147037.09</v>
      </c>
      <c r="T144" s="91">
        <f t="shared" si="29"/>
        <v>-1.122417190483715</v>
      </c>
      <c r="U144" s="157"/>
      <c r="V144" s="307">
        <v>5561425.4700000007</v>
      </c>
      <c r="W144" s="307">
        <v>7214366.8600000003</v>
      </c>
      <c r="X144" s="142">
        <f t="shared" si="30"/>
        <v>-1652941.3899999997</v>
      </c>
      <c r="Y144" s="91">
        <f t="shared" si="31"/>
        <v>-0.22911801161162459</v>
      </c>
      <c r="Z144" s="132"/>
    </row>
    <row r="145" spans="1:26" s="68" customFormat="1" hidden="1" outlineLevel="1" x14ac:dyDescent="0.25">
      <c r="A145" s="63" t="s">
        <v>1369</v>
      </c>
      <c r="B145" s="64" t="s">
        <v>1828</v>
      </c>
      <c r="C145" s="65" t="s">
        <v>2286</v>
      </c>
      <c r="D145" s="66"/>
      <c r="E145" s="67"/>
      <c r="F145" s="307">
        <v>-229459.49</v>
      </c>
      <c r="G145" s="307">
        <v>-737819.27</v>
      </c>
      <c r="H145" s="142">
        <f t="shared" si="24"/>
        <v>508359.78</v>
      </c>
      <c r="I145" s="91">
        <f t="shared" si="25"/>
        <v>-0.68900312131994057</v>
      </c>
      <c r="J145" s="157"/>
      <c r="K145" s="307">
        <v>-6349172.1699999999</v>
      </c>
      <c r="L145" s="307">
        <v>-4508527.49</v>
      </c>
      <c r="M145" s="142">
        <f t="shared" si="26"/>
        <v>-1840644.6799999997</v>
      </c>
      <c r="N145" s="91">
        <f t="shared" si="27"/>
        <v>0.40825850215676507</v>
      </c>
      <c r="O145" s="258"/>
      <c r="P145" s="157"/>
      <c r="Q145" s="307">
        <v>-953849.31</v>
      </c>
      <c r="R145" s="307">
        <v>-2154750.25</v>
      </c>
      <c r="S145" s="142">
        <f t="shared" si="28"/>
        <v>1200900.94</v>
      </c>
      <c r="T145" s="91">
        <f t="shared" si="29"/>
        <v>-0.55732720764274191</v>
      </c>
      <c r="U145" s="157"/>
      <c r="V145" s="307">
        <v>-9395771</v>
      </c>
      <c r="W145" s="307">
        <v>-5417540.7300000004</v>
      </c>
      <c r="X145" s="142">
        <f t="shared" si="30"/>
        <v>-3978230.2699999996</v>
      </c>
      <c r="Y145" s="91">
        <f t="shared" si="31"/>
        <v>0.73432401679423998</v>
      </c>
      <c r="Z145" s="132"/>
    </row>
    <row r="146" spans="1:26" s="68" customFormat="1" hidden="1" outlineLevel="1" x14ac:dyDescent="0.25">
      <c r="A146" s="63" t="s">
        <v>1370</v>
      </c>
      <c r="B146" s="64" t="s">
        <v>1829</v>
      </c>
      <c r="C146" s="65" t="s">
        <v>2287</v>
      </c>
      <c r="D146" s="66"/>
      <c r="E146" s="67"/>
      <c r="F146" s="307">
        <v>-12729.52</v>
      </c>
      <c r="G146" s="307">
        <v>-5.4</v>
      </c>
      <c r="H146" s="142">
        <f t="shared" si="24"/>
        <v>-12724.12</v>
      </c>
      <c r="I146" s="91">
        <f t="shared" si="25"/>
        <v>2356.3185185185184</v>
      </c>
      <c r="J146" s="157"/>
      <c r="K146" s="307">
        <v>-49856.53</v>
      </c>
      <c r="L146" s="307">
        <v>-36069.040000000001</v>
      </c>
      <c r="M146" s="142">
        <f t="shared" si="26"/>
        <v>-13787.489999999998</v>
      </c>
      <c r="N146" s="91">
        <f t="shared" si="27"/>
        <v>0.38225275748952559</v>
      </c>
      <c r="O146" s="258"/>
      <c r="P146" s="157"/>
      <c r="Q146" s="307">
        <v>-31270.73</v>
      </c>
      <c r="R146" s="307">
        <v>-23576.720000000001</v>
      </c>
      <c r="S146" s="142">
        <f t="shared" si="28"/>
        <v>-7694.0099999999984</v>
      </c>
      <c r="T146" s="91">
        <f t="shared" si="29"/>
        <v>0.32633928722909711</v>
      </c>
      <c r="U146" s="157"/>
      <c r="V146" s="307">
        <v>-78061.81</v>
      </c>
      <c r="W146" s="307">
        <v>-53505.87</v>
      </c>
      <c r="X146" s="142">
        <f t="shared" si="30"/>
        <v>-24555.939999999995</v>
      </c>
      <c r="Y146" s="91">
        <f t="shared" si="31"/>
        <v>0.45893917807522788</v>
      </c>
      <c r="Z146" s="132"/>
    </row>
    <row r="147" spans="1:26" s="68" customFormat="1" hidden="1" outlineLevel="1" x14ac:dyDescent="0.25">
      <c r="A147" s="63" t="s">
        <v>1371</v>
      </c>
      <c r="B147" s="64" t="s">
        <v>1830</v>
      </c>
      <c r="C147" s="65" t="s">
        <v>2288</v>
      </c>
      <c r="D147" s="66"/>
      <c r="E147" s="67"/>
      <c r="F147" s="307">
        <v>-285.27</v>
      </c>
      <c r="G147" s="307">
        <v>0</v>
      </c>
      <c r="H147" s="142">
        <f t="shared" si="24"/>
        <v>-285.27</v>
      </c>
      <c r="I147" s="91">
        <f t="shared" si="25"/>
        <v>1</v>
      </c>
      <c r="J147" s="157"/>
      <c r="K147" s="307">
        <v>-285.27</v>
      </c>
      <c r="L147" s="307">
        <v>0</v>
      </c>
      <c r="M147" s="142">
        <f t="shared" si="26"/>
        <v>-285.27</v>
      </c>
      <c r="N147" s="91">
        <f t="shared" si="27"/>
        <v>1</v>
      </c>
      <c r="O147" s="258"/>
      <c r="P147" s="157"/>
      <c r="Q147" s="307">
        <v>-285.27</v>
      </c>
      <c r="R147" s="307">
        <v>0</v>
      </c>
      <c r="S147" s="142">
        <f t="shared" si="28"/>
        <v>-285.27</v>
      </c>
      <c r="T147" s="91">
        <f t="shared" si="29"/>
        <v>1</v>
      </c>
      <c r="U147" s="157"/>
      <c r="V147" s="307">
        <v>-285.27</v>
      </c>
      <c r="W147" s="307">
        <v>0</v>
      </c>
      <c r="X147" s="142">
        <f t="shared" si="30"/>
        <v>-285.27</v>
      </c>
      <c r="Y147" s="91">
        <f t="shared" si="31"/>
        <v>1</v>
      </c>
      <c r="Z147" s="132"/>
    </row>
    <row r="148" spans="1:26" s="68" customFormat="1" hidden="1" outlineLevel="1" x14ac:dyDescent="0.25">
      <c r="A148" s="63" t="s">
        <v>1372</v>
      </c>
      <c r="B148" s="64" t="s">
        <v>1831</v>
      </c>
      <c r="C148" s="65" t="s">
        <v>2289</v>
      </c>
      <c r="D148" s="66"/>
      <c r="E148" s="67"/>
      <c r="F148" s="307">
        <v>0</v>
      </c>
      <c r="G148" s="307">
        <v>0</v>
      </c>
      <c r="H148" s="142">
        <f t="shared" si="24"/>
        <v>0</v>
      </c>
      <c r="I148" s="91" t="str">
        <f t="shared" si="25"/>
        <v/>
      </c>
      <c r="J148" s="157"/>
      <c r="K148" s="307">
        <v>0</v>
      </c>
      <c r="L148" s="307">
        <v>152679.92000000001</v>
      </c>
      <c r="M148" s="142">
        <f t="shared" si="26"/>
        <v>-152679.92000000001</v>
      </c>
      <c r="N148" s="91">
        <f t="shared" si="27"/>
        <v>1</v>
      </c>
      <c r="O148" s="258"/>
      <c r="P148" s="157"/>
      <c r="Q148" s="307">
        <v>0</v>
      </c>
      <c r="R148" s="307">
        <v>0</v>
      </c>
      <c r="S148" s="142">
        <f t="shared" si="28"/>
        <v>0</v>
      </c>
      <c r="T148" s="91" t="str">
        <f t="shared" si="29"/>
        <v/>
      </c>
      <c r="U148" s="157"/>
      <c r="V148" s="307">
        <v>0</v>
      </c>
      <c r="W148" s="307">
        <v>3820924.74</v>
      </c>
      <c r="X148" s="142">
        <f t="shared" si="30"/>
        <v>-3820924.74</v>
      </c>
      <c r="Y148" s="91">
        <f t="shared" si="31"/>
        <v>1</v>
      </c>
      <c r="Z148" s="132"/>
    </row>
    <row r="149" spans="1:26" s="68" customFormat="1" hidden="1" outlineLevel="1" x14ac:dyDescent="0.25">
      <c r="A149" s="63" t="s">
        <v>1373</v>
      </c>
      <c r="B149" s="64" t="s">
        <v>1832</v>
      </c>
      <c r="C149" s="65" t="s">
        <v>2290</v>
      </c>
      <c r="D149" s="66"/>
      <c r="E149" s="67"/>
      <c r="F149" s="307">
        <v>1107461.48</v>
      </c>
      <c r="G149" s="307">
        <v>687693.58</v>
      </c>
      <c r="H149" s="142">
        <f t="shared" si="24"/>
        <v>419767.9</v>
      </c>
      <c r="I149" s="91">
        <f t="shared" si="25"/>
        <v>0.61039962013314131</v>
      </c>
      <c r="J149" s="157"/>
      <c r="K149" s="307">
        <v>4630900.97</v>
      </c>
      <c r="L149" s="307">
        <v>3452463.38</v>
      </c>
      <c r="M149" s="142">
        <f t="shared" si="26"/>
        <v>1178437.5899999999</v>
      </c>
      <c r="N149" s="91">
        <f t="shared" si="27"/>
        <v>0.34133239379935143</v>
      </c>
      <c r="O149" s="258"/>
      <c r="P149" s="157"/>
      <c r="Q149" s="307">
        <v>1858028.63</v>
      </c>
      <c r="R149" s="307">
        <v>1463841.6</v>
      </c>
      <c r="S149" s="142">
        <f t="shared" si="28"/>
        <v>394187.0299999998</v>
      </c>
      <c r="T149" s="91">
        <f t="shared" si="29"/>
        <v>0.26928257128366878</v>
      </c>
      <c r="U149" s="157"/>
      <c r="V149" s="307">
        <v>6829879.2400000002</v>
      </c>
      <c r="W149" s="307">
        <v>5791859.1099999994</v>
      </c>
      <c r="X149" s="142">
        <f t="shared" si="30"/>
        <v>1038020.1300000008</v>
      </c>
      <c r="Y149" s="91">
        <f t="shared" si="31"/>
        <v>0.17922054219305775</v>
      </c>
      <c r="Z149" s="132"/>
    </row>
    <row r="150" spans="1:26" s="68" customFormat="1" hidden="1" outlineLevel="1" x14ac:dyDescent="0.25">
      <c r="A150" s="63" t="s">
        <v>1374</v>
      </c>
      <c r="B150" s="64" t="s">
        <v>1833</v>
      </c>
      <c r="C150" s="65" t="s">
        <v>2291</v>
      </c>
      <c r="D150" s="66"/>
      <c r="E150" s="67"/>
      <c r="F150" s="307">
        <v>-425874.15</v>
      </c>
      <c r="G150" s="307">
        <v>-319277.44</v>
      </c>
      <c r="H150" s="142">
        <f t="shared" si="24"/>
        <v>-106596.71000000002</v>
      </c>
      <c r="I150" s="91">
        <f t="shared" si="25"/>
        <v>0.33386859403533187</v>
      </c>
      <c r="J150" s="157"/>
      <c r="K150" s="307">
        <v>-2314997.9500000002</v>
      </c>
      <c r="L150" s="307">
        <v>-1364164.44</v>
      </c>
      <c r="M150" s="142">
        <f t="shared" si="26"/>
        <v>-950833.51000000024</v>
      </c>
      <c r="N150" s="91">
        <f t="shared" si="27"/>
        <v>0.69700798680839404</v>
      </c>
      <c r="O150" s="258"/>
      <c r="P150" s="157"/>
      <c r="Q150" s="307">
        <v>-883671.68</v>
      </c>
      <c r="R150" s="307">
        <v>-693611.5</v>
      </c>
      <c r="S150" s="142">
        <f t="shared" si="28"/>
        <v>-190060.18000000005</v>
      </c>
      <c r="T150" s="91">
        <f t="shared" si="29"/>
        <v>0.27401532414038704</v>
      </c>
      <c r="U150" s="157"/>
      <c r="V150" s="307">
        <v>-3285408.2700000005</v>
      </c>
      <c r="W150" s="307">
        <v>-2196848.13</v>
      </c>
      <c r="X150" s="142">
        <f t="shared" si="30"/>
        <v>-1088560.1400000006</v>
      </c>
      <c r="Y150" s="91">
        <f t="shared" si="31"/>
        <v>0.49550996499698896</v>
      </c>
      <c r="Z150" s="132"/>
    </row>
    <row r="151" spans="1:26" s="68" customFormat="1" hidden="1" outlineLevel="1" x14ac:dyDescent="0.25">
      <c r="A151" s="63" t="s">
        <v>1375</v>
      </c>
      <c r="B151" s="64" t="s">
        <v>1834</v>
      </c>
      <c r="C151" s="65" t="s">
        <v>2292</v>
      </c>
      <c r="D151" s="66"/>
      <c r="E151" s="67"/>
      <c r="F151" s="307">
        <v>0</v>
      </c>
      <c r="G151" s="307">
        <v>-57.730000000000004</v>
      </c>
      <c r="H151" s="142">
        <f t="shared" si="24"/>
        <v>57.730000000000004</v>
      </c>
      <c r="I151" s="91">
        <f t="shared" si="25"/>
        <v>1</v>
      </c>
      <c r="J151" s="157"/>
      <c r="K151" s="307">
        <v>-2256.9500000000003</v>
      </c>
      <c r="L151" s="307">
        <v>-2453.09</v>
      </c>
      <c r="M151" s="142">
        <f t="shared" si="26"/>
        <v>196.13999999999987</v>
      </c>
      <c r="N151" s="91">
        <f t="shared" si="27"/>
        <v>-7.9956300013452358E-2</v>
      </c>
      <c r="O151" s="258"/>
      <c r="P151" s="157"/>
      <c r="Q151" s="307">
        <v>-288.03000000000003</v>
      </c>
      <c r="R151" s="307">
        <v>-501.28000000000003</v>
      </c>
      <c r="S151" s="142">
        <f t="shared" si="28"/>
        <v>213.25</v>
      </c>
      <c r="T151" s="91">
        <f t="shared" si="29"/>
        <v>-0.42541094797318862</v>
      </c>
      <c r="U151" s="157"/>
      <c r="V151" s="307">
        <v>-2721.6400000000003</v>
      </c>
      <c r="W151" s="307">
        <v>-3261.63</v>
      </c>
      <c r="X151" s="142">
        <f t="shared" si="30"/>
        <v>539.98999999999978</v>
      </c>
      <c r="Y151" s="91">
        <f t="shared" si="31"/>
        <v>-0.16555832513191249</v>
      </c>
      <c r="Z151" s="132"/>
    </row>
    <row r="152" spans="1:26" collapsed="1" x14ac:dyDescent="0.25">
      <c r="A152" s="38" t="s">
        <v>645</v>
      </c>
      <c r="B152" s="38">
        <v>15</v>
      </c>
      <c r="C152" s="87" t="s">
        <v>791</v>
      </c>
      <c r="D152" s="83"/>
      <c r="E152" s="48"/>
      <c r="F152" s="283">
        <v>9955109.0399999991</v>
      </c>
      <c r="G152" s="283">
        <v>7116551.71</v>
      </c>
      <c r="H152" s="283">
        <f t="shared" si="24"/>
        <v>2838557.3299999991</v>
      </c>
      <c r="I152" s="48">
        <f t="shared" si="25"/>
        <v>0.39886695771652014</v>
      </c>
      <c r="J152" s="261"/>
      <c r="K152" s="283">
        <v>92358164.330000013</v>
      </c>
      <c r="L152" s="283">
        <v>59144353.730000004</v>
      </c>
      <c r="M152" s="283">
        <f t="shared" si="26"/>
        <v>33213810.600000009</v>
      </c>
      <c r="N152" s="48">
        <f t="shared" si="27"/>
        <v>0.56157195920382252</v>
      </c>
      <c r="O152" s="182"/>
      <c r="P152" s="254"/>
      <c r="Q152" s="283">
        <v>33850424.329999998</v>
      </c>
      <c r="R152" s="283">
        <v>22369316.570000004</v>
      </c>
      <c r="S152" s="283">
        <f t="shared" si="28"/>
        <v>11481107.759999994</v>
      </c>
      <c r="T152" s="48">
        <f t="shared" si="29"/>
        <v>0.5132525047903147</v>
      </c>
      <c r="U152" s="261"/>
      <c r="V152" s="283">
        <v>140813041.79000005</v>
      </c>
      <c r="W152" s="283">
        <v>113990859.25999998</v>
      </c>
      <c r="X152" s="283">
        <f t="shared" si="30"/>
        <v>26822182.530000076</v>
      </c>
      <c r="Y152" s="48">
        <f t="shared" si="31"/>
        <v>0.23530116979662183</v>
      </c>
      <c r="Z152"/>
    </row>
    <row r="153" spans="1:26" x14ac:dyDescent="0.25">
      <c r="A153" s="315"/>
      <c r="B153" s="321" t="s">
        <v>1020</v>
      </c>
      <c r="C153" s="309" t="s">
        <v>1021</v>
      </c>
      <c r="D153" s="83"/>
      <c r="E153" s="48"/>
      <c r="F153" s="283"/>
      <c r="G153" s="283"/>
      <c r="H153" s="283"/>
      <c r="I153" s="48"/>
      <c r="J153" s="261"/>
      <c r="K153" s="283"/>
      <c r="L153" s="283"/>
      <c r="M153" s="283"/>
      <c r="N153" s="48"/>
      <c r="O153" s="182"/>
      <c r="P153" s="254"/>
      <c r="Q153" s="283"/>
      <c r="R153" s="283"/>
      <c r="S153" s="283"/>
      <c r="T153" s="48"/>
      <c r="U153" s="261"/>
      <c r="V153" s="283"/>
      <c r="W153" s="283"/>
      <c r="X153" s="283"/>
      <c r="Y153" s="48"/>
      <c r="Z153"/>
    </row>
    <row r="154" spans="1:26" x14ac:dyDescent="0.25">
      <c r="A154" s="38" t="s">
        <v>1047</v>
      </c>
      <c r="B154" s="80" t="s">
        <v>1022</v>
      </c>
      <c r="C154" s="78" t="s">
        <v>1023</v>
      </c>
      <c r="D154" s="83"/>
      <c r="E154" s="48"/>
      <c r="F154" s="283">
        <v>0</v>
      </c>
      <c r="G154" s="283">
        <v>0</v>
      </c>
      <c r="H154" s="283"/>
      <c r="I154" s="48"/>
      <c r="J154" s="261"/>
      <c r="K154" s="283">
        <v>0</v>
      </c>
      <c r="L154" s="283">
        <v>0</v>
      </c>
      <c r="M154" s="283"/>
      <c r="N154" s="48"/>
      <c r="O154" s="182"/>
      <c r="P154" s="254"/>
      <c r="Q154" s="283">
        <v>0</v>
      </c>
      <c r="R154" s="283">
        <v>0</v>
      </c>
      <c r="S154" s="283"/>
      <c r="T154" s="48"/>
      <c r="U154" s="261"/>
      <c r="V154" s="283">
        <v>0</v>
      </c>
      <c r="W154" s="283">
        <v>0</v>
      </c>
      <c r="X154" s="283"/>
      <c r="Y154" s="48"/>
      <c r="Z154"/>
    </row>
    <row r="155" spans="1:26" x14ac:dyDescent="0.25">
      <c r="A155" s="38" t="s">
        <v>1048</v>
      </c>
      <c r="B155" s="80" t="s">
        <v>1024</v>
      </c>
      <c r="C155" s="78" t="s">
        <v>1025</v>
      </c>
      <c r="D155" s="83"/>
      <c r="E155" s="48"/>
      <c r="F155" s="283">
        <v>0</v>
      </c>
      <c r="G155" s="283">
        <v>0</v>
      </c>
      <c r="H155" s="283"/>
      <c r="I155" s="48"/>
      <c r="J155" s="261"/>
      <c r="K155" s="283">
        <v>0</v>
      </c>
      <c r="L155" s="283">
        <v>0</v>
      </c>
      <c r="M155" s="283"/>
      <c r="N155" s="48"/>
      <c r="O155" s="182"/>
      <c r="P155" s="254"/>
      <c r="Q155" s="283">
        <v>0</v>
      </c>
      <c r="R155" s="283">
        <v>0</v>
      </c>
      <c r="S155" s="283"/>
      <c r="T155" s="48"/>
      <c r="U155" s="261"/>
      <c r="V155" s="283">
        <v>0</v>
      </c>
      <c r="W155" s="283">
        <v>0</v>
      </c>
      <c r="X155" s="283"/>
      <c r="Y155" s="48"/>
      <c r="Z155"/>
    </row>
    <row r="156" spans="1:26" s="68" customFormat="1" hidden="1" outlineLevel="1" x14ac:dyDescent="0.25">
      <c r="A156" s="63" t="s">
        <v>1376</v>
      </c>
      <c r="B156" s="64" t="s">
        <v>1835</v>
      </c>
      <c r="C156" s="65" t="s">
        <v>2293</v>
      </c>
      <c r="D156" s="66"/>
      <c r="E156" s="67"/>
      <c r="F156" s="307">
        <v>5757.33</v>
      </c>
      <c r="G156" s="307">
        <v>5800.75</v>
      </c>
      <c r="H156" s="142">
        <f t="shared" ref="H156:H187" si="32">+F156-G156</f>
        <v>-43.420000000000073</v>
      </c>
      <c r="I156" s="91">
        <f t="shared" ref="I156:I187" si="33">IF(AND(F156=0,G156=0),"",IF(OR(F156=0,G156=0),100%,(+H156/G156)))</f>
        <v>-7.4852389777184114E-3</v>
      </c>
      <c r="J156" s="157"/>
      <c r="K156" s="307">
        <v>29319.88</v>
      </c>
      <c r="L156" s="307">
        <v>36671.520000000004</v>
      </c>
      <c r="M156" s="142">
        <f t="shared" ref="M156:M187" si="34">+K156-L156</f>
        <v>-7351.6400000000031</v>
      </c>
      <c r="N156" s="91">
        <f t="shared" ref="N156:N187" si="35">IF(AND(K156=0,L156=0),"",IF(OR(K156=0,L156=0),100%,(+M156/L156)))</f>
        <v>-0.2004727374267552</v>
      </c>
      <c r="O156" s="258"/>
      <c r="P156" s="157"/>
      <c r="Q156" s="307">
        <v>12123.42</v>
      </c>
      <c r="R156" s="307">
        <v>14830.1</v>
      </c>
      <c r="S156" s="142">
        <f t="shared" ref="S156:S187" si="36">+Q156-R156</f>
        <v>-2706.6800000000003</v>
      </c>
      <c r="T156" s="91">
        <f t="shared" ref="T156:T187" si="37">IF(AND(Q156=0,R156=0),"",IF(OR(Q156=0,R156=0),100%,(+S156/R156)))</f>
        <v>-0.18251259263255137</v>
      </c>
      <c r="U156" s="157"/>
      <c r="V156" s="307">
        <v>62523.630000000005</v>
      </c>
      <c r="W156" s="307">
        <v>70047.990000000005</v>
      </c>
      <c r="X156" s="142">
        <f t="shared" ref="X156:X187" si="38">+V156-W156</f>
        <v>-7524.3600000000006</v>
      </c>
      <c r="Y156" s="91">
        <f t="shared" ref="Y156:Y187" si="39">IF(AND(V156=0,W156=0),"",IF(OR(V156=0,W156=0),100%,(+X156/W156)))</f>
        <v>-0.10741721496933745</v>
      </c>
      <c r="Z156" s="132"/>
    </row>
    <row r="157" spans="1:26" collapsed="1" x14ac:dyDescent="0.25">
      <c r="A157" s="38" t="s">
        <v>646</v>
      </c>
      <c r="B157" s="38">
        <v>16</v>
      </c>
      <c r="C157" s="78" t="s">
        <v>792</v>
      </c>
      <c r="D157" s="83"/>
      <c r="E157" s="48"/>
      <c r="F157" s="283">
        <v>5757.33</v>
      </c>
      <c r="G157" s="283">
        <v>5800.75</v>
      </c>
      <c r="H157" s="283">
        <f t="shared" si="32"/>
        <v>-43.420000000000073</v>
      </c>
      <c r="I157" s="48">
        <f t="shared" si="33"/>
        <v>-7.4852389777184114E-3</v>
      </c>
      <c r="J157" s="261"/>
      <c r="K157" s="283">
        <v>29319.88</v>
      </c>
      <c r="L157" s="283">
        <v>36671.520000000004</v>
      </c>
      <c r="M157" s="283">
        <f t="shared" si="34"/>
        <v>-7351.6400000000031</v>
      </c>
      <c r="N157" s="48">
        <f t="shared" si="35"/>
        <v>-0.2004727374267552</v>
      </c>
      <c r="O157" s="182"/>
      <c r="P157" s="254"/>
      <c r="Q157" s="283">
        <v>12123.42</v>
      </c>
      <c r="R157" s="283">
        <v>14830.1</v>
      </c>
      <c r="S157" s="283">
        <f t="shared" si="36"/>
        <v>-2706.6800000000003</v>
      </c>
      <c r="T157" s="48">
        <f t="shared" si="37"/>
        <v>-0.18251259263255137</v>
      </c>
      <c r="U157" s="261"/>
      <c r="V157" s="283">
        <v>62523.630000000005</v>
      </c>
      <c r="W157" s="283">
        <v>70047.990000000005</v>
      </c>
      <c r="X157" s="283">
        <f t="shared" si="38"/>
        <v>-7524.3600000000006</v>
      </c>
      <c r="Y157" s="48">
        <f t="shared" si="39"/>
        <v>-0.10741721496933745</v>
      </c>
      <c r="Z157"/>
    </row>
    <row r="158" spans="1:26" s="68" customFormat="1" hidden="1" outlineLevel="1" x14ac:dyDescent="0.25">
      <c r="A158" s="63" t="s">
        <v>1377</v>
      </c>
      <c r="B158" s="64" t="s">
        <v>1836</v>
      </c>
      <c r="C158" s="65" t="s">
        <v>2294</v>
      </c>
      <c r="D158" s="66"/>
      <c r="E158" s="67"/>
      <c r="F158" s="307">
        <v>82871.34</v>
      </c>
      <c r="G158" s="307">
        <v>55621.46</v>
      </c>
      <c r="H158" s="142">
        <f t="shared" si="32"/>
        <v>27249.879999999997</v>
      </c>
      <c r="I158" s="91">
        <f t="shared" si="33"/>
        <v>0.48991666166260284</v>
      </c>
      <c r="J158" s="157"/>
      <c r="K158" s="307">
        <v>459287.58</v>
      </c>
      <c r="L158" s="307">
        <v>513680.14</v>
      </c>
      <c r="M158" s="142">
        <f t="shared" si="34"/>
        <v>-54392.56</v>
      </c>
      <c r="N158" s="91">
        <f t="shared" si="35"/>
        <v>-0.10588799481327037</v>
      </c>
      <c r="O158" s="258"/>
      <c r="P158" s="157"/>
      <c r="Q158" s="307">
        <v>206862.87</v>
      </c>
      <c r="R158" s="307">
        <v>259275.19</v>
      </c>
      <c r="S158" s="142">
        <f t="shared" si="36"/>
        <v>-52412.320000000007</v>
      </c>
      <c r="T158" s="91">
        <f t="shared" si="37"/>
        <v>-0.20214938421219558</v>
      </c>
      <c r="U158" s="157"/>
      <c r="V158" s="307">
        <v>743916.99</v>
      </c>
      <c r="W158" s="307">
        <v>814259.06</v>
      </c>
      <c r="X158" s="142">
        <f t="shared" si="38"/>
        <v>-70342.070000000065</v>
      </c>
      <c r="Y158" s="91">
        <f t="shared" si="39"/>
        <v>-8.6387826007118737E-2</v>
      </c>
      <c r="Z158" s="132"/>
    </row>
    <row r="159" spans="1:26" s="68" customFormat="1" hidden="1" outlineLevel="1" x14ac:dyDescent="0.25">
      <c r="A159" s="63" t="s">
        <v>1378</v>
      </c>
      <c r="B159" s="64" t="s">
        <v>1837</v>
      </c>
      <c r="C159" s="65" t="s">
        <v>2295</v>
      </c>
      <c r="D159" s="66"/>
      <c r="E159" s="67"/>
      <c r="F159" s="307">
        <v>0</v>
      </c>
      <c r="G159" s="307">
        <v>0</v>
      </c>
      <c r="H159" s="142">
        <f t="shared" si="32"/>
        <v>0</v>
      </c>
      <c r="I159" s="91" t="str">
        <f t="shared" si="33"/>
        <v/>
      </c>
      <c r="J159" s="157"/>
      <c r="K159" s="307">
        <v>243.15</v>
      </c>
      <c r="L159" s="307">
        <v>245.05</v>
      </c>
      <c r="M159" s="142">
        <f t="shared" si="34"/>
        <v>-1.9000000000000057</v>
      </c>
      <c r="N159" s="91">
        <f t="shared" si="35"/>
        <v>-7.7535196898592352E-3</v>
      </c>
      <c r="O159" s="258"/>
      <c r="P159" s="157"/>
      <c r="Q159" s="307">
        <v>0</v>
      </c>
      <c r="R159" s="307">
        <v>0</v>
      </c>
      <c r="S159" s="142">
        <f t="shared" si="36"/>
        <v>0</v>
      </c>
      <c r="T159" s="91" t="str">
        <f t="shared" si="37"/>
        <v/>
      </c>
      <c r="U159" s="157"/>
      <c r="V159" s="307">
        <v>243.15</v>
      </c>
      <c r="W159" s="307">
        <v>245.05</v>
      </c>
      <c r="X159" s="142">
        <f t="shared" si="38"/>
        <v>-1.9000000000000057</v>
      </c>
      <c r="Y159" s="91">
        <f t="shared" si="39"/>
        <v>-7.7535196898592352E-3</v>
      </c>
      <c r="Z159" s="132"/>
    </row>
    <row r="160" spans="1:26" s="68" customFormat="1" hidden="1" outlineLevel="1" x14ac:dyDescent="0.25">
      <c r="A160" s="63" t="s">
        <v>1379</v>
      </c>
      <c r="B160" s="64" t="s">
        <v>1838</v>
      </c>
      <c r="C160" s="65" t="s">
        <v>2296</v>
      </c>
      <c r="D160" s="66"/>
      <c r="E160" s="67"/>
      <c r="F160" s="307">
        <v>0</v>
      </c>
      <c r="G160" s="307">
        <v>0</v>
      </c>
      <c r="H160" s="142">
        <f t="shared" si="32"/>
        <v>0</v>
      </c>
      <c r="I160" s="91" t="str">
        <f t="shared" si="33"/>
        <v/>
      </c>
      <c r="J160" s="157"/>
      <c r="K160" s="307">
        <v>0</v>
      </c>
      <c r="L160" s="307">
        <v>446.40000000000003</v>
      </c>
      <c r="M160" s="142">
        <f t="shared" si="34"/>
        <v>-446.40000000000003</v>
      </c>
      <c r="N160" s="91">
        <f t="shared" si="35"/>
        <v>1</v>
      </c>
      <c r="O160" s="258"/>
      <c r="P160" s="157"/>
      <c r="Q160" s="307">
        <v>0</v>
      </c>
      <c r="R160" s="307">
        <v>446.40000000000003</v>
      </c>
      <c r="S160" s="142">
        <f t="shared" si="36"/>
        <v>-446.40000000000003</v>
      </c>
      <c r="T160" s="91">
        <f t="shared" si="37"/>
        <v>1</v>
      </c>
      <c r="U160" s="157"/>
      <c r="V160" s="307">
        <v>0</v>
      </c>
      <c r="W160" s="307">
        <v>446.40000000000003</v>
      </c>
      <c r="X160" s="142">
        <f t="shared" si="38"/>
        <v>-446.40000000000003</v>
      </c>
      <c r="Y160" s="91">
        <f t="shared" si="39"/>
        <v>1</v>
      </c>
      <c r="Z160" s="132"/>
    </row>
    <row r="161" spans="1:26" s="68" customFormat="1" hidden="1" outlineLevel="1" x14ac:dyDescent="0.25">
      <c r="A161" s="63" t="s">
        <v>1380</v>
      </c>
      <c r="B161" s="64" t="s">
        <v>1839</v>
      </c>
      <c r="C161" s="65" t="s">
        <v>2297</v>
      </c>
      <c r="D161" s="66"/>
      <c r="E161" s="67"/>
      <c r="F161" s="307">
        <v>0</v>
      </c>
      <c r="G161" s="307">
        <v>0</v>
      </c>
      <c r="H161" s="142">
        <f t="shared" si="32"/>
        <v>0</v>
      </c>
      <c r="I161" s="91" t="str">
        <f t="shared" si="33"/>
        <v/>
      </c>
      <c r="J161" s="157"/>
      <c r="K161" s="307">
        <v>0</v>
      </c>
      <c r="L161" s="307">
        <v>5.79</v>
      </c>
      <c r="M161" s="142">
        <f t="shared" si="34"/>
        <v>-5.79</v>
      </c>
      <c r="N161" s="91">
        <f t="shared" si="35"/>
        <v>1</v>
      </c>
      <c r="O161" s="258"/>
      <c r="P161" s="157"/>
      <c r="Q161" s="307">
        <v>0</v>
      </c>
      <c r="R161" s="307">
        <v>5.79</v>
      </c>
      <c r="S161" s="142">
        <f t="shared" si="36"/>
        <v>-5.79</v>
      </c>
      <c r="T161" s="91">
        <f t="shared" si="37"/>
        <v>1</v>
      </c>
      <c r="U161" s="157"/>
      <c r="V161" s="307">
        <v>0</v>
      </c>
      <c r="W161" s="307">
        <v>5.94</v>
      </c>
      <c r="X161" s="142">
        <f t="shared" si="38"/>
        <v>-5.94</v>
      </c>
      <c r="Y161" s="91">
        <f t="shared" si="39"/>
        <v>1</v>
      </c>
      <c r="Z161" s="132"/>
    </row>
    <row r="162" spans="1:26" s="68" customFormat="1" hidden="1" outlineLevel="1" x14ac:dyDescent="0.25">
      <c r="A162" s="63" t="s">
        <v>1381</v>
      </c>
      <c r="B162" s="64" t="s">
        <v>1840</v>
      </c>
      <c r="C162" s="65" t="s">
        <v>2298</v>
      </c>
      <c r="D162" s="66"/>
      <c r="E162" s="67"/>
      <c r="F162" s="307">
        <v>0</v>
      </c>
      <c r="G162" s="307">
        <v>0</v>
      </c>
      <c r="H162" s="142">
        <f t="shared" si="32"/>
        <v>0</v>
      </c>
      <c r="I162" s="91" t="str">
        <f t="shared" si="33"/>
        <v/>
      </c>
      <c r="J162" s="157"/>
      <c r="K162" s="307">
        <v>0.93</v>
      </c>
      <c r="L162" s="307">
        <v>0</v>
      </c>
      <c r="M162" s="142">
        <f t="shared" si="34"/>
        <v>0.93</v>
      </c>
      <c r="N162" s="91">
        <f t="shared" si="35"/>
        <v>1</v>
      </c>
      <c r="O162" s="258"/>
      <c r="P162" s="157"/>
      <c r="Q162" s="307">
        <v>0</v>
      </c>
      <c r="R162" s="307">
        <v>0</v>
      </c>
      <c r="S162" s="142">
        <f t="shared" si="36"/>
        <v>0</v>
      </c>
      <c r="T162" s="91" t="str">
        <f t="shared" si="37"/>
        <v/>
      </c>
      <c r="U162" s="157"/>
      <c r="V162" s="307">
        <v>0.93</v>
      </c>
      <c r="W162" s="307">
        <v>0</v>
      </c>
      <c r="X162" s="142">
        <f t="shared" si="38"/>
        <v>0.93</v>
      </c>
      <c r="Y162" s="91">
        <f t="shared" si="39"/>
        <v>1</v>
      </c>
      <c r="Z162" s="132"/>
    </row>
    <row r="163" spans="1:26" collapsed="1" x14ac:dyDescent="0.25">
      <c r="A163" s="38" t="s">
        <v>647</v>
      </c>
      <c r="B163" s="38">
        <v>17</v>
      </c>
      <c r="C163" s="78" t="s">
        <v>793</v>
      </c>
      <c r="D163" s="83"/>
      <c r="E163" s="48"/>
      <c r="F163" s="283">
        <v>82871.34</v>
      </c>
      <c r="G163" s="283">
        <v>55621.46</v>
      </c>
      <c r="H163" s="283">
        <f t="shared" si="32"/>
        <v>27249.879999999997</v>
      </c>
      <c r="I163" s="48">
        <f t="shared" si="33"/>
        <v>0.48991666166260284</v>
      </c>
      <c r="J163" s="261"/>
      <c r="K163" s="283">
        <v>459531.66000000003</v>
      </c>
      <c r="L163" s="283">
        <v>514377.38</v>
      </c>
      <c r="M163" s="283">
        <f t="shared" si="34"/>
        <v>-54845.719999999972</v>
      </c>
      <c r="N163" s="48">
        <f t="shared" si="35"/>
        <v>-0.10662545075368589</v>
      </c>
      <c r="O163" s="182"/>
      <c r="P163" s="254"/>
      <c r="Q163" s="283">
        <v>206862.87</v>
      </c>
      <c r="R163" s="283">
        <v>259727.38</v>
      </c>
      <c r="S163" s="283">
        <f t="shared" si="36"/>
        <v>-52864.510000000009</v>
      </c>
      <c r="T163" s="48">
        <f t="shared" si="37"/>
        <v>-0.20353845636143564</v>
      </c>
      <c r="U163" s="261"/>
      <c r="V163" s="283">
        <v>744161.07000000007</v>
      </c>
      <c r="W163" s="283">
        <v>814956.45000000007</v>
      </c>
      <c r="X163" s="283">
        <f t="shared" si="38"/>
        <v>-70795.38</v>
      </c>
      <c r="Y163" s="48">
        <f t="shared" si="39"/>
        <v>-8.6870138889016707E-2</v>
      </c>
      <c r="Z163"/>
    </row>
    <row r="164" spans="1:26" s="68" customFormat="1" hidden="1" outlineLevel="1" x14ac:dyDescent="0.25">
      <c r="A164" s="63" t="s">
        <v>1352</v>
      </c>
      <c r="B164" s="64" t="s">
        <v>1811</v>
      </c>
      <c r="C164" s="65" t="s">
        <v>2269</v>
      </c>
      <c r="D164" s="66"/>
      <c r="E164" s="67"/>
      <c r="F164" s="307">
        <v>7717470.2999999998</v>
      </c>
      <c r="G164" s="307">
        <v>3380128.95</v>
      </c>
      <c r="H164" s="142">
        <f t="shared" si="32"/>
        <v>4337341.3499999996</v>
      </c>
      <c r="I164" s="91">
        <f t="shared" si="33"/>
        <v>1.2831881310326931</v>
      </c>
      <c r="J164" s="157"/>
      <c r="K164" s="307">
        <v>76395843.920000002</v>
      </c>
      <c r="L164" s="307">
        <v>48720415.729999997</v>
      </c>
      <c r="M164" s="142">
        <f t="shared" si="34"/>
        <v>27675428.190000005</v>
      </c>
      <c r="N164" s="91">
        <f t="shared" si="35"/>
        <v>0.5680458135532418</v>
      </c>
      <c r="O164" s="258"/>
      <c r="P164" s="157"/>
      <c r="Q164" s="307">
        <v>24975295.34</v>
      </c>
      <c r="R164" s="307">
        <v>14748376.960000001</v>
      </c>
      <c r="S164" s="142">
        <f t="shared" si="36"/>
        <v>10226918.379999999</v>
      </c>
      <c r="T164" s="91">
        <f t="shared" si="37"/>
        <v>0.69342670096764314</v>
      </c>
      <c r="U164" s="157"/>
      <c r="V164" s="307">
        <v>116683144.05000001</v>
      </c>
      <c r="W164" s="307">
        <v>90495332.219999999</v>
      </c>
      <c r="X164" s="142">
        <f t="shared" si="38"/>
        <v>26187811.830000013</v>
      </c>
      <c r="Y164" s="91">
        <f t="shared" si="39"/>
        <v>0.28938301222361118</v>
      </c>
      <c r="Z164" s="132"/>
    </row>
    <row r="165" spans="1:26" s="68" customFormat="1" hidden="1" outlineLevel="1" x14ac:dyDescent="0.25">
      <c r="A165" s="63" t="s">
        <v>1353</v>
      </c>
      <c r="B165" s="64" t="s">
        <v>1812</v>
      </c>
      <c r="C165" s="65" t="s">
        <v>2270</v>
      </c>
      <c r="D165" s="66"/>
      <c r="E165" s="67"/>
      <c r="F165" s="307">
        <v>64124.29</v>
      </c>
      <c r="G165" s="307">
        <v>0</v>
      </c>
      <c r="H165" s="142">
        <f t="shared" si="32"/>
        <v>64124.29</v>
      </c>
      <c r="I165" s="91">
        <f t="shared" si="33"/>
        <v>1</v>
      </c>
      <c r="J165" s="157"/>
      <c r="K165" s="307">
        <v>64124.29</v>
      </c>
      <c r="L165" s="307">
        <v>373078.23</v>
      </c>
      <c r="M165" s="142">
        <f t="shared" si="34"/>
        <v>-308953.94</v>
      </c>
      <c r="N165" s="91">
        <f t="shared" si="35"/>
        <v>-0.82812106190168222</v>
      </c>
      <c r="O165" s="258"/>
      <c r="P165" s="157"/>
      <c r="Q165" s="307">
        <v>64124.29</v>
      </c>
      <c r="R165" s="307">
        <v>76088.34</v>
      </c>
      <c r="S165" s="142">
        <f t="shared" si="36"/>
        <v>-11964.049999999996</v>
      </c>
      <c r="T165" s="91">
        <f t="shared" si="37"/>
        <v>-0.15723894094679941</v>
      </c>
      <c r="U165" s="157"/>
      <c r="V165" s="307">
        <v>64124.29</v>
      </c>
      <c r="W165" s="307">
        <v>748610.90999999992</v>
      </c>
      <c r="X165" s="142">
        <f t="shared" si="38"/>
        <v>-684486.61999999988</v>
      </c>
      <c r="Y165" s="91">
        <f t="shared" si="39"/>
        <v>-0.91434229832423886</v>
      </c>
      <c r="Z165" s="132"/>
    </row>
    <row r="166" spans="1:26" s="68" customFormat="1" hidden="1" outlineLevel="1" x14ac:dyDescent="0.25">
      <c r="A166" s="63" t="s">
        <v>1354</v>
      </c>
      <c r="B166" s="64" t="s">
        <v>1813</v>
      </c>
      <c r="C166" s="65" t="s">
        <v>2271</v>
      </c>
      <c r="D166" s="66"/>
      <c r="E166" s="67"/>
      <c r="F166" s="307">
        <v>0</v>
      </c>
      <c r="G166" s="307">
        <v>191456.44</v>
      </c>
      <c r="H166" s="142">
        <f t="shared" si="32"/>
        <v>-191456.44</v>
      </c>
      <c r="I166" s="91">
        <f t="shared" si="33"/>
        <v>1</v>
      </c>
      <c r="J166" s="157"/>
      <c r="K166" s="307">
        <v>2332542</v>
      </c>
      <c r="L166" s="307">
        <v>411514.69</v>
      </c>
      <c r="M166" s="142">
        <f t="shared" si="34"/>
        <v>1921027.31</v>
      </c>
      <c r="N166" s="91">
        <f t="shared" si="35"/>
        <v>4.668186474703977</v>
      </c>
      <c r="O166" s="258"/>
      <c r="P166" s="157"/>
      <c r="Q166" s="307">
        <v>1526348.24</v>
      </c>
      <c r="R166" s="307">
        <v>411514.69</v>
      </c>
      <c r="S166" s="142">
        <f t="shared" si="36"/>
        <v>1114833.55</v>
      </c>
      <c r="T166" s="91">
        <f t="shared" si="37"/>
        <v>2.7090978210279686</v>
      </c>
      <c r="U166" s="157"/>
      <c r="V166" s="307">
        <v>3340284.2</v>
      </c>
      <c r="W166" s="307">
        <v>411514.69</v>
      </c>
      <c r="X166" s="142">
        <f t="shared" si="38"/>
        <v>2928769.5100000002</v>
      </c>
      <c r="Y166" s="91">
        <f t="shared" si="39"/>
        <v>7.117047291798988</v>
      </c>
      <c r="Z166" s="132"/>
    </row>
    <row r="167" spans="1:26" s="68" customFormat="1" hidden="1" outlineLevel="1" x14ac:dyDescent="0.25">
      <c r="A167" s="63" t="s">
        <v>1355</v>
      </c>
      <c r="B167" s="64" t="s">
        <v>1814</v>
      </c>
      <c r="C167" s="65" t="s">
        <v>2272</v>
      </c>
      <c r="D167" s="66"/>
      <c r="E167" s="67"/>
      <c r="F167" s="307">
        <v>0</v>
      </c>
      <c r="G167" s="307">
        <v>0</v>
      </c>
      <c r="H167" s="142">
        <f t="shared" si="32"/>
        <v>0</v>
      </c>
      <c r="I167" s="91" t="str">
        <f t="shared" si="33"/>
        <v/>
      </c>
      <c r="J167" s="157"/>
      <c r="K167" s="307">
        <v>0</v>
      </c>
      <c r="L167" s="307">
        <v>0</v>
      </c>
      <c r="M167" s="142">
        <f t="shared" si="34"/>
        <v>0</v>
      </c>
      <c r="N167" s="91" t="str">
        <f t="shared" si="35"/>
        <v/>
      </c>
      <c r="O167" s="258"/>
      <c r="P167" s="157"/>
      <c r="Q167" s="307">
        <v>0</v>
      </c>
      <c r="R167" s="307">
        <v>0</v>
      </c>
      <c r="S167" s="142">
        <f t="shared" si="36"/>
        <v>0</v>
      </c>
      <c r="T167" s="91" t="str">
        <f t="shared" si="37"/>
        <v/>
      </c>
      <c r="U167" s="157"/>
      <c r="V167" s="307">
        <v>0</v>
      </c>
      <c r="W167" s="307">
        <v>0</v>
      </c>
      <c r="X167" s="142">
        <f t="shared" si="38"/>
        <v>0</v>
      </c>
      <c r="Y167" s="91" t="str">
        <f t="shared" si="39"/>
        <v/>
      </c>
      <c r="Z167" s="132"/>
    </row>
    <row r="168" spans="1:26" s="68" customFormat="1" hidden="1" outlineLevel="1" x14ac:dyDescent="0.25">
      <c r="A168" s="63" t="s">
        <v>1356</v>
      </c>
      <c r="B168" s="64" t="s">
        <v>1815</v>
      </c>
      <c r="C168" s="65" t="s">
        <v>2273</v>
      </c>
      <c r="D168" s="66"/>
      <c r="E168" s="67"/>
      <c r="F168" s="307">
        <v>-75.47</v>
      </c>
      <c r="G168" s="307">
        <v>2809.82</v>
      </c>
      <c r="H168" s="142">
        <f t="shared" si="32"/>
        <v>-2885.29</v>
      </c>
      <c r="I168" s="91">
        <f t="shared" si="33"/>
        <v>-1.0268593717747043</v>
      </c>
      <c r="J168" s="157"/>
      <c r="K168" s="307">
        <v>-1606.71</v>
      </c>
      <c r="L168" s="307">
        <v>4347.38</v>
      </c>
      <c r="M168" s="142">
        <f t="shared" si="34"/>
        <v>-5954.09</v>
      </c>
      <c r="N168" s="91">
        <f t="shared" si="35"/>
        <v>-1.3695812190330727</v>
      </c>
      <c r="O168" s="258"/>
      <c r="P168" s="157"/>
      <c r="Q168" s="307">
        <v>10</v>
      </c>
      <c r="R168" s="307">
        <v>4574.7300000000005</v>
      </c>
      <c r="S168" s="142">
        <f t="shared" si="36"/>
        <v>-4564.7300000000005</v>
      </c>
      <c r="T168" s="91">
        <f t="shared" si="37"/>
        <v>-0.99781407864507854</v>
      </c>
      <c r="U168" s="157"/>
      <c r="V168" s="307">
        <v>-1041.8000000000002</v>
      </c>
      <c r="W168" s="307">
        <v>5144.75</v>
      </c>
      <c r="X168" s="142">
        <f t="shared" si="38"/>
        <v>-6186.55</v>
      </c>
      <c r="Y168" s="91">
        <f t="shared" si="39"/>
        <v>-1.20249769182176</v>
      </c>
      <c r="Z168" s="132"/>
    </row>
    <row r="169" spans="1:26" s="68" customFormat="1" hidden="1" outlineLevel="1" x14ac:dyDescent="0.25">
      <c r="A169" s="63" t="s">
        <v>1357</v>
      </c>
      <c r="B169" s="64" t="s">
        <v>1816</v>
      </c>
      <c r="C169" s="65" t="s">
        <v>2274</v>
      </c>
      <c r="D169" s="66"/>
      <c r="E169" s="67"/>
      <c r="F169" s="307">
        <v>-2432.77</v>
      </c>
      <c r="G169" s="307">
        <v>20906.600000000002</v>
      </c>
      <c r="H169" s="142">
        <f t="shared" si="32"/>
        <v>-23339.370000000003</v>
      </c>
      <c r="I169" s="91">
        <f t="shared" si="33"/>
        <v>-1.1163637320272066</v>
      </c>
      <c r="J169" s="157"/>
      <c r="K169" s="307">
        <v>-40702.9</v>
      </c>
      <c r="L169" s="307">
        <v>43692.700000000004</v>
      </c>
      <c r="M169" s="142">
        <f t="shared" si="34"/>
        <v>-84395.6</v>
      </c>
      <c r="N169" s="91">
        <f t="shared" si="35"/>
        <v>-1.9315720932787399</v>
      </c>
      <c r="O169" s="258"/>
      <c r="P169" s="157"/>
      <c r="Q169" s="307">
        <v>-15704.210000000001</v>
      </c>
      <c r="R169" s="307">
        <v>36260.370000000003</v>
      </c>
      <c r="S169" s="142">
        <f t="shared" si="36"/>
        <v>-51964.58</v>
      </c>
      <c r="T169" s="91">
        <f t="shared" si="37"/>
        <v>-1.4330956909706105</v>
      </c>
      <c r="U169" s="157"/>
      <c r="V169" s="307">
        <v>-28329.599999999999</v>
      </c>
      <c r="W169" s="307">
        <v>62814.55</v>
      </c>
      <c r="X169" s="142">
        <f t="shared" si="38"/>
        <v>-91144.15</v>
      </c>
      <c r="Y169" s="91">
        <f t="shared" si="39"/>
        <v>-1.4510037881350737</v>
      </c>
      <c r="Z169" s="132"/>
    </row>
    <row r="170" spans="1:26" s="68" customFormat="1" hidden="1" outlineLevel="1" x14ac:dyDescent="0.25">
      <c r="A170" s="63" t="s">
        <v>1358</v>
      </c>
      <c r="B170" s="64" t="s">
        <v>1817</v>
      </c>
      <c r="C170" s="65" t="s">
        <v>2275</v>
      </c>
      <c r="D170" s="66"/>
      <c r="E170" s="67"/>
      <c r="F170" s="307">
        <v>266154.98</v>
      </c>
      <c r="G170" s="307">
        <v>278261.17</v>
      </c>
      <c r="H170" s="142">
        <f t="shared" si="32"/>
        <v>-12106.190000000002</v>
      </c>
      <c r="I170" s="91">
        <f t="shared" si="33"/>
        <v>-4.3506573338996608E-2</v>
      </c>
      <c r="J170" s="157"/>
      <c r="K170" s="307">
        <v>1915905.9300000002</v>
      </c>
      <c r="L170" s="307">
        <v>2125629.83</v>
      </c>
      <c r="M170" s="142">
        <f t="shared" si="34"/>
        <v>-209723.89999999991</v>
      </c>
      <c r="N170" s="91">
        <f t="shared" si="35"/>
        <v>-9.8664356813246215E-2</v>
      </c>
      <c r="O170" s="258"/>
      <c r="P170" s="157"/>
      <c r="Q170" s="307">
        <v>812087.97</v>
      </c>
      <c r="R170" s="307">
        <v>901990.88</v>
      </c>
      <c r="S170" s="142">
        <f t="shared" si="36"/>
        <v>-89902.910000000033</v>
      </c>
      <c r="T170" s="91">
        <f t="shared" si="37"/>
        <v>-9.9671639695514472E-2</v>
      </c>
      <c r="U170" s="157"/>
      <c r="V170" s="307">
        <v>3377747.58</v>
      </c>
      <c r="W170" s="307">
        <v>3261868.75</v>
      </c>
      <c r="X170" s="142">
        <f t="shared" si="38"/>
        <v>115878.83000000007</v>
      </c>
      <c r="Y170" s="91">
        <f t="shared" si="39"/>
        <v>3.5525288992697843E-2</v>
      </c>
      <c r="Z170" s="132"/>
    </row>
    <row r="171" spans="1:26" s="68" customFormat="1" hidden="1" outlineLevel="1" x14ac:dyDescent="0.25">
      <c r="A171" s="63" t="s">
        <v>1359</v>
      </c>
      <c r="B171" s="64" t="s">
        <v>1818</v>
      </c>
      <c r="C171" s="65" t="s">
        <v>2276</v>
      </c>
      <c r="D171" s="66"/>
      <c r="E171" s="67"/>
      <c r="F171" s="307">
        <v>-119573</v>
      </c>
      <c r="G171" s="307">
        <v>-119573</v>
      </c>
      <c r="H171" s="142">
        <f t="shared" si="32"/>
        <v>0</v>
      </c>
      <c r="I171" s="91">
        <f t="shared" si="33"/>
        <v>0</v>
      </c>
      <c r="J171" s="157"/>
      <c r="K171" s="307">
        <v>-837011</v>
      </c>
      <c r="L171" s="307">
        <v>-837011</v>
      </c>
      <c r="M171" s="142">
        <f t="shared" si="34"/>
        <v>0</v>
      </c>
      <c r="N171" s="91">
        <f t="shared" si="35"/>
        <v>0</v>
      </c>
      <c r="O171" s="258"/>
      <c r="P171" s="157"/>
      <c r="Q171" s="307">
        <v>-358719</v>
      </c>
      <c r="R171" s="307">
        <v>-358719</v>
      </c>
      <c r="S171" s="142">
        <f t="shared" si="36"/>
        <v>0</v>
      </c>
      <c r="T171" s="91">
        <f t="shared" si="37"/>
        <v>0</v>
      </c>
      <c r="U171" s="157"/>
      <c r="V171" s="307">
        <v>-1434876</v>
      </c>
      <c r="W171" s="307">
        <v>-1434876</v>
      </c>
      <c r="X171" s="142">
        <f t="shared" si="38"/>
        <v>0</v>
      </c>
      <c r="Y171" s="91">
        <f t="shared" si="39"/>
        <v>0</v>
      </c>
      <c r="Z171" s="132"/>
    </row>
    <row r="172" spans="1:26" s="68" customFormat="1" hidden="1" outlineLevel="1" x14ac:dyDescent="0.25">
      <c r="A172" s="63" t="s">
        <v>1360</v>
      </c>
      <c r="B172" s="64" t="s">
        <v>1819</v>
      </c>
      <c r="C172" s="65" t="s">
        <v>2277</v>
      </c>
      <c r="D172" s="66"/>
      <c r="E172" s="67"/>
      <c r="F172" s="307">
        <v>26837.71</v>
      </c>
      <c r="G172" s="307">
        <v>94963.8</v>
      </c>
      <c r="H172" s="142">
        <f t="shared" si="32"/>
        <v>-68126.09</v>
      </c>
      <c r="I172" s="91">
        <f t="shared" si="33"/>
        <v>-0.71739010022766569</v>
      </c>
      <c r="J172" s="157"/>
      <c r="K172" s="307">
        <v>235498.73</v>
      </c>
      <c r="L172" s="307">
        <v>620247.75</v>
      </c>
      <c r="M172" s="142">
        <f t="shared" si="34"/>
        <v>-384749.02</v>
      </c>
      <c r="N172" s="91">
        <f t="shared" si="35"/>
        <v>-0.62031505958707633</v>
      </c>
      <c r="O172" s="258"/>
      <c r="P172" s="157"/>
      <c r="Q172" s="307">
        <v>91248.36</v>
      </c>
      <c r="R172" s="307">
        <v>277277.58</v>
      </c>
      <c r="S172" s="142">
        <f t="shared" si="36"/>
        <v>-186029.22000000003</v>
      </c>
      <c r="T172" s="91">
        <f t="shared" si="37"/>
        <v>-0.67091331365485818</v>
      </c>
      <c r="U172" s="157"/>
      <c r="V172" s="307">
        <v>714066.25</v>
      </c>
      <c r="W172" s="307">
        <v>980009.28</v>
      </c>
      <c r="X172" s="142">
        <f t="shared" si="38"/>
        <v>-265943.03000000003</v>
      </c>
      <c r="Y172" s="91">
        <f t="shared" si="39"/>
        <v>-0.27136786908793353</v>
      </c>
      <c r="Z172" s="132"/>
    </row>
    <row r="173" spans="1:26" s="68" customFormat="1" hidden="1" outlineLevel="1" x14ac:dyDescent="0.25">
      <c r="A173" s="63" t="s">
        <v>1361</v>
      </c>
      <c r="B173" s="64" t="s">
        <v>1820</v>
      </c>
      <c r="C173" s="65" t="s">
        <v>2278</v>
      </c>
      <c r="D173" s="66"/>
      <c r="E173" s="67"/>
      <c r="F173" s="307">
        <v>74426.03</v>
      </c>
      <c r="G173" s="307">
        <v>64452.78</v>
      </c>
      <c r="H173" s="142">
        <f t="shared" si="32"/>
        <v>9973.25</v>
      </c>
      <c r="I173" s="91">
        <f t="shared" si="33"/>
        <v>0.15473731311512087</v>
      </c>
      <c r="J173" s="157"/>
      <c r="K173" s="307">
        <v>579993.06000000006</v>
      </c>
      <c r="L173" s="307">
        <v>368860.25</v>
      </c>
      <c r="M173" s="142">
        <f t="shared" si="34"/>
        <v>211132.81000000006</v>
      </c>
      <c r="N173" s="91">
        <f t="shared" si="35"/>
        <v>0.57239241691128295</v>
      </c>
      <c r="O173" s="258"/>
      <c r="P173" s="157"/>
      <c r="Q173" s="307">
        <v>230075.36000000002</v>
      </c>
      <c r="R173" s="307">
        <v>167793.93</v>
      </c>
      <c r="S173" s="142">
        <f t="shared" si="36"/>
        <v>62281.430000000022</v>
      </c>
      <c r="T173" s="91">
        <f t="shared" si="37"/>
        <v>0.37117808731221696</v>
      </c>
      <c r="U173" s="157"/>
      <c r="V173" s="307">
        <v>809655.9</v>
      </c>
      <c r="W173" s="307">
        <v>650783.59000000008</v>
      </c>
      <c r="X173" s="142">
        <f t="shared" si="38"/>
        <v>158872.30999999994</v>
      </c>
      <c r="Y173" s="91">
        <f t="shared" si="39"/>
        <v>0.24412464057368122</v>
      </c>
      <c r="Z173" s="132"/>
    </row>
    <row r="174" spans="1:26" s="68" customFormat="1" hidden="1" outlineLevel="1" x14ac:dyDescent="0.25">
      <c r="A174" s="63" t="s">
        <v>1362</v>
      </c>
      <c r="B174" s="64" t="s">
        <v>1821</v>
      </c>
      <c r="C174" s="65" t="s">
        <v>2279</v>
      </c>
      <c r="D174" s="66"/>
      <c r="E174" s="67"/>
      <c r="F174" s="307">
        <v>-3196.69</v>
      </c>
      <c r="G174" s="307">
        <v>-1429.01</v>
      </c>
      <c r="H174" s="142">
        <f t="shared" si="32"/>
        <v>-1767.68</v>
      </c>
      <c r="I174" s="91">
        <f t="shared" si="33"/>
        <v>1.2369962421536589</v>
      </c>
      <c r="J174" s="157"/>
      <c r="K174" s="307">
        <v>207899.85</v>
      </c>
      <c r="L174" s="307">
        <v>-10844.050000000001</v>
      </c>
      <c r="M174" s="142">
        <f t="shared" si="34"/>
        <v>218743.9</v>
      </c>
      <c r="N174" s="91">
        <f t="shared" si="35"/>
        <v>-20.171790059986812</v>
      </c>
      <c r="O174" s="258"/>
      <c r="P174" s="157"/>
      <c r="Q174" s="307">
        <v>-4743.62</v>
      </c>
      <c r="R174" s="307">
        <v>-3067.2000000000003</v>
      </c>
      <c r="S174" s="142">
        <f t="shared" si="36"/>
        <v>-1676.4199999999996</v>
      </c>
      <c r="T174" s="91">
        <f t="shared" si="37"/>
        <v>0.5465636411058945</v>
      </c>
      <c r="U174" s="157"/>
      <c r="V174" s="307">
        <v>-20895.100000000006</v>
      </c>
      <c r="W174" s="307">
        <v>-14272.970000000001</v>
      </c>
      <c r="X174" s="142">
        <f t="shared" si="38"/>
        <v>-6622.1300000000047</v>
      </c>
      <c r="Y174" s="91">
        <f t="shared" si="39"/>
        <v>0.46396300139354346</v>
      </c>
      <c r="Z174" s="132"/>
    </row>
    <row r="175" spans="1:26" s="68" customFormat="1" hidden="1" outlineLevel="1" x14ac:dyDescent="0.25">
      <c r="A175" s="63" t="s">
        <v>1363</v>
      </c>
      <c r="B175" s="64" t="s">
        <v>1822</v>
      </c>
      <c r="C175" s="65" t="s">
        <v>2280</v>
      </c>
      <c r="D175" s="66"/>
      <c r="E175" s="67"/>
      <c r="F175" s="307">
        <v>1838939.8900000001</v>
      </c>
      <c r="G175" s="307">
        <v>1798813.47</v>
      </c>
      <c r="H175" s="142">
        <f t="shared" si="32"/>
        <v>40126.420000000158</v>
      </c>
      <c r="I175" s="91">
        <f t="shared" si="33"/>
        <v>2.2307160063683624E-2</v>
      </c>
      <c r="J175" s="157"/>
      <c r="K175" s="307">
        <v>8337478.8799999999</v>
      </c>
      <c r="L175" s="307">
        <v>4353289.5999999996</v>
      </c>
      <c r="M175" s="142">
        <f t="shared" si="34"/>
        <v>3984189.2800000003</v>
      </c>
      <c r="N175" s="91">
        <f t="shared" si="35"/>
        <v>0.91521346983210139</v>
      </c>
      <c r="O175" s="258"/>
      <c r="P175" s="157"/>
      <c r="Q175" s="307">
        <v>6213444.5499999998</v>
      </c>
      <c r="R175" s="307">
        <v>4219917.05</v>
      </c>
      <c r="S175" s="142">
        <f t="shared" si="36"/>
        <v>1993527.5</v>
      </c>
      <c r="T175" s="91">
        <f t="shared" si="37"/>
        <v>0.47240916737924982</v>
      </c>
      <c r="U175" s="157"/>
      <c r="V175" s="307">
        <v>12596636.35</v>
      </c>
      <c r="W175" s="307">
        <v>7845722.7599999998</v>
      </c>
      <c r="X175" s="142">
        <f t="shared" si="38"/>
        <v>4750913.59</v>
      </c>
      <c r="Y175" s="91">
        <f t="shared" si="39"/>
        <v>0.60554186469877247</v>
      </c>
      <c r="Z175" s="132"/>
    </row>
    <row r="176" spans="1:26" s="68" customFormat="1" hidden="1" outlineLevel="1" x14ac:dyDescent="0.25">
      <c r="A176" s="63" t="s">
        <v>1364</v>
      </c>
      <c r="B176" s="64" t="s">
        <v>1823</v>
      </c>
      <c r="C176" s="65" t="s">
        <v>2281</v>
      </c>
      <c r="D176" s="66"/>
      <c r="E176" s="67"/>
      <c r="F176" s="307">
        <v>140539.29</v>
      </c>
      <c r="G176" s="307">
        <v>50108.69</v>
      </c>
      <c r="H176" s="142">
        <f t="shared" si="32"/>
        <v>90430.6</v>
      </c>
      <c r="I176" s="91">
        <f t="shared" si="33"/>
        <v>1.8046889671232675</v>
      </c>
      <c r="J176" s="157"/>
      <c r="K176" s="307">
        <v>685318.03</v>
      </c>
      <c r="L176" s="307">
        <v>269258.67</v>
      </c>
      <c r="M176" s="142">
        <f t="shared" si="34"/>
        <v>416059.36000000004</v>
      </c>
      <c r="N176" s="91">
        <f t="shared" si="35"/>
        <v>1.5452032055272356</v>
      </c>
      <c r="O176" s="258"/>
      <c r="P176" s="157"/>
      <c r="Q176" s="307">
        <v>299583.71000000002</v>
      </c>
      <c r="R176" s="307">
        <v>161903.29</v>
      </c>
      <c r="S176" s="142">
        <f t="shared" si="36"/>
        <v>137680.42000000001</v>
      </c>
      <c r="T176" s="91">
        <f t="shared" si="37"/>
        <v>0.85038679572231057</v>
      </c>
      <c r="U176" s="157"/>
      <c r="V176" s="307">
        <v>886035.39</v>
      </c>
      <c r="W176" s="307">
        <v>584676.97</v>
      </c>
      <c r="X176" s="142">
        <f t="shared" si="38"/>
        <v>301358.42000000004</v>
      </c>
      <c r="Y176" s="91">
        <f t="shared" si="39"/>
        <v>0.51542721102902356</v>
      </c>
      <c r="Z176" s="132"/>
    </row>
    <row r="177" spans="1:26" s="68" customFormat="1" hidden="1" outlineLevel="1" x14ac:dyDescent="0.25">
      <c r="A177" s="63" t="s">
        <v>1365</v>
      </c>
      <c r="B177" s="64" t="s">
        <v>1824</v>
      </c>
      <c r="C177" s="65" t="s">
        <v>2282</v>
      </c>
      <c r="D177" s="66"/>
      <c r="E177" s="67"/>
      <c r="F177" s="307">
        <v>-13288.33</v>
      </c>
      <c r="G177" s="307">
        <v>-13531.64</v>
      </c>
      <c r="H177" s="142">
        <f t="shared" si="32"/>
        <v>243.30999999999949</v>
      </c>
      <c r="I177" s="91">
        <f t="shared" si="33"/>
        <v>-1.7980821245613947E-2</v>
      </c>
      <c r="J177" s="157"/>
      <c r="K177" s="307">
        <v>-111915.16</v>
      </c>
      <c r="L177" s="307">
        <v>-27529.22</v>
      </c>
      <c r="M177" s="142">
        <f t="shared" si="34"/>
        <v>-84385.94</v>
      </c>
      <c r="N177" s="91">
        <f t="shared" si="35"/>
        <v>3.0653225917770279</v>
      </c>
      <c r="O177" s="258"/>
      <c r="P177" s="157"/>
      <c r="Q177" s="307">
        <v>-40251.97</v>
      </c>
      <c r="R177" s="307">
        <v>-40145.9</v>
      </c>
      <c r="S177" s="142">
        <f t="shared" si="36"/>
        <v>-106.06999999999971</v>
      </c>
      <c r="T177" s="91">
        <f t="shared" si="37"/>
        <v>2.6421128932219654E-3</v>
      </c>
      <c r="U177" s="157"/>
      <c r="V177" s="307">
        <v>-120271.1</v>
      </c>
      <c r="W177" s="307">
        <v>-28085.34</v>
      </c>
      <c r="X177" s="142">
        <f t="shared" si="38"/>
        <v>-92185.760000000009</v>
      </c>
      <c r="Y177" s="91">
        <f t="shared" si="39"/>
        <v>3.282344454437796</v>
      </c>
      <c r="Z177" s="132"/>
    </row>
    <row r="178" spans="1:26" s="68" customFormat="1" hidden="1" outlineLevel="1" x14ac:dyDescent="0.25">
      <c r="A178" s="63" t="s">
        <v>1366</v>
      </c>
      <c r="B178" s="64" t="s">
        <v>1825</v>
      </c>
      <c r="C178" s="65" t="s">
        <v>2283</v>
      </c>
      <c r="D178" s="66"/>
      <c r="E178" s="67"/>
      <c r="F178" s="307">
        <v>0</v>
      </c>
      <c r="G178" s="307">
        <v>0</v>
      </c>
      <c r="H178" s="142">
        <f t="shared" si="32"/>
        <v>0</v>
      </c>
      <c r="I178" s="91" t="str">
        <f t="shared" si="33"/>
        <v/>
      </c>
      <c r="J178" s="157"/>
      <c r="K178" s="307">
        <v>0</v>
      </c>
      <c r="L178" s="307">
        <v>0</v>
      </c>
      <c r="M178" s="142">
        <f t="shared" si="34"/>
        <v>0</v>
      </c>
      <c r="N178" s="91" t="str">
        <f t="shared" si="35"/>
        <v/>
      </c>
      <c r="O178" s="258"/>
      <c r="P178" s="157"/>
      <c r="Q178" s="307">
        <v>0</v>
      </c>
      <c r="R178" s="307">
        <v>0</v>
      </c>
      <c r="S178" s="142">
        <f t="shared" si="36"/>
        <v>0</v>
      </c>
      <c r="T178" s="91" t="str">
        <f t="shared" si="37"/>
        <v/>
      </c>
      <c r="U178" s="157"/>
      <c r="V178" s="307">
        <v>0</v>
      </c>
      <c r="W178" s="307">
        <v>0</v>
      </c>
      <c r="X178" s="142">
        <f t="shared" si="38"/>
        <v>0</v>
      </c>
      <c r="Y178" s="91" t="str">
        <f t="shared" si="39"/>
        <v/>
      </c>
      <c r="Z178" s="132"/>
    </row>
    <row r="179" spans="1:26" s="68" customFormat="1" hidden="1" outlineLevel="1" x14ac:dyDescent="0.25">
      <c r="A179" s="63" t="s">
        <v>1367</v>
      </c>
      <c r="B179" s="64" t="s">
        <v>1826</v>
      </c>
      <c r="C179" s="65" t="s">
        <v>2284</v>
      </c>
      <c r="D179" s="66"/>
      <c r="E179" s="67"/>
      <c r="F179" s="307">
        <v>165760.06</v>
      </c>
      <c r="G179" s="307">
        <v>71295.92</v>
      </c>
      <c r="H179" s="142">
        <f t="shared" si="32"/>
        <v>94464.14</v>
      </c>
      <c r="I179" s="91">
        <f t="shared" si="33"/>
        <v>1.3249585670540474</v>
      </c>
      <c r="J179" s="157"/>
      <c r="K179" s="307">
        <v>3920294.48</v>
      </c>
      <c r="L179" s="307">
        <v>892987.21</v>
      </c>
      <c r="M179" s="142">
        <f t="shared" si="34"/>
        <v>3027307.27</v>
      </c>
      <c r="N179" s="91">
        <f t="shared" si="35"/>
        <v>3.3900902903189398</v>
      </c>
      <c r="O179" s="258"/>
      <c r="P179" s="157"/>
      <c r="Q179" s="307">
        <v>412195.43</v>
      </c>
      <c r="R179" s="307">
        <v>370345.64</v>
      </c>
      <c r="S179" s="142">
        <f t="shared" si="36"/>
        <v>41849.789999999979</v>
      </c>
      <c r="T179" s="91">
        <f t="shared" si="37"/>
        <v>0.11300197836809954</v>
      </c>
      <c r="U179" s="157"/>
      <c r="V179" s="307">
        <v>4317704.66</v>
      </c>
      <c r="W179" s="307">
        <v>1265620.75</v>
      </c>
      <c r="X179" s="142">
        <f t="shared" si="38"/>
        <v>3052083.91</v>
      </c>
      <c r="Y179" s="91">
        <f t="shared" si="39"/>
        <v>2.4115311873639875</v>
      </c>
      <c r="Z179" s="132"/>
    </row>
    <row r="180" spans="1:26" s="68" customFormat="1" hidden="1" outlineLevel="1" x14ac:dyDescent="0.25">
      <c r="A180" s="63" t="s">
        <v>1368</v>
      </c>
      <c r="B180" s="64" t="s">
        <v>1827</v>
      </c>
      <c r="C180" s="65" t="s">
        <v>2285</v>
      </c>
      <c r="D180" s="66"/>
      <c r="E180" s="67"/>
      <c r="F180" s="307">
        <v>-639690.30000000005</v>
      </c>
      <c r="G180" s="307">
        <v>1667353.98</v>
      </c>
      <c r="H180" s="142">
        <f t="shared" si="32"/>
        <v>-2307044.2800000003</v>
      </c>
      <c r="I180" s="91">
        <f t="shared" si="33"/>
        <v>-1.3836559648839537</v>
      </c>
      <c r="J180" s="157"/>
      <c r="K180" s="307">
        <v>2760168.83</v>
      </c>
      <c r="L180" s="307">
        <v>4142486.72</v>
      </c>
      <c r="M180" s="142">
        <f t="shared" si="34"/>
        <v>-1382317.8900000001</v>
      </c>
      <c r="N180" s="91">
        <f t="shared" si="35"/>
        <v>-0.33369277524201696</v>
      </c>
      <c r="O180" s="258"/>
      <c r="P180" s="157"/>
      <c r="Q180" s="307">
        <v>-343233.73</v>
      </c>
      <c r="R180" s="307">
        <v>2803803.36</v>
      </c>
      <c r="S180" s="142">
        <f t="shared" si="36"/>
        <v>-3147037.09</v>
      </c>
      <c r="T180" s="91">
        <f t="shared" si="37"/>
        <v>-1.122417190483715</v>
      </c>
      <c r="U180" s="157"/>
      <c r="V180" s="307">
        <v>5561425.4700000007</v>
      </c>
      <c r="W180" s="307">
        <v>7214366.8600000003</v>
      </c>
      <c r="X180" s="142">
        <f t="shared" si="38"/>
        <v>-1652941.3899999997</v>
      </c>
      <c r="Y180" s="91">
        <f t="shared" si="39"/>
        <v>-0.22911801161162459</v>
      </c>
      <c r="Z180" s="132"/>
    </row>
    <row r="181" spans="1:26" s="68" customFormat="1" hidden="1" outlineLevel="1" x14ac:dyDescent="0.25">
      <c r="A181" s="63" t="s">
        <v>1369</v>
      </c>
      <c r="B181" s="64" t="s">
        <v>1828</v>
      </c>
      <c r="C181" s="65" t="s">
        <v>2286</v>
      </c>
      <c r="D181" s="66"/>
      <c r="E181" s="67"/>
      <c r="F181" s="307">
        <v>-229459.49</v>
      </c>
      <c r="G181" s="307">
        <v>-737819.27</v>
      </c>
      <c r="H181" s="142">
        <f t="shared" si="32"/>
        <v>508359.78</v>
      </c>
      <c r="I181" s="91">
        <f t="shared" si="33"/>
        <v>-0.68900312131994057</v>
      </c>
      <c r="J181" s="157"/>
      <c r="K181" s="307">
        <v>-6349172.1699999999</v>
      </c>
      <c r="L181" s="307">
        <v>-4508527.49</v>
      </c>
      <c r="M181" s="142">
        <f t="shared" si="34"/>
        <v>-1840644.6799999997</v>
      </c>
      <c r="N181" s="91">
        <f t="shared" si="35"/>
        <v>0.40825850215676507</v>
      </c>
      <c r="O181" s="258"/>
      <c r="P181" s="157"/>
      <c r="Q181" s="307">
        <v>-953849.31</v>
      </c>
      <c r="R181" s="307">
        <v>-2154750.25</v>
      </c>
      <c r="S181" s="142">
        <f t="shared" si="36"/>
        <v>1200900.94</v>
      </c>
      <c r="T181" s="91">
        <f t="shared" si="37"/>
        <v>-0.55732720764274191</v>
      </c>
      <c r="U181" s="157"/>
      <c r="V181" s="307">
        <v>-9395771</v>
      </c>
      <c r="W181" s="307">
        <v>-5417540.7300000004</v>
      </c>
      <c r="X181" s="142">
        <f t="shared" si="38"/>
        <v>-3978230.2699999996</v>
      </c>
      <c r="Y181" s="91">
        <f t="shared" si="39"/>
        <v>0.73432401679423998</v>
      </c>
      <c r="Z181" s="132"/>
    </row>
    <row r="182" spans="1:26" s="68" customFormat="1" hidden="1" outlineLevel="1" x14ac:dyDescent="0.25">
      <c r="A182" s="63" t="s">
        <v>1370</v>
      </c>
      <c r="B182" s="64" t="s">
        <v>1829</v>
      </c>
      <c r="C182" s="65" t="s">
        <v>2287</v>
      </c>
      <c r="D182" s="66"/>
      <c r="E182" s="67"/>
      <c r="F182" s="307">
        <v>-12729.52</v>
      </c>
      <c r="G182" s="307">
        <v>-5.4</v>
      </c>
      <c r="H182" s="142">
        <f t="shared" si="32"/>
        <v>-12724.12</v>
      </c>
      <c r="I182" s="91">
        <f t="shared" si="33"/>
        <v>2356.3185185185184</v>
      </c>
      <c r="J182" s="157"/>
      <c r="K182" s="307">
        <v>-49856.53</v>
      </c>
      <c r="L182" s="307">
        <v>-36069.040000000001</v>
      </c>
      <c r="M182" s="142">
        <f t="shared" si="34"/>
        <v>-13787.489999999998</v>
      </c>
      <c r="N182" s="91">
        <f t="shared" si="35"/>
        <v>0.38225275748952559</v>
      </c>
      <c r="O182" s="258"/>
      <c r="P182" s="157"/>
      <c r="Q182" s="307">
        <v>-31270.73</v>
      </c>
      <c r="R182" s="307">
        <v>-23576.720000000001</v>
      </c>
      <c r="S182" s="142">
        <f t="shared" si="36"/>
        <v>-7694.0099999999984</v>
      </c>
      <c r="T182" s="91">
        <f t="shared" si="37"/>
        <v>0.32633928722909711</v>
      </c>
      <c r="U182" s="157"/>
      <c r="V182" s="307">
        <v>-78061.81</v>
      </c>
      <c r="W182" s="307">
        <v>-53505.87</v>
      </c>
      <c r="X182" s="142">
        <f t="shared" si="38"/>
        <v>-24555.939999999995</v>
      </c>
      <c r="Y182" s="91">
        <f t="shared" si="39"/>
        <v>0.45893917807522788</v>
      </c>
      <c r="Z182" s="132"/>
    </row>
    <row r="183" spans="1:26" s="68" customFormat="1" hidden="1" outlineLevel="1" x14ac:dyDescent="0.25">
      <c r="A183" s="63" t="s">
        <v>1371</v>
      </c>
      <c r="B183" s="64" t="s">
        <v>1830</v>
      </c>
      <c r="C183" s="65" t="s">
        <v>2288</v>
      </c>
      <c r="D183" s="66"/>
      <c r="E183" s="67"/>
      <c r="F183" s="307">
        <v>-285.27</v>
      </c>
      <c r="G183" s="307">
        <v>0</v>
      </c>
      <c r="H183" s="142">
        <f t="shared" si="32"/>
        <v>-285.27</v>
      </c>
      <c r="I183" s="91">
        <f t="shared" si="33"/>
        <v>1</v>
      </c>
      <c r="J183" s="157"/>
      <c r="K183" s="307">
        <v>-285.27</v>
      </c>
      <c r="L183" s="307">
        <v>0</v>
      </c>
      <c r="M183" s="142">
        <f t="shared" si="34"/>
        <v>-285.27</v>
      </c>
      <c r="N183" s="91">
        <f t="shared" si="35"/>
        <v>1</v>
      </c>
      <c r="O183" s="258"/>
      <c r="P183" s="157"/>
      <c r="Q183" s="307">
        <v>-285.27</v>
      </c>
      <c r="R183" s="307">
        <v>0</v>
      </c>
      <c r="S183" s="142">
        <f t="shared" si="36"/>
        <v>-285.27</v>
      </c>
      <c r="T183" s="91">
        <f t="shared" si="37"/>
        <v>1</v>
      </c>
      <c r="U183" s="157"/>
      <c r="V183" s="307">
        <v>-285.27</v>
      </c>
      <c r="W183" s="307">
        <v>0</v>
      </c>
      <c r="X183" s="142">
        <f t="shared" si="38"/>
        <v>-285.27</v>
      </c>
      <c r="Y183" s="91">
        <f t="shared" si="39"/>
        <v>1</v>
      </c>
      <c r="Z183" s="132"/>
    </row>
    <row r="184" spans="1:26" s="68" customFormat="1" hidden="1" outlineLevel="1" x14ac:dyDescent="0.25">
      <c r="A184" s="63" t="s">
        <v>1372</v>
      </c>
      <c r="B184" s="64" t="s">
        <v>1831</v>
      </c>
      <c r="C184" s="65" t="s">
        <v>2289</v>
      </c>
      <c r="D184" s="66"/>
      <c r="E184" s="67"/>
      <c r="F184" s="307">
        <v>0</v>
      </c>
      <c r="G184" s="307">
        <v>0</v>
      </c>
      <c r="H184" s="142">
        <f t="shared" si="32"/>
        <v>0</v>
      </c>
      <c r="I184" s="91" t="str">
        <f t="shared" si="33"/>
        <v/>
      </c>
      <c r="J184" s="157"/>
      <c r="K184" s="307">
        <v>0</v>
      </c>
      <c r="L184" s="307">
        <v>152679.92000000001</v>
      </c>
      <c r="M184" s="142">
        <f t="shared" si="34"/>
        <v>-152679.92000000001</v>
      </c>
      <c r="N184" s="91">
        <f t="shared" si="35"/>
        <v>1</v>
      </c>
      <c r="O184" s="258"/>
      <c r="P184" s="157"/>
      <c r="Q184" s="307">
        <v>0</v>
      </c>
      <c r="R184" s="307">
        <v>0</v>
      </c>
      <c r="S184" s="142">
        <f t="shared" si="36"/>
        <v>0</v>
      </c>
      <c r="T184" s="91" t="str">
        <f t="shared" si="37"/>
        <v/>
      </c>
      <c r="U184" s="157"/>
      <c r="V184" s="307">
        <v>0</v>
      </c>
      <c r="W184" s="307">
        <v>3820924.74</v>
      </c>
      <c r="X184" s="142">
        <f t="shared" si="38"/>
        <v>-3820924.74</v>
      </c>
      <c r="Y184" s="91">
        <f t="shared" si="39"/>
        <v>1</v>
      </c>
      <c r="Z184" s="132"/>
    </row>
    <row r="185" spans="1:26" s="68" customFormat="1" hidden="1" outlineLevel="1" x14ac:dyDescent="0.25">
      <c r="A185" s="63" t="s">
        <v>1373</v>
      </c>
      <c r="B185" s="64" t="s">
        <v>1832</v>
      </c>
      <c r="C185" s="65" t="s">
        <v>2290</v>
      </c>
      <c r="D185" s="66"/>
      <c r="E185" s="67"/>
      <c r="F185" s="307">
        <v>1107461.48</v>
      </c>
      <c r="G185" s="307">
        <v>687693.58</v>
      </c>
      <c r="H185" s="142">
        <f t="shared" si="32"/>
        <v>419767.9</v>
      </c>
      <c r="I185" s="91">
        <f t="shared" si="33"/>
        <v>0.61039962013314131</v>
      </c>
      <c r="J185" s="157"/>
      <c r="K185" s="307">
        <v>4630900.97</v>
      </c>
      <c r="L185" s="307">
        <v>3452463.38</v>
      </c>
      <c r="M185" s="142">
        <f t="shared" si="34"/>
        <v>1178437.5899999999</v>
      </c>
      <c r="N185" s="91">
        <f t="shared" si="35"/>
        <v>0.34133239379935143</v>
      </c>
      <c r="O185" s="258"/>
      <c r="P185" s="157"/>
      <c r="Q185" s="307">
        <v>1858028.63</v>
      </c>
      <c r="R185" s="307">
        <v>1463841.6</v>
      </c>
      <c r="S185" s="142">
        <f t="shared" si="36"/>
        <v>394187.0299999998</v>
      </c>
      <c r="T185" s="91">
        <f t="shared" si="37"/>
        <v>0.26928257128366878</v>
      </c>
      <c r="U185" s="157"/>
      <c r="V185" s="307">
        <v>6829879.2400000002</v>
      </c>
      <c r="W185" s="307">
        <v>5791859.1099999994</v>
      </c>
      <c r="X185" s="142">
        <f t="shared" si="38"/>
        <v>1038020.1300000008</v>
      </c>
      <c r="Y185" s="91">
        <f t="shared" si="39"/>
        <v>0.17922054219305775</v>
      </c>
      <c r="Z185" s="132"/>
    </row>
    <row r="186" spans="1:26" s="68" customFormat="1" hidden="1" outlineLevel="1" x14ac:dyDescent="0.25">
      <c r="A186" s="63" t="s">
        <v>1374</v>
      </c>
      <c r="B186" s="64" t="s">
        <v>1833</v>
      </c>
      <c r="C186" s="65" t="s">
        <v>2291</v>
      </c>
      <c r="D186" s="66"/>
      <c r="E186" s="67"/>
      <c r="F186" s="307">
        <v>-425874.15</v>
      </c>
      <c r="G186" s="307">
        <v>-319277.44</v>
      </c>
      <c r="H186" s="142">
        <f t="shared" si="32"/>
        <v>-106596.71000000002</v>
      </c>
      <c r="I186" s="91">
        <f t="shared" si="33"/>
        <v>0.33386859403533187</v>
      </c>
      <c r="J186" s="157"/>
      <c r="K186" s="307">
        <v>-2314997.9500000002</v>
      </c>
      <c r="L186" s="307">
        <v>-1364164.44</v>
      </c>
      <c r="M186" s="142">
        <f t="shared" si="34"/>
        <v>-950833.51000000024</v>
      </c>
      <c r="N186" s="91">
        <f t="shared" si="35"/>
        <v>0.69700798680839404</v>
      </c>
      <c r="O186" s="258"/>
      <c r="P186" s="157"/>
      <c r="Q186" s="307">
        <v>-883671.68</v>
      </c>
      <c r="R186" s="307">
        <v>-693611.5</v>
      </c>
      <c r="S186" s="142">
        <f t="shared" si="36"/>
        <v>-190060.18000000005</v>
      </c>
      <c r="T186" s="91">
        <f t="shared" si="37"/>
        <v>0.27401532414038704</v>
      </c>
      <c r="U186" s="157"/>
      <c r="V186" s="307">
        <v>-3285408.2700000005</v>
      </c>
      <c r="W186" s="307">
        <v>-2196848.13</v>
      </c>
      <c r="X186" s="142">
        <f t="shared" si="38"/>
        <v>-1088560.1400000006</v>
      </c>
      <c r="Y186" s="91">
        <f t="shared" si="39"/>
        <v>0.49550996499698896</v>
      </c>
      <c r="Z186" s="132"/>
    </row>
    <row r="187" spans="1:26" s="68" customFormat="1" hidden="1" outlineLevel="1" x14ac:dyDescent="0.25">
      <c r="A187" s="63" t="s">
        <v>1375</v>
      </c>
      <c r="B187" s="64" t="s">
        <v>1834</v>
      </c>
      <c r="C187" s="65" t="s">
        <v>2292</v>
      </c>
      <c r="D187" s="66"/>
      <c r="E187" s="67"/>
      <c r="F187" s="307">
        <v>0</v>
      </c>
      <c r="G187" s="307">
        <v>-57.730000000000004</v>
      </c>
      <c r="H187" s="142">
        <f t="shared" si="32"/>
        <v>57.730000000000004</v>
      </c>
      <c r="I187" s="91">
        <f t="shared" si="33"/>
        <v>1</v>
      </c>
      <c r="J187" s="157"/>
      <c r="K187" s="307">
        <v>-2256.9500000000003</v>
      </c>
      <c r="L187" s="307">
        <v>-2453.09</v>
      </c>
      <c r="M187" s="142">
        <f t="shared" si="34"/>
        <v>196.13999999999987</v>
      </c>
      <c r="N187" s="91">
        <f t="shared" si="35"/>
        <v>-7.9956300013452358E-2</v>
      </c>
      <c r="O187" s="258"/>
      <c r="P187" s="157"/>
      <c r="Q187" s="307">
        <v>-288.03000000000003</v>
      </c>
      <c r="R187" s="307">
        <v>-501.28000000000003</v>
      </c>
      <c r="S187" s="142">
        <f t="shared" si="36"/>
        <v>213.25</v>
      </c>
      <c r="T187" s="91">
        <f t="shared" si="37"/>
        <v>-0.42541094797318862</v>
      </c>
      <c r="U187" s="157"/>
      <c r="V187" s="307">
        <v>-2721.6400000000003</v>
      </c>
      <c r="W187" s="307">
        <v>-3261.63</v>
      </c>
      <c r="X187" s="142">
        <f t="shared" si="38"/>
        <v>539.98999999999978</v>
      </c>
      <c r="Y187" s="91">
        <f t="shared" si="39"/>
        <v>-0.16555832513191249</v>
      </c>
      <c r="Z187" s="132"/>
    </row>
    <row r="188" spans="1:26" s="68" customFormat="1" hidden="1" outlineLevel="1" x14ac:dyDescent="0.25">
      <c r="A188" s="63" t="s">
        <v>1376</v>
      </c>
      <c r="B188" s="64" t="s">
        <v>1835</v>
      </c>
      <c r="C188" s="65" t="s">
        <v>2293</v>
      </c>
      <c r="D188" s="66"/>
      <c r="E188" s="67"/>
      <c r="F188" s="307">
        <v>5757.33</v>
      </c>
      <c r="G188" s="307">
        <v>5800.75</v>
      </c>
      <c r="H188" s="142">
        <f t="shared" ref="H188:H219" si="40">+F188-G188</f>
        <v>-43.420000000000073</v>
      </c>
      <c r="I188" s="91">
        <f t="shared" ref="I188:I219" si="41">IF(AND(F188=0,G188=0),"",IF(OR(F188=0,G188=0),100%,(+H188/G188)))</f>
        <v>-7.4852389777184114E-3</v>
      </c>
      <c r="J188" s="157"/>
      <c r="K188" s="307">
        <v>29319.88</v>
      </c>
      <c r="L188" s="307">
        <v>36671.520000000004</v>
      </c>
      <c r="M188" s="142">
        <f t="shared" ref="M188:M219" si="42">+K188-L188</f>
        <v>-7351.6400000000031</v>
      </c>
      <c r="N188" s="91">
        <f t="shared" ref="N188:N219" si="43">IF(AND(K188=0,L188=0),"",IF(OR(K188=0,L188=0),100%,(+M188/L188)))</f>
        <v>-0.2004727374267552</v>
      </c>
      <c r="O188" s="258"/>
      <c r="P188" s="157"/>
      <c r="Q188" s="307">
        <v>12123.42</v>
      </c>
      <c r="R188" s="307">
        <v>14830.1</v>
      </c>
      <c r="S188" s="142">
        <f t="shared" ref="S188:S219" si="44">+Q188-R188</f>
        <v>-2706.6800000000003</v>
      </c>
      <c r="T188" s="91">
        <f t="shared" ref="T188:T219" si="45">IF(AND(Q188=0,R188=0),"",IF(OR(Q188=0,R188=0),100%,(+S188/R188)))</f>
        <v>-0.18251259263255137</v>
      </c>
      <c r="U188" s="157"/>
      <c r="V188" s="307">
        <v>62523.630000000005</v>
      </c>
      <c r="W188" s="307">
        <v>70047.990000000005</v>
      </c>
      <c r="X188" s="142">
        <f t="shared" ref="X188:X219" si="46">+V188-W188</f>
        <v>-7524.3600000000006</v>
      </c>
      <c r="Y188" s="91">
        <f t="shared" ref="Y188:Y219" si="47">IF(AND(V188=0,W188=0),"",IF(OR(V188=0,W188=0),100%,(+X188/W188)))</f>
        <v>-0.10741721496933745</v>
      </c>
      <c r="Z188" s="132"/>
    </row>
    <row r="189" spans="1:26" s="68" customFormat="1" hidden="1" outlineLevel="1" x14ac:dyDescent="0.25">
      <c r="A189" s="63" t="s">
        <v>1377</v>
      </c>
      <c r="B189" s="64" t="s">
        <v>1836</v>
      </c>
      <c r="C189" s="65" t="s">
        <v>2294</v>
      </c>
      <c r="D189" s="66"/>
      <c r="E189" s="67"/>
      <c r="F189" s="307">
        <v>82871.34</v>
      </c>
      <c r="G189" s="307">
        <v>55621.46</v>
      </c>
      <c r="H189" s="142">
        <f t="shared" si="40"/>
        <v>27249.879999999997</v>
      </c>
      <c r="I189" s="91">
        <f t="shared" si="41"/>
        <v>0.48991666166260284</v>
      </c>
      <c r="J189" s="157"/>
      <c r="K189" s="307">
        <v>459287.58</v>
      </c>
      <c r="L189" s="307">
        <v>513680.14</v>
      </c>
      <c r="M189" s="142">
        <f t="shared" si="42"/>
        <v>-54392.56</v>
      </c>
      <c r="N189" s="91">
        <f t="shared" si="43"/>
        <v>-0.10588799481327037</v>
      </c>
      <c r="O189" s="258"/>
      <c r="P189" s="157"/>
      <c r="Q189" s="307">
        <v>206862.87</v>
      </c>
      <c r="R189" s="307">
        <v>259275.19</v>
      </c>
      <c r="S189" s="142">
        <f t="shared" si="44"/>
        <v>-52412.320000000007</v>
      </c>
      <c r="T189" s="91">
        <f t="shared" si="45"/>
        <v>-0.20214938421219558</v>
      </c>
      <c r="U189" s="157"/>
      <c r="V189" s="307">
        <v>743916.99</v>
      </c>
      <c r="W189" s="307">
        <v>814259.06</v>
      </c>
      <c r="X189" s="142">
        <f t="shared" si="46"/>
        <v>-70342.070000000065</v>
      </c>
      <c r="Y189" s="91">
        <f t="shared" si="47"/>
        <v>-8.6387826007118737E-2</v>
      </c>
      <c r="Z189" s="132"/>
    </row>
    <row r="190" spans="1:26" s="68" customFormat="1" hidden="1" outlineLevel="1" x14ac:dyDescent="0.25">
      <c r="A190" s="63" t="s">
        <v>1378</v>
      </c>
      <c r="B190" s="64" t="s">
        <v>1837</v>
      </c>
      <c r="C190" s="65" t="s">
        <v>2295</v>
      </c>
      <c r="D190" s="66"/>
      <c r="E190" s="67"/>
      <c r="F190" s="307">
        <v>0</v>
      </c>
      <c r="G190" s="307">
        <v>0</v>
      </c>
      <c r="H190" s="142">
        <f t="shared" si="40"/>
        <v>0</v>
      </c>
      <c r="I190" s="91" t="str">
        <f t="shared" si="41"/>
        <v/>
      </c>
      <c r="J190" s="157"/>
      <c r="K190" s="307">
        <v>243.15</v>
      </c>
      <c r="L190" s="307">
        <v>245.05</v>
      </c>
      <c r="M190" s="142">
        <f t="shared" si="42"/>
        <v>-1.9000000000000057</v>
      </c>
      <c r="N190" s="91">
        <f t="shared" si="43"/>
        <v>-7.7535196898592352E-3</v>
      </c>
      <c r="O190" s="258"/>
      <c r="P190" s="157"/>
      <c r="Q190" s="307">
        <v>0</v>
      </c>
      <c r="R190" s="307">
        <v>0</v>
      </c>
      <c r="S190" s="142">
        <f t="shared" si="44"/>
        <v>0</v>
      </c>
      <c r="T190" s="91" t="str">
        <f t="shared" si="45"/>
        <v/>
      </c>
      <c r="U190" s="157"/>
      <c r="V190" s="307">
        <v>243.15</v>
      </c>
      <c r="W190" s="307">
        <v>245.05</v>
      </c>
      <c r="X190" s="142">
        <f t="shared" si="46"/>
        <v>-1.9000000000000057</v>
      </c>
      <c r="Y190" s="91">
        <f t="shared" si="47"/>
        <v>-7.7535196898592352E-3</v>
      </c>
      <c r="Z190" s="132"/>
    </row>
    <row r="191" spans="1:26" s="68" customFormat="1" hidden="1" outlineLevel="1" x14ac:dyDescent="0.25">
      <c r="A191" s="63" t="s">
        <v>1379</v>
      </c>
      <c r="B191" s="64" t="s">
        <v>1838</v>
      </c>
      <c r="C191" s="65" t="s">
        <v>2296</v>
      </c>
      <c r="D191" s="66"/>
      <c r="E191" s="67"/>
      <c r="F191" s="307">
        <v>0</v>
      </c>
      <c r="G191" s="307">
        <v>0</v>
      </c>
      <c r="H191" s="142">
        <f t="shared" si="40"/>
        <v>0</v>
      </c>
      <c r="I191" s="91" t="str">
        <f t="shared" si="41"/>
        <v/>
      </c>
      <c r="J191" s="157"/>
      <c r="K191" s="307">
        <v>0</v>
      </c>
      <c r="L191" s="307">
        <v>446.40000000000003</v>
      </c>
      <c r="M191" s="142">
        <f t="shared" si="42"/>
        <v>-446.40000000000003</v>
      </c>
      <c r="N191" s="91">
        <f t="shared" si="43"/>
        <v>1</v>
      </c>
      <c r="O191" s="258"/>
      <c r="P191" s="157"/>
      <c r="Q191" s="307">
        <v>0</v>
      </c>
      <c r="R191" s="307">
        <v>446.40000000000003</v>
      </c>
      <c r="S191" s="142">
        <f t="shared" si="44"/>
        <v>-446.40000000000003</v>
      </c>
      <c r="T191" s="91">
        <f t="shared" si="45"/>
        <v>1</v>
      </c>
      <c r="U191" s="157"/>
      <c r="V191" s="307">
        <v>0</v>
      </c>
      <c r="W191" s="307">
        <v>446.40000000000003</v>
      </c>
      <c r="X191" s="142">
        <f t="shared" si="46"/>
        <v>-446.40000000000003</v>
      </c>
      <c r="Y191" s="91">
        <f t="shared" si="47"/>
        <v>1</v>
      </c>
      <c r="Z191" s="132"/>
    </row>
    <row r="192" spans="1:26" s="68" customFormat="1" hidden="1" outlineLevel="1" x14ac:dyDescent="0.25">
      <c r="A192" s="63" t="s">
        <v>1380</v>
      </c>
      <c r="B192" s="64" t="s">
        <v>1839</v>
      </c>
      <c r="C192" s="65" t="s">
        <v>2297</v>
      </c>
      <c r="D192" s="66"/>
      <c r="E192" s="67"/>
      <c r="F192" s="307">
        <v>0</v>
      </c>
      <c r="G192" s="307">
        <v>0</v>
      </c>
      <c r="H192" s="142">
        <f t="shared" si="40"/>
        <v>0</v>
      </c>
      <c r="I192" s="91" t="str">
        <f t="shared" si="41"/>
        <v/>
      </c>
      <c r="J192" s="157"/>
      <c r="K192" s="307">
        <v>0</v>
      </c>
      <c r="L192" s="307">
        <v>5.79</v>
      </c>
      <c r="M192" s="142">
        <f t="shared" si="42"/>
        <v>-5.79</v>
      </c>
      <c r="N192" s="91">
        <f t="shared" si="43"/>
        <v>1</v>
      </c>
      <c r="O192" s="258"/>
      <c r="P192" s="157"/>
      <c r="Q192" s="307">
        <v>0</v>
      </c>
      <c r="R192" s="307">
        <v>5.79</v>
      </c>
      <c r="S192" s="142">
        <f t="shared" si="44"/>
        <v>-5.79</v>
      </c>
      <c r="T192" s="91">
        <f t="shared" si="45"/>
        <v>1</v>
      </c>
      <c r="U192" s="157"/>
      <c r="V192" s="307">
        <v>0</v>
      </c>
      <c r="W192" s="307">
        <v>5.94</v>
      </c>
      <c r="X192" s="142">
        <f t="shared" si="46"/>
        <v>-5.94</v>
      </c>
      <c r="Y192" s="91">
        <f t="shared" si="47"/>
        <v>1</v>
      </c>
      <c r="Z192" s="132"/>
    </row>
    <row r="193" spans="1:26" s="68" customFormat="1" hidden="1" outlineLevel="1" x14ac:dyDescent="0.25">
      <c r="A193" s="63" t="s">
        <v>1381</v>
      </c>
      <c r="B193" s="64" t="s">
        <v>1840</v>
      </c>
      <c r="C193" s="65" t="s">
        <v>2298</v>
      </c>
      <c r="D193" s="66"/>
      <c r="E193" s="67"/>
      <c r="F193" s="307">
        <v>0</v>
      </c>
      <c r="G193" s="307">
        <v>0</v>
      </c>
      <c r="H193" s="142">
        <f t="shared" si="40"/>
        <v>0</v>
      </c>
      <c r="I193" s="91" t="str">
        <f t="shared" si="41"/>
        <v/>
      </c>
      <c r="J193" s="157"/>
      <c r="K193" s="307">
        <v>0.93</v>
      </c>
      <c r="L193" s="307">
        <v>0</v>
      </c>
      <c r="M193" s="142">
        <f t="shared" si="42"/>
        <v>0.93</v>
      </c>
      <c r="N193" s="91">
        <f t="shared" si="43"/>
        <v>1</v>
      </c>
      <c r="O193" s="258"/>
      <c r="P193" s="157"/>
      <c r="Q193" s="307">
        <v>0</v>
      </c>
      <c r="R193" s="307">
        <v>0</v>
      </c>
      <c r="S193" s="142">
        <f t="shared" si="44"/>
        <v>0</v>
      </c>
      <c r="T193" s="91" t="str">
        <f t="shared" si="45"/>
        <v/>
      </c>
      <c r="U193" s="157"/>
      <c r="V193" s="307">
        <v>0.93</v>
      </c>
      <c r="W193" s="307">
        <v>0</v>
      </c>
      <c r="X193" s="142">
        <f t="shared" si="46"/>
        <v>0.93</v>
      </c>
      <c r="Y193" s="91">
        <f t="shared" si="47"/>
        <v>1</v>
      </c>
      <c r="Z193" s="132"/>
    </row>
    <row r="194" spans="1:26" collapsed="1" x14ac:dyDescent="0.25">
      <c r="A194" s="38" t="s">
        <v>648</v>
      </c>
      <c r="B194" s="38">
        <v>18</v>
      </c>
      <c r="C194" s="78" t="s">
        <v>794</v>
      </c>
      <c r="D194" s="83" t="s">
        <v>276</v>
      </c>
      <c r="E194" s="48"/>
      <c r="F194" s="283">
        <v>10043737.709999999</v>
      </c>
      <c r="G194" s="283">
        <v>7177973.9199999999</v>
      </c>
      <c r="H194" s="283">
        <f t="shared" si="40"/>
        <v>2865763.7899999991</v>
      </c>
      <c r="I194" s="48">
        <f t="shared" si="41"/>
        <v>0.39924410731210891</v>
      </c>
      <c r="J194" s="261"/>
      <c r="K194" s="283">
        <v>92847015.87000002</v>
      </c>
      <c r="L194" s="283">
        <v>59695402.630000003</v>
      </c>
      <c r="M194" s="283">
        <f t="shared" si="42"/>
        <v>33151613.240000017</v>
      </c>
      <c r="N194" s="48">
        <f t="shared" si="43"/>
        <v>0.55534617038230061</v>
      </c>
      <c r="O194" s="182"/>
      <c r="P194" s="254"/>
      <c r="Q194" s="283">
        <v>34069410.619999997</v>
      </c>
      <c r="R194" s="283">
        <v>22643874.050000004</v>
      </c>
      <c r="S194" s="283">
        <f t="shared" si="44"/>
        <v>11425536.569999993</v>
      </c>
      <c r="T194" s="48">
        <f t="shared" si="45"/>
        <v>0.5045751687529807</v>
      </c>
      <c r="U194" s="261"/>
      <c r="V194" s="283">
        <v>141619726.49000007</v>
      </c>
      <c r="W194" s="283">
        <v>114875863.69999999</v>
      </c>
      <c r="X194" s="283">
        <f t="shared" si="46"/>
        <v>26743862.790000081</v>
      </c>
      <c r="Y194" s="48">
        <f t="shared" si="47"/>
        <v>0.23280663081534753</v>
      </c>
      <c r="Z194"/>
    </row>
    <row r="195" spans="1:26" s="68" customFormat="1" hidden="1" outlineLevel="1" x14ac:dyDescent="0.25">
      <c r="A195" s="63" t="s">
        <v>1333</v>
      </c>
      <c r="B195" s="64" t="s">
        <v>1792</v>
      </c>
      <c r="C195" s="65" t="s">
        <v>2250</v>
      </c>
      <c r="D195" s="66"/>
      <c r="E195" s="67"/>
      <c r="F195" s="307">
        <v>441077.5</v>
      </c>
      <c r="G195" s="307">
        <v>404117.81</v>
      </c>
      <c r="H195" s="142">
        <f t="shared" si="40"/>
        <v>36959.69</v>
      </c>
      <c r="I195" s="91">
        <f t="shared" si="41"/>
        <v>9.1457711304532716E-2</v>
      </c>
      <c r="J195" s="157"/>
      <c r="K195" s="307">
        <v>2392787.41</v>
      </c>
      <c r="L195" s="307">
        <v>2741202.74</v>
      </c>
      <c r="M195" s="142">
        <f t="shared" si="42"/>
        <v>-348415.33000000007</v>
      </c>
      <c r="N195" s="91">
        <f t="shared" si="43"/>
        <v>-0.12710308687346492</v>
      </c>
      <c r="O195" s="258"/>
      <c r="P195" s="157"/>
      <c r="Q195" s="307">
        <v>1086377.3999999999</v>
      </c>
      <c r="R195" s="307">
        <v>1198349.69</v>
      </c>
      <c r="S195" s="142">
        <f t="shared" si="44"/>
        <v>-111972.29000000004</v>
      </c>
      <c r="T195" s="91">
        <f t="shared" si="45"/>
        <v>-9.3438744078116337E-2</v>
      </c>
      <c r="U195" s="157"/>
      <c r="V195" s="307">
        <v>4078509.39</v>
      </c>
      <c r="W195" s="307">
        <v>4979442.82</v>
      </c>
      <c r="X195" s="142">
        <f t="shared" si="46"/>
        <v>-900933.43000000017</v>
      </c>
      <c r="Y195" s="91">
        <f t="shared" si="47"/>
        <v>-0.18093057046089348</v>
      </c>
      <c r="Z195" s="132"/>
    </row>
    <row r="196" spans="1:26" s="68" customFormat="1" hidden="1" outlineLevel="1" x14ac:dyDescent="0.25">
      <c r="A196" s="63" t="s">
        <v>1334</v>
      </c>
      <c r="B196" s="64" t="s">
        <v>1793</v>
      </c>
      <c r="C196" s="65" t="s">
        <v>2251</v>
      </c>
      <c r="D196" s="66"/>
      <c r="E196" s="67"/>
      <c r="F196" s="307">
        <v>0</v>
      </c>
      <c r="G196" s="307">
        <v>0</v>
      </c>
      <c r="H196" s="142">
        <f t="shared" si="40"/>
        <v>0</v>
      </c>
      <c r="I196" s="91" t="str">
        <f t="shared" si="41"/>
        <v/>
      </c>
      <c r="J196" s="157"/>
      <c r="K196" s="307">
        <v>0</v>
      </c>
      <c r="L196" s="307">
        <v>0</v>
      </c>
      <c r="M196" s="142">
        <f t="shared" si="42"/>
        <v>0</v>
      </c>
      <c r="N196" s="91" t="str">
        <f t="shared" si="43"/>
        <v/>
      </c>
      <c r="O196" s="258"/>
      <c r="P196" s="157"/>
      <c r="Q196" s="307">
        <v>0</v>
      </c>
      <c r="R196" s="307">
        <v>-17.080000000000002</v>
      </c>
      <c r="S196" s="142">
        <f t="shared" si="44"/>
        <v>17.080000000000002</v>
      </c>
      <c r="T196" s="91">
        <f t="shared" si="45"/>
        <v>1</v>
      </c>
      <c r="U196" s="157"/>
      <c r="V196" s="307">
        <v>0</v>
      </c>
      <c r="W196" s="307">
        <v>0</v>
      </c>
      <c r="X196" s="142">
        <f t="shared" si="46"/>
        <v>0</v>
      </c>
      <c r="Y196" s="91" t="str">
        <f t="shared" si="47"/>
        <v/>
      </c>
      <c r="Z196" s="132"/>
    </row>
    <row r="197" spans="1:26" s="68" customFormat="1" hidden="1" outlineLevel="1" x14ac:dyDescent="0.25">
      <c r="A197" s="63" t="s">
        <v>1320</v>
      </c>
      <c r="B197" s="64" t="s">
        <v>1779</v>
      </c>
      <c r="C197" s="65" t="s">
        <v>2237</v>
      </c>
      <c r="D197" s="66"/>
      <c r="E197" s="67"/>
      <c r="F197" s="307">
        <v>671120.34</v>
      </c>
      <c r="G197" s="307">
        <v>473977.3</v>
      </c>
      <c r="H197" s="142">
        <f t="shared" si="40"/>
        <v>197143.03999999998</v>
      </c>
      <c r="I197" s="91">
        <f t="shared" si="41"/>
        <v>0.41593350567632664</v>
      </c>
      <c r="J197" s="157"/>
      <c r="K197" s="307">
        <v>4770804.21</v>
      </c>
      <c r="L197" s="307">
        <v>3549213.05</v>
      </c>
      <c r="M197" s="142">
        <f t="shared" si="42"/>
        <v>1221591.1600000001</v>
      </c>
      <c r="N197" s="91">
        <f t="shared" si="43"/>
        <v>0.34418648381787059</v>
      </c>
      <c r="O197" s="258"/>
      <c r="P197" s="157"/>
      <c r="Q197" s="307">
        <v>1646297.01</v>
      </c>
      <c r="R197" s="307">
        <v>1358673.82</v>
      </c>
      <c r="S197" s="142">
        <f t="shared" si="44"/>
        <v>287623.18999999994</v>
      </c>
      <c r="T197" s="91">
        <f t="shared" si="45"/>
        <v>0.2116940694419209</v>
      </c>
      <c r="U197" s="157"/>
      <c r="V197" s="307">
        <v>7570431.1699999999</v>
      </c>
      <c r="W197" s="307">
        <v>7103320.96</v>
      </c>
      <c r="X197" s="142">
        <f t="shared" si="46"/>
        <v>467110.20999999996</v>
      </c>
      <c r="Y197" s="91">
        <f t="shared" si="47"/>
        <v>6.5759412059567132E-2</v>
      </c>
      <c r="Z197" s="132"/>
    </row>
    <row r="198" spans="1:26" s="68" customFormat="1" hidden="1" outlineLevel="1" x14ac:dyDescent="0.25">
      <c r="A198" s="63" t="s">
        <v>1321</v>
      </c>
      <c r="B198" s="64" t="s">
        <v>1780</v>
      </c>
      <c r="C198" s="65" t="s">
        <v>2238</v>
      </c>
      <c r="D198" s="66"/>
      <c r="E198" s="67"/>
      <c r="F198" s="307">
        <v>9639698.9399999995</v>
      </c>
      <c r="G198" s="307">
        <v>10399040</v>
      </c>
      <c r="H198" s="142">
        <f t="shared" si="40"/>
        <v>-759341.06000000052</v>
      </c>
      <c r="I198" s="91">
        <f t="shared" si="41"/>
        <v>-7.3020303797273645E-2</v>
      </c>
      <c r="J198" s="157"/>
      <c r="K198" s="307">
        <v>38628656.909999996</v>
      </c>
      <c r="L198" s="307">
        <v>48686220.909999996</v>
      </c>
      <c r="M198" s="142">
        <f t="shared" si="42"/>
        <v>-10057564</v>
      </c>
      <c r="N198" s="91">
        <f t="shared" si="43"/>
        <v>-0.20657927052075237</v>
      </c>
      <c r="O198" s="258"/>
      <c r="P198" s="157"/>
      <c r="Q198" s="307">
        <v>16467427.58</v>
      </c>
      <c r="R198" s="307">
        <v>22306502.59</v>
      </c>
      <c r="S198" s="142">
        <f t="shared" si="44"/>
        <v>-5839075.0099999998</v>
      </c>
      <c r="T198" s="91">
        <f t="shared" si="45"/>
        <v>-0.26176559890736328</v>
      </c>
      <c r="U198" s="157"/>
      <c r="V198" s="307">
        <v>72139360.299999997</v>
      </c>
      <c r="W198" s="307">
        <v>69244510.629999995</v>
      </c>
      <c r="X198" s="142">
        <f t="shared" si="46"/>
        <v>2894849.6700000018</v>
      </c>
      <c r="Y198" s="91">
        <f t="shared" si="47"/>
        <v>4.1806197251769095E-2</v>
      </c>
      <c r="Z198" s="132"/>
    </row>
    <row r="199" spans="1:26" s="68" customFormat="1" hidden="1" outlineLevel="1" x14ac:dyDescent="0.25">
      <c r="A199" s="63" t="s">
        <v>1322</v>
      </c>
      <c r="B199" s="64" t="s">
        <v>1781</v>
      </c>
      <c r="C199" s="65" t="s">
        <v>2239</v>
      </c>
      <c r="D199" s="66"/>
      <c r="E199" s="67"/>
      <c r="F199" s="307">
        <v>519917.36</v>
      </c>
      <c r="G199" s="307">
        <v>448366.93</v>
      </c>
      <c r="H199" s="142">
        <f t="shared" si="40"/>
        <v>71550.429999999993</v>
      </c>
      <c r="I199" s="91">
        <f t="shared" si="41"/>
        <v>0.15958007875380104</v>
      </c>
      <c r="J199" s="157"/>
      <c r="K199" s="307">
        <v>2269117.4900000002</v>
      </c>
      <c r="L199" s="307">
        <v>1943694.6800000002</v>
      </c>
      <c r="M199" s="142">
        <f t="shared" si="42"/>
        <v>325422.81000000006</v>
      </c>
      <c r="N199" s="91">
        <f t="shared" si="43"/>
        <v>0.16742486016373725</v>
      </c>
      <c r="O199" s="258"/>
      <c r="P199" s="157"/>
      <c r="Q199" s="307">
        <v>1101238.8999999999</v>
      </c>
      <c r="R199" s="307">
        <v>1000866.61</v>
      </c>
      <c r="S199" s="142">
        <f t="shared" si="44"/>
        <v>100372.28999999992</v>
      </c>
      <c r="T199" s="91">
        <f t="shared" si="45"/>
        <v>0.10028538168537755</v>
      </c>
      <c r="U199" s="157"/>
      <c r="V199" s="307">
        <v>3876212.89</v>
      </c>
      <c r="W199" s="307">
        <v>2635293.56</v>
      </c>
      <c r="X199" s="142">
        <f t="shared" si="46"/>
        <v>1240919.33</v>
      </c>
      <c r="Y199" s="91">
        <f t="shared" si="47"/>
        <v>0.47088466683005897</v>
      </c>
      <c r="Z199" s="132"/>
    </row>
    <row r="200" spans="1:26" s="68" customFormat="1" hidden="1" outlineLevel="1" x14ac:dyDescent="0.25">
      <c r="A200" s="63" t="s">
        <v>1323</v>
      </c>
      <c r="B200" s="64" t="s">
        <v>1782</v>
      </c>
      <c r="C200" s="65" t="s">
        <v>2240</v>
      </c>
      <c r="D200" s="66"/>
      <c r="E200" s="67"/>
      <c r="F200" s="307">
        <v>-1315935.06</v>
      </c>
      <c r="G200" s="307">
        <v>-3400719.02</v>
      </c>
      <c r="H200" s="142">
        <f t="shared" si="40"/>
        <v>2084783.96</v>
      </c>
      <c r="I200" s="91">
        <f t="shared" si="41"/>
        <v>-0.61304210895965172</v>
      </c>
      <c r="J200" s="157"/>
      <c r="K200" s="307">
        <v>239419.24</v>
      </c>
      <c r="L200" s="307">
        <v>475218.31</v>
      </c>
      <c r="M200" s="142">
        <f t="shared" si="42"/>
        <v>-235799.07</v>
      </c>
      <c r="N200" s="91">
        <f t="shared" si="43"/>
        <v>-0.49619104533240732</v>
      </c>
      <c r="O200" s="258"/>
      <c r="P200" s="157"/>
      <c r="Q200" s="307">
        <v>-238646.47500000001</v>
      </c>
      <c r="R200" s="307">
        <v>-2977742</v>
      </c>
      <c r="S200" s="142">
        <f t="shared" si="44"/>
        <v>2739095.5249999999</v>
      </c>
      <c r="T200" s="91">
        <f t="shared" si="45"/>
        <v>-0.91985656413483774</v>
      </c>
      <c r="U200" s="157"/>
      <c r="V200" s="307">
        <v>1817425</v>
      </c>
      <c r="W200" s="307">
        <v>-4337801.0000000009</v>
      </c>
      <c r="X200" s="142">
        <f t="shared" si="46"/>
        <v>6155226.0000000009</v>
      </c>
      <c r="Y200" s="91">
        <f t="shared" si="47"/>
        <v>-1.4189738072355094</v>
      </c>
      <c r="Z200" s="132"/>
    </row>
    <row r="201" spans="1:26" s="68" customFormat="1" hidden="1" outlineLevel="1" x14ac:dyDescent="0.25">
      <c r="A201" s="63" t="s">
        <v>1324</v>
      </c>
      <c r="B201" s="64" t="s">
        <v>1783</v>
      </c>
      <c r="C201" s="65" t="s">
        <v>2241</v>
      </c>
      <c r="D201" s="66"/>
      <c r="E201" s="67"/>
      <c r="F201" s="307">
        <v>1061.0899999999999</v>
      </c>
      <c r="G201" s="307">
        <v>2129.9</v>
      </c>
      <c r="H201" s="142">
        <f t="shared" si="40"/>
        <v>-1068.8100000000002</v>
      </c>
      <c r="I201" s="91">
        <f t="shared" si="41"/>
        <v>-0.50181229165688535</v>
      </c>
      <c r="J201" s="157"/>
      <c r="K201" s="307">
        <v>3019.55</v>
      </c>
      <c r="L201" s="307">
        <v>10673.84</v>
      </c>
      <c r="M201" s="142">
        <f t="shared" si="42"/>
        <v>-7654.29</v>
      </c>
      <c r="N201" s="91">
        <f t="shared" si="43"/>
        <v>-0.71710743275147459</v>
      </c>
      <c r="O201" s="258"/>
      <c r="P201" s="157"/>
      <c r="Q201" s="307">
        <v>1041.57</v>
      </c>
      <c r="R201" s="307">
        <v>8178.3600000000006</v>
      </c>
      <c r="S201" s="142">
        <f t="shared" si="44"/>
        <v>-7136.7900000000009</v>
      </c>
      <c r="T201" s="91">
        <f t="shared" si="45"/>
        <v>-0.87264317051340368</v>
      </c>
      <c r="U201" s="157"/>
      <c r="V201" s="307">
        <v>11199.76</v>
      </c>
      <c r="W201" s="307">
        <v>10673.84</v>
      </c>
      <c r="X201" s="142">
        <f t="shared" si="46"/>
        <v>525.92000000000007</v>
      </c>
      <c r="Y201" s="91">
        <f t="shared" si="47"/>
        <v>4.9271864671008754E-2</v>
      </c>
      <c r="Z201" s="132"/>
    </row>
    <row r="202" spans="1:26" s="68" customFormat="1" hidden="1" outlineLevel="1" x14ac:dyDescent="0.25">
      <c r="A202" s="63" t="s">
        <v>1325</v>
      </c>
      <c r="B202" s="64" t="s">
        <v>1784</v>
      </c>
      <c r="C202" s="65" t="s">
        <v>2242</v>
      </c>
      <c r="D202" s="66"/>
      <c r="E202" s="67"/>
      <c r="F202" s="307">
        <v>0</v>
      </c>
      <c r="G202" s="307">
        <v>0</v>
      </c>
      <c r="H202" s="142">
        <f t="shared" si="40"/>
        <v>0</v>
      </c>
      <c r="I202" s="91" t="str">
        <f t="shared" si="41"/>
        <v/>
      </c>
      <c r="J202" s="157"/>
      <c r="K202" s="307">
        <v>4136038.43</v>
      </c>
      <c r="L202" s="307">
        <v>49281.130000000005</v>
      </c>
      <c r="M202" s="142">
        <f t="shared" si="42"/>
        <v>4086757.3000000003</v>
      </c>
      <c r="N202" s="91">
        <f t="shared" si="43"/>
        <v>82.927426785871177</v>
      </c>
      <c r="O202" s="258"/>
      <c r="P202" s="157"/>
      <c r="Q202" s="307">
        <v>4136038.43</v>
      </c>
      <c r="R202" s="307">
        <v>49281.130000000005</v>
      </c>
      <c r="S202" s="142">
        <f t="shared" si="44"/>
        <v>4086757.3000000003</v>
      </c>
      <c r="T202" s="91">
        <f t="shared" si="45"/>
        <v>82.927426785871177</v>
      </c>
      <c r="U202" s="157"/>
      <c r="V202" s="307">
        <v>4136038.43</v>
      </c>
      <c r="W202" s="307">
        <v>49281.130000000005</v>
      </c>
      <c r="X202" s="142">
        <f t="shared" si="46"/>
        <v>4086757.3000000003</v>
      </c>
      <c r="Y202" s="91">
        <f t="shared" si="47"/>
        <v>82.927426785871177</v>
      </c>
      <c r="Z202" s="132"/>
    </row>
    <row r="203" spans="1:26" s="68" customFormat="1" hidden="1" outlineLevel="1" x14ac:dyDescent="0.25">
      <c r="A203" s="63" t="s">
        <v>1326</v>
      </c>
      <c r="B203" s="64" t="s">
        <v>1785</v>
      </c>
      <c r="C203" s="65" t="s">
        <v>2243</v>
      </c>
      <c r="D203" s="66"/>
      <c r="E203" s="67"/>
      <c r="F203" s="307">
        <v>310596.72000000003</v>
      </c>
      <c r="G203" s="307">
        <v>348934.23</v>
      </c>
      <c r="H203" s="142">
        <f t="shared" si="40"/>
        <v>-38337.509999999951</v>
      </c>
      <c r="I203" s="91">
        <f t="shared" si="41"/>
        <v>-0.10987030421177066</v>
      </c>
      <c r="J203" s="157"/>
      <c r="K203" s="307">
        <v>2700152.3</v>
      </c>
      <c r="L203" s="307">
        <v>2161387.63</v>
      </c>
      <c r="M203" s="142">
        <f t="shared" si="42"/>
        <v>538764.66999999993</v>
      </c>
      <c r="N203" s="91">
        <f t="shared" si="43"/>
        <v>0.24926795292152198</v>
      </c>
      <c r="O203" s="258"/>
      <c r="P203" s="157"/>
      <c r="Q203" s="307">
        <v>1497506.75</v>
      </c>
      <c r="R203" s="307">
        <v>1038928.38</v>
      </c>
      <c r="S203" s="142">
        <f t="shared" si="44"/>
        <v>458578.37</v>
      </c>
      <c r="T203" s="91">
        <f t="shared" si="45"/>
        <v>0.4413955560632582</v>
      </c>
      <c r="U203" s="157"/>
      <c r="V203" s="307">
        <v>4268095.99</v>
      </c>
      <c r="W203" s="307">
        <v>3212651.17</v>
      </c>
      <c r="X203" s="142">
        <f t="shared" si="46"/>
        <v>1055444.8200000003</v>
      </c>
      <c r="Y203" s="91">
        <f t="shared" si="47"/>
        <v>0.32852767516617759</v>
      </c>
      <c r="Z203" s="132"/>
    </row>
    <row r="204" spans="1:26" s="68" customFormat="1" hidden="1" outlineLevel="1" x14ac:dyDescent="0.25">
      <c r="A204" s="63" t="s">
        <v>1327</v>
      </c>
      <c r="B204" s="64" t="s">
        <v>1786</v>
      </c>
      <c r="C204" s="65" t="s">
        <v>2244</v>
      </c>
      <c r="D204" s="66"/>
      <c r="E204" s="67"/>
      <c r="F204" s="307">
        <v>4467847.34</v>
      </c>
      <c r="G204" s="307">
        <v>3132492.51</v>
      </c>
      <c r="H204" s="142">
        <f t="shared" si="40"/>
        <v>1335354.83</v>
      </c>
      <c r="I204" s="91">
        <f t="shared" si="41"/>
        <v>0.42629146781263977</v>
      </c>
      <c r="J204" s="157"/>
      <c r="K204" s="307">
        <v>25416774.620000001</v>
      </c>
      <c r="L204" s="307">
        <v>20263773.100000001</v>
      </c>
      <c r="M204" s="142">
        <f t="shared" si="42"/>
        <v>5153001.5199999996</v>
      </c>
      <c r="N204" s="91">
        <f t="shared" si="43"/>
        <v>0.25429625048456544</v>
      </c>
      <c r="O204" s="258"/>
      <c r="P204" s="157"/>
      <c r="Q204" s="307">
        <v>10547386.01</v>
      </c>
      <c r="R204" s="307">
        <v>8230529.9400000004</v>
      </c>
      <c r="S204" s="142">
        <f t="shared" si="44"/>
        <v>2316856.0699999994</v>
      </c>
      <c r="T204" s="91">
        <f t="shared" si="45"/>
        <v>0.28149536990810087</v>
      </c>
      <c r="U204" s="157"/>
      <c r="V204" s="307">
        <v>32918128.289999999</v>
      </c>
      <c r="W204" s="307">
        <v>29157576.75</v>
      </c>
      <c r="X204" s="142">
        <f t="shared" si="46"/>
        <v>3760551.5399999991</v>
      </c>
      <c r="Y204" s="91">
        <f t="shared" si="47"/>
        <v>0.1289733907671185</v>
      </c>
      <c r="Z204" s="132"/>
    </row>
    <row r="205" spans="1:26" s="68" customFormat="1" hidden="1" outlineLevel="1" x14ac:dyDescent="0.25">
      <c r="A205" s="63" t="s">
        <v>1328</v>
      </c>
      <c r="B205" s="64" t="s">
        <v>1787</v>
      </c>
      <c r="C205" s="65" t="s">
        <v>2245</v>
      </c>
      <c r="D205" s="66"/>
      <c r="E205" s="67"/>
      <c r="F205" s="307">
        <v>34941.629999999997</v>
      </c>
      <c r="G205" s="307">
        <v>57813.520000000004</v>
      </c>
      <c r="H205" s="142">
        <f t="shared" si="40"/>
        <v>-22871.890000000007</v>
      </c>
      <c r="I205" s="91">
        <f t="shared" si="41"/>
        <v>-0.3956149011511495</v>
      </c>
      <c r="J205" s="157"/>
      <c r="K205" s="307">
        <v>315132.94</v>
      </c>
      <c r="L205" s="307">
        <v>575078.07000000007</v>
      </c>
      <c r="M205" s="142">
        <f t="shared" si="42"/>
        <v>-259945.13000000006</v>
      </c>
      <c r="N205" s="91">
        <f t="shared" si="43"/>
        <v>-0.45201711482407952</v>
      </c>
      <c r="O205" s="258"/>
      <c r="P205" s="157"/>
      <c r="Q205" s="307">
        <v>161635.01</v>
      </c>
      <c r="R205" s="307">
        <v>84440.790000000008</v>
      </c>
      <c r="S205" s="142">
        <f t="shared" si="44"/>
        <v>77194.22</v>
      </c>
      <c r="T205" s="91">
        <f t="shared" si="45"/>
        <v>0.91418164136076885</v>
      </c>
      <c r="U205" s="157"/>
      <c r="V205" s="307">
        <v>364550.78</v>
      </c>
      <c r="W205" s="307">
        <v>666994.34000000008</v>
      </c>
      <c r="X205" s="142">
        <f t="shared" si="46"/>
        <v>-302443.56000000006</v>
      </c>
      <c r="Y205" s="91">
        <f t="shared" si="47"/>
        <v>-0.45344246849231135</v>
      </c>
      <c r="Z205" s="132"/>
    </row>
    <row r="206" spans="1:26" s="68" customFormat="1" hidden="1" outlineLevel="1" x14ac:dyDescent="0.25">
      <c r="A206" s="63" t="s">
        <v>1329</v>
      </c>
      <c r="B206" s="64" t="s">
        <v>1788</v>
      </c>
      <c r="C206" s="65" t="s">
        <v>2246</v>
      </c>
      <c r="D206" s="66"/>
      <c r="E206" s="67"/>
      <c r="F206" s="307">
        <v>123628.91</v>
      </c>
      <c r="G206" s="307">
        <v>111889.49</v>
      </c>
      <c r="H206" s="142">
        <f t="shared" si="40"/>
        <v>11739.419999999998</v>
      </c>
      <c r="I206" s="91">
        <f t="shared" si="41"/>
        <v>0.10491977396625901</v>
      </c>
      <c r="J206" s="157"/>
      <c r="K206" s="307">
        <v>769602.9</v>
      </c>
      <c r="L206" s="307">
        <v>792955.66</v>
      </c>
      <c r="M206" s="142">
        <f t="shared" si="42"/>
        <v>-23352.760000000009</v>
      </c>
      <c r="N206" s="91">
        <f t="shared" si="43"/>
        <v>-2.9450272162758771E-2</v>
      </c>
      <c r="O206" s="258"/>
      <c r="P206" s="157"/>
      <c r="Q206" s="307">
        <v>295677.47000000003</v>
      </c>
      <c r="R206" s="307">
        <v>491025.9</v>
      </c>
      <c r="S206" s="142">
        <f t="shared" si="44"/>
        <v>-195348.43</v>
      </c>
      <c r="T206" s="91">
        <f t="shared" si="45"/>
        <v>-0.39783732385603282</v>
      </c>
      <c r="U206" s="157"/>
      <c r="V206" s="307">
        <v>1366918.92</v>
      </c>
      <c r="W206" s="307">
        <v>1393510.86</v>
      </c>
      <c r="X206" s="142">
        <f t="shared" si="46"/>
        <v>-26591.940000000177</v>
      </c>
      <c r="Y206" s="91">
        <f t="shared" si="47"/>
        <v>-1.9082693047688323E-2</v>
      </c>
      <c r="Z206" s="132"/>
    </row>
    <row r="207" spans="1:26" s="68" customFormat="1" hidden="1" outlineLevel="1" x14ac:dyDescent="0.25">
      <c r="A207" s="63" t="s">
        <v>1330</v>
      </c>
      <c r="B207" s="64" t="s">
        <v>1789</v>
      </c>
      <c r="C207" s="65" t="s">
        <v>2247</v>
      </c>
      <c r="D207" s="66"/>
      <c r="E207" s="67"/>
      <c r="F207" s="307">
        <v>-90539.53</v>
      </c>
      <c r="G207" s="307">
        <v>-120542.53</v>
      </c>
      <c r="H207" s="142">
        <f t="shared" si="40"/>
        <v>30003</v>
      </c>
      <c r="I207" s="91">
        <f t="shared" si="41"/>
        <v>-0.24889970369793965</v>
      </c>
      <c r="J207" s="157"/>
      <c r="K207" s="307">
        <v>-699746.25</v>
      </c>
      <c r="L207" s="307">
        <v>-790065.81</v>
      </c>
      <c r="M207" s="142">
        <f t="shared" si="42"/>
        <v>90319.560000000056</v>
      </c>
      <c r="N207" s="91">
        <f t="shared" si="43"/>
        <v>-0.11431903375239089</v>
      </c>
      <c r="O207" s="258"/>
      <c r="P207" s="157"/>
      <c r="Q207" s="307">
        <v>-245050.13</v>
      </c>
      <c r="R207" s="307">
        <v>-249793.91</v>
      </c>
      <c r="S207" s="142">
        <f t="shared" si="44"/>
        <v>4743.7799999999988</v>
      </c>
      <c r="T207" s="91">
        <f t="shared" si="45"/>
        <v>-1.8990775235473111E-2</v>
      </c>
      <c r="U207" s="157"/>
      <c r="V207" s="307">
        <v>-1195357.95</v>
      </c>
      <c r="W207" s="307">
        <v>-1285073.7200000002</v>
      </c>
      <c r="X207" s="142">
        <f t="shared" si="46"/>
        <v>89715.770000000251</v>
      </c>
      <c r="Y207" s="91">
        <f t="shared" si="47"/>
        <v>-6.9813714655996728E-2</v>
      </c>
      <c r="Z207" s="132"/>
    </row>
    <row r="208" spans="1:26" s="68" customFormat="1" hidden="1" outlineLevel="1" x14ac:dyDescent="0.25">
      <c r="A208" s="63" t="s">
        <v>1331</v>
      </c>
      <c r="B208" s="64" t="s">
        <v>1790</v>
      </c>
      <c r="C208" s="65" t="s">
        <v>2248</v>
      </c>
      <c r="D208" s="66"/>
      <c r="E208" s="67"/>
      <c r="F208" s="307">
        <v>503208</v>
      </c>
      <c r="G208" s="307">
        <v>547200</v>
      </c>
      <c r="H208" s="142">
        <f t="shared" si="40"/>
        <v>-43992</v>
      </c>
      <c r="I208" s="91">
        <f t="shared" si="41"/>
        <v>-8.0394736842105269E-2</v>
      </c>
      <c r="J208" s="157"/>
      <c r="K208" s="307">
        <v>3600456.48</v>
      </c>
      <c r="L208" s="307">
        <v>3696767.2800000003</v>
      </c>
      <c r="M208" s="142">
        <f t="shared" si="42"/>
        <v>-96310.800000000279</v>
      </c>
      <c r="N208" s="91">
        <f t="shared" si="43"/>
        <v>-2.6052708408520722E-2</v>
      </c>
      <c r="O208" s="258"/>
      <c r="P208" s="157"/>
      <c r="Q208" s="307">
        <v>1447117.2</v>
      </c>
      <c r="R208" s="307">
        <v>1674426.96</v>
      </c>
      <c r="S208" s="142">
        <f t="shared" si="44"/>
        <v>-227309.76</v>
      </c>
      <c r="T208" s="91">
        <f t="shared" si="45"/>
        <v>-0.13575376258872468</v>
      </c>
      <c r="U208" s="157"/>
      <c r="V208" s="307">
        <v>6141848.5999999996</v>
      </c>
      <c r="W208" s="307">
        <v>6248779.9199999999</v>
      </c>
      <c r="X208" s="142">
        <f t="shared" si="46"/>
        <v>-106931.3200000003</v>
      </c>
      <c r="Y208" s="91">
        <f t="shared" si="47"/>
        <v>-1.7112351750099768E-2</v>
      </c>
      <c r="Z208" s="132"/>
    </row>
    <row r="209" spans="1:26" s="68" customFormat="1" hidden="1" outlineLevel="1" x14ac:dyDescent="0.25">
      <c r="A209" s="63" t="s">
        <v>1332</v>
      </c>
      <c r="B209" s="64" t="s">
        <v>1791</v>
      </c>
      <c r="C209" s="65" t="s">
        <v>2249</v>
      </c>
      <c r="D209" s="66"/>
      <c r="E209" s="67"/>
      <c r="F209" s="307">
        <v>7.4999999999999997E-2</v>
      </c>
      <c r="G209" s="307">
        <v>-0.22</v>
      </c>
      <c r="H209" s="142">
        <f t="shared" si="40"/>
        <v>0.29499999999999998</v>
      </c>
      <c r="I209" s="91">
        <f t="shared" si="41"/>
        <v>-1.3409090909090908</v>
      </c>
      <c r="J209" s="157"/>
      <c r="K209" s="307">
        <v>237983.75</v>
      </c>
      <c r="L209" s="307">
        <v>1140696.8600000001</v>
      </c>
      <c r="M209" s="142">
        <f t="shared" si="42"/>
        <v>-902713.1100000001</v>
      </c>
      <c r="N209" s="91">
        <f t="shared" si="43"/>
        <v>-0.79136985614214805</v>
      </c>
      <c r="O209" s="258"/>
      <c r="P209" s="157"/>
      <c r="Q209" s="307">
        <v>4182.57</v>
      </c>
      <c r="R209" s="307">
        <v>81387.19</v>
      </c>
      <c r="S209" s="142">
        <f t="shared" si="44"/>
        <v>-77204.62</v>
      </c>
      <c r="T209" s="91">
        <f t="shared" si="45"/>
        <v>-0.94860898871185984</v>
      </c>
      <c r="U209" s="157"/>
      <c r="V209" s="307">
        <v>1796089.5899999999</v>
      </c>
      <c r="W209" s="307">
        <v>1226591.5</v>
      </c>
      <c r="X209" s="142">
        <f t="shared" si="46"/>
        <v>569498.08999999985</v>
      </c>
      <c r="Y209" s="91">
        <f t="shared" si="47"/>
        <v>0.46429319785764034</v>
      </c>
      <c r="Z209" s="132"/>
    </row>
    <row r="210" spans="1:26" s="68" customFormat="1" hidden="1" outlineLevel="1" x14ac:dyDescent="0.25">
      <c r="A210" s="63" t="s">
        <v>1335</v>
      </c>
      <c r="B210" s="64" t="s">
        <v>1794</v>
      </c>
      <c r="C210" s="65" t="s">
        <v>2252</v>
      </c>
      <c r="D210" s="66"/>
      <c r="E210" s="67"/>
      <c r="F210" s="307">
        <v>202681.56</v>
      </c>
      <c r="G210" s="307">
        <v>116043.45</v>
      </c>
      <c r="H210" s="142">
        <f t="shared" si="40"/>
        <v>86638.11</v>
      </c>
      <c r="I210" s="91">
        <f t="shared" si="41"/>
        <v>0.74660060520434379</v>
      </c>
      <c r="J210" s="157"/>
      <c r="K210" s="307">
        <v>1190267.3500000001</v>
      </c>
      <c r="L210" s="307">
        <v>906231.25</v>
      </c>
      <c r="M210" s="142">
        <f t="shared" si="42"/>
        <v>284036.10000000009</v>
      </c>
      <c r="N210" s="91">
        <f t="shared" si="43"/>
        <v>0.31342562949578279</v>
      </c>
      <c r="O210" s="258"/>
      <c r="P210" s="157"/>
      <c r="Q210" s="307">
        <v>511211.42</v>
      </c>
      <c r="R210" s="307">
        <v>412780.96</v>
      </c>
      <c r="S210" s="142">
        <f t="shared" si="44"/>
        <v>98430.459999999963</v>
      </c>
      <c r="T210" s="91">
        <f t="shared" si="45"/>
        <v>0.23845688037549009</v>
      </c>
      <c r="U210" s="157"/>
      <c r="V210" s="307">
        <v>1783767.75</v>
      </c>
      <c r="W210" s="307">
        <v>1504891.48</v>
      </c>
      <c r="X210" s="142">
        <f t="shared" si="46"/>
        <v>278876.27</v>
      </c>
      <c r="Y210" s="91">
        <f t="shared" si="47"/>
        <v>0.18531320942823068</v>
      </c>
      <c r="Z210" s="132"/>
    </row>
    <row r="211" spans="1:26" s="68" customFormat="1" hidden="1" outlineLevel="1" x14ac:dyDescent="0.25">
      <c r="A211" s="63" t="s">
        <v>1336</v>
      </c>
      <c r="B211" s="64" t="s">
        <v>1795</v>
      </c>
      <c r="C211" s="65" t="s">
        <v>2253</v>
      </c>
      <c r="D211" s="66"/>
      <c r="E211" s="67"/>
      <c r="F211" s="307">
        <v>89646.41</v>
      </c>
      <c r="G211" s="307">
        <v>107599.58</v>
      </c>
      <c r="H211" s="142">
        <f t="shared" si="40"/>
        <v>-17953.169999999998</v>
      </c>
      <c r="I211" s="91">
        <f t="shared" si="41"/>
        <v>-0.16685167358459949</v>
      </c>
      <c r="J211" s="157"/>
      <c r="K211" s="307">
        <v>480627.09</v>
      </c>
      <c r="L211" s="307">
        <v>773606.58</v>
      </c>
      <c r="M211" s="142">
        <f t="shared" si="42"/>
        <v>-292979.48999999993</v>
      </c>
      <c r="N211" s="91">
        <f t="shared" si="43"/>
        <v>-0.37871897366746798</v>
      </c>
      <c r="O211" s="258"/>
      <c r="P211" s="157"/>
      <c r="Q211" s="307">
        <v>174361.82</v>
      </c>
      <c r="R211" s="307">
        <v>327049.19</v>
      </c>
      <c r="S211" s="142">
        <f t="shared" si="44"/>
        <v>-152687.37</v>
      </c>
      <c r="T211" s="91">
        <f t="shared" si="45"/>
        <v>-0.46686362378699053</v>
      </c>
      <c r="U211" s="157"/>
      <c r="V211" s="307">
        <v>984815.06</v>
      </c>
      <c r="W211" s="307">
        <v>1257895.73</v>
      </c>
      <c r="X211" s="142">
        <f t="shared" si="46"/>
        <v>-273080.66999999993</v>
      </c>
      <c r="Y211" s="91">
        <f t="shared" si="47"/>
        <v>-0.21709324826152318</v>
      </c>
      <c r="Z211" s="132"/>
    </row>
    <row r="212" spans="1:26" s="68" customFormat="1" hidden="1" outlineLevel="1" x14ac:dyDescent="0.25">
      <c r="A212" s="63" t="s">
        <v>1337</v>
      </c>
      <c r="B212" s="64" t="s">
        <v>1796</v>
      </c>
      <c r="C212" s="65" t="s">
        <v>2254</v>
      </c>
      <c r="D212" s="66"/>
      <c r="E212" s="67"/>
      <c r="F212" s="307">
        <v>0</v>
      </c>
      <c r="G212" s="307">
        <v>0</v>
      </c>
      <c r="H212" s="142">
        <f t="shared" si="40"/>
        <v>0</v>
      </c>
      <c r="I212" s="91" t="str">
        <f t="shared" si="41"/>
        <v/>
      </c>
      <c r="J212" s="157"/>
      <c r="K212" s="307">
        <v>0</v>
      </c>
      <c r="L212" s="307">
        <v>0</v>
      </c>
      <c r="M212" s="142">
        <f t="shared" si="42"/>
        <v>0</v>
      </c>
      <c r="N212" s="91" t="str">
        <f t="shared" si="43"/>
        <v/>
      </c>
      <c r="O212" s="258"/>
      <c r="P212" s="157"/>
      <c r="Q212" s="307">
        <v>0</v>
      </c>
      <c r="R212" s="307">
        <v>0</v>
      </c>
      <c r="S212" s="142">
        <f t="shared" si="44"/>
        <v>0</v>
      </c>
      <c r="T212" s="91" t="str">
        <f t="shared" si="45"/>
        <v/>
      </c>
      <c r="U212" s="157"/>
      <c r="V212" s="307">
        <v>0</v>
      </c>
      <c r="W212" s="307">
        <v>286.77</v>
      </c>
      <c r="X212" s="142">
        <f t="shared" si="46"/>
        <v>-286.77</v>
      </c>
      <c r="Y212" s="91">
        <f t="shared" si="47"/>
        <v>1</v>
      </c>
      <c r="Z212" s="132"/>
    </row>
    <row r="213" spans="1:26" s="68" customFormat="1" hidden="1" outlineLevel="1" x14ac:dyDescent="0.25">
      <c r="A213" s="63" t="s">
        <v>1338</v>
      </c>
      <c r="B213" s="64" t="s">
        <v>1797</v>
      </c>
      <c r="C213" s="65" t="s">
        <v>2255</v>
      </c>
      <c r="D213" s="66"/>
      <c r="E213" s="67"/>
      <c r="F213" s="307">
        <v>379391.47000000003</v>
      </c>
      <c r="G213" s="307">
        <v>306248.52</v>
      </c>
      <c r="H213" s="142">
        <f t="shared" si="40"/>
        <v>73142.950000000012</v>
      </c>
      <c r="I213" s="91">
        <f t="shared" si="41"/>
        <v>0.23883527665701049</v>
      </c>
      <c r="J213" s="157"/>
      <c r="K213" s="307">
        <v>1160060.48</v>
      </c>
      <c r="L213" s="307">
        <v>1181700.99</v>
      </c>
      <c r="M213" s="142">
        <f t="shared" si="42"/>
        <v>-21640.510000000009</v>
      </c>
      <c r="N213" s="91">
        <f t="shared" si="43"/>
        <v>-1.8313016730230555E-2</v>
      </c>
      <c r="O213" s="258"/>
      <c r="P213" s="157"/>
      <c r="Q213" s="307">
        <v>528474.69000000006</v>
      </c>
      <c r="R213" s="307">
        <v>630232.55000000005</v>
      </c>
      <c r="S213" s="142">
        <f t="shared" si="44"/>
        <v>-101757.85999999999</v>
      </c>
      <c r="T213" s="91">
        <f t="shared" si="45"/>
        <v>-0.16146081315539793</v>
      </c>
      <c r="U213" s="157"/>
      <c r="V213" s="307">
        <v>2254076.38</v>
      </c>
      <c r="W213" s="307">
        <v>1796562.35</v>
      </c>
      <c r="X213" s="142">
        <f t="shared" si="46"/>
        <v>457514.0299999998</v>
      </c>
      <c r="Y213" s="91">
        <f t="shared" si="47"/>
        <v>0.25466081374798921</v>
      </c>
      <c r="Z213" s="132"/>
    </row>
    <row r="214" spans="1:26" s="68" customFormat="1" hidden="1" outlineLevel="1" x14ac:dyDescent="0.25">
      <c r="A214" s="63" t="s">
        <v>1339</v>
      </c>
      <c r="B214" s="64" t="s">
        <v>1798</v>
      </c>
      <c r="C214" s="65" t="s">
        <v>2256</v>
      </c>
      <c r="D214" s="66"/>
      <c r="E214" s="67"/>
      <c r="F214" s="307">
        <v>0</v>
      </c>
      <c r="G214" s="307">
        <v>0</v>
      </c>
      <c r="H214" s="142">
        <f t="shared" si="40"/>
        <v>0</v>
      </c>
      <c r="I214" s="91" t="str">
        <f t="shared" si="41"/>
        <v/>
      </c>
      <c r="J214" s="157"/>
      <c r="K214" s="307">
        <v>0</v>
      </c>
      <c r="L214" s="307">
        <v>0</v>
      </c>
      <c r="M214" s="142">
        <f t="shared" si="42"/>
        <v>0</v>
      </c>
      <c r="N214" s="91" t="str">
        <f t="shared" si="43"/>
        <v/>
      </c>
      <c r="O214" s="258"/>
      <c r="P214" s="157"/>
      <c r="Q214" s="307">
        <v>0</v>
      </c>
      <c r="R214" s="307">
        <v>0</v>
      </c>
      <c r="S214" s="142">
        <f t="shared" si="44"/>
        <v>0</v>
      </c>
      <c r="T214" s="91" t="str">
        <f t="shared" si="45"/>
        <v/>
      </c>
      <c r="U214" s="157"/>
      <c r="V214" s="307">
        <v>0</v>
      </c>
      <c r="W214" s="307">
        <v>1679.3500000000001</v>
      </c>
      <c r="X214" s="142">
        <f t="shared" si="46"/>
        <v>-1679.3500000000001</v>
      </c>
      <c r="Y214" s="91">
        <f t="shared" si="47"/>
        <v>1</v>
      </c>
      <c r="Z214" s="132"/>
    </row>
    <row r="215" spans="1:26" s="68" customFormat="1" hidden="1" outlineLevel="1" x14ac:dyDescent="0.25">
      <c r="A215" s="63" t="s">
        <v>1340</v>
      </c>
      <c r="B215" s="64" t="s">
        <v>1799</v>
      </c>
      <c r="C215" s="65" t="s">
        <v>2257</v>
      </c>
      <c r="D215" s="66"/>
      <c r="E215" s="67"/>
      <c r="F215" s="307">
        <v>6851.37</v>
      </c>
      <c r="G215" s="307">
        <v>6682.6900000000005</v>
      </c>
      <c r="H215" s="142">
        <f t="shared" si="40"/>
        <v>168.67999999999938</v>
      </c>
      <c r="I215" s="91">
        <f t="shared" si="41"/>
        <v>2.5241332457438453E-2</v>
      </c>
      <c r="J215" s="157"/>
      <c r="K215" s="307">
        <v>46438.41</v>
      </c>
      <c r="L215" s="307">
        <v>24963.73</v>
      </c>
      <c r="M215" s="142">
        <f t="shared" si="42"/>
        <v>21474.680000000004</v>
      </c>
      <c r="N215" s="91">
        <f t="shared" si="43"/>
        <v>0.86023522927062601</v>
      </c>
      <c r="O215" s="258"/>
      <c r="P215" s="157"/>
      <c r="Q215" s="307">
        <v>27047.59</v>
      </c>
      <c r="R215" s="307">
        <v>12967.95</v>
      </c>
      <c r="S215" s="142">
        <f t="shared" si="44"/>
        <v>14079.64</v>
      </c>
      <c r="T215" s="91">
        <f t="shared" si="45"/>
        <v>1.0857259628545759</v>
      </c>
      <c r="U215" s="157"/>
      <c r="V215" s="307">
        <v>65894.89</v>
      </c>
      <c r="W215" s="307">
        <v>38510.31</v>
      </c>
      <c r="X215" s="142">
        <f t="shared" si="46"/>
        <v>27384.58</v>
      </c>
      <c r="Y215" s="91">
        <f t="shared" si="47"/>
        <v>0.71109736587422956</v>
      </c>
      <c r="Z215" s="132"/>
    </row>
    <row r="216" spans="1:26" s="68" customFormat="1" hidden="1" outlineLevel="1" x14ac:dyDescent="0.25">
      <c r="A216" s="63" t="s">
        <v>1341</v>
      </c>
      <c r="B216" s="64" t="s">
        <v>1800</v>
      </c>
      <c r="C216" s="65" t="s">
        <v>2258</v>
      </c>
      <c r="D216" s="66"/>
      <c r="E216" s="67"/>
      <c r="F216" s="307">
        <v>448311.9</v>
      </c>
      <c r="G216" s="307">
        <v>348728.53</v>
      </c>
      <c r="H216" s="142">
        <f t="shared" si="40"/>
        <v>99583.37</v>
      </c>
      <c r="I216" s="91">
        <f t="shared" si="41"/>
        <v>0.28556129319273071</v>
      </c>
      <c r="J216" s="157"/>
      <c r="K216" s="307">
        <v>2841835.4959999998</v>
      </c>
      <c r="L216" s="307">
        <v>3987434.2</v>
      </c>
      <c r="M216" s="142">
        <f t="shared" si="42"/>
        <v>-1145598.7040000004</v>
      </c>
      <c r="N216" s="91">
        <f t="shared" si="43"/>
        <v>-0.28730222156393209</v>
      </c>
      <c r="O216" s="258"/>
      <c r="P216" s="157"/>
      <c r="Q216" s="307">
        <v>1315870.42</v>
      </c>
      <c r="R216" s="307">
        <v>2162710.81</v>
      </c>
      <c r="S216" s="142">
        <f t="shared" si="44"/>
        <v>-846840.39000000013</v>
      </c>
      <c r="T216" s="91">
        <f t="shared" si="45"/>
        <v>-0.39156432107536382</v>
      </c>
      <c r="U216" s="157"/>
      <c r="V216" s="307">
        <v>5057765.1260000002</v>
      </c>
      <c r="W216" s="307">
        <v>6678251.4900000002</v>
      </c>
      <c r="X216" s="142">
        <f t="shared" si="46"/>
        <v>-1620486.3640000001</v>
      </c>
      <c r="Y216" s="91">
        <f t="shared" si="47"/>
        <v>-0.24265129374455469</v>
      </c>
      <c r="Z216" s="132"/>
    </row>
    <row r="217" spans="1:26" s="68" customFormat="1" hidden="1" outlineLevel="1" x14ac:dyDescent="0.25">
      <c r="A217" s="63" t="s">
        <v>1342</v>
      </c>
      <c r="B217" s="64" t="s">
        <v>1801</v>
      </c>
      <c r="C217" s="65" t="s">
        <v>2259</v>
      </c>
      <c r="D217" s="66"/>
      <c r="E217" s="67"/>
      <c r="F217" s="307">
        <v>4032.86</v>
      </c>
      <c r="G217" s="307">
        <v>4125.12</v>
      </c>
      <c r="H217" s="142">
        <f t="shared" si="40"/>
        <v>-92.259999999999764</v>
      </c>
      <c r="I217" s="91">
        <f t="shared" si="41"/>
        <v>-2.2365409975952159E-2</v>
      </c>
      <c r="J217" s="157"/>
      <c r="K217" s="307">
        <v>29625.87</v>
      </c>
      <c r="L217" s="307">
        <v>30879.33</v>
      </c>
      <c r="M217" s="142">
        <f t="shared" si="42"/>
        <v>-1253.4600000000028</v>
      </c>
      <c r="N217" s="91">
        <f t="shared" si="43"/>
        <v>-4.0592201968112737E-2</v>
      </c>
      <c r="O217" s="258"/>
      <c r="P217" s="157"/>
      <c r="Q217" s="307">
        <v>10579.44</v>
      </c>
      <c r="R217" s="307">
        <v>13348.19</v>
      </c>
      <c r="S217" s="142">
        <f t="shared" si="44"/>
        <v>-2768.75</v>
      </c>
      <c r="T217" s="91">
        <f t="shared" si="45"/>
        <v>-0.20742512655273859</v>
      </c>
      <c r="U217" s="157"/>
      <c r="V217" s="307">
        <v>50739.89</v>
      </c>
      <c r="W217" s="307">
        <v>49870.16</v>
      </c>
      <c r="X217" s="142">
        <f t="shared" si="46"/>
        <v>869.72999999999593</v>
      </c>
      <c r="Y217" s="91">
        <f t="shared" si="47"/>
        <v>1.7439887900900976E-2</v>
      </c>
      <c r="Z217" s="132"/>
    </row>
    <row r="218" spans="1:26" s="68" customFormat="1" hidden="1" outlineLevel="1" x14ac:dyDescent="0.25">
      <c r="A218" s="63" t="s">
        <v>1343</v>
      </c>
      <c r="B218" s="64" t="s">
        <v>1802</v>
      </c>
      <c r="C218" s="65" t="s">
        <v>2260</v>
      </c>
      <c r="D218" s="66"/>
      <c r="E218" s="67"/>
      <c r="F218" s="307">
        <v>0</v>
      </c>
      <c r="G218" s="307">
        <v>0</v>
      </c>
      <c r="H218" s="142">
        <f t="shared" si="40"/>
        <v>0</v>
      </c>
      <c r="I218" s="91" t="str">
        <f t="shared" si="41"/>
        <v/>
      </c>
      <c r="J218" s="157"/>
      <c r="K218" s="307">
        <v>0</v>
      </c>
      <c r="L218" s="307">
        <v>10130</v>
      </c>
      <c r="M218" s="142">
        <f t="shared" si="42"/>
        <v>-10130</v>
      </c>
      <c r="N218" s="91">
        <f t="shared" si="43"/>
        <v>1</v>
      </c>
      <c r="O218" s="258"/>
      <c r="P218" s="157"/>
      <c r="Q218" s="307">
        <v>0</v>
      </c>
      <c r="R218" s="307">
        <v>0</v>
      </c>
      <c r="S218" s="142">
        <f t="shared" si="44"/>
        <v>0</v>
      </c>
      <c r="T218" s="91" t="str">
        <f t="shared" si="45"/>
        <v/>
      </c>
      <c r="U218" s="157"/>
      <c r="V218" s="307">
        <v>0</v>
      </c>
      <c r="W218" s="307">
        <v>10130</v>
      </c>
      <c r="X218" s="142">
        <f t="shared" si="46"/>
        <v>-10130</v>
      </c>
      <c r="Y218" s="91">
        <f t="shared" si="47"/>
        <v>1</v>
      </c>
      <c r="Z218" s="132"/>
    </row>
    <row r="219" spans="1:26" s="68" customFormat="1" hidden="1" outlineLevel="1" x14ac:dyDescent="0.25">
      <c r="A219" s="63" t="s">
        <v>1344</v>
      </c>
      <c r="B219" s="64" t="s">
        <v>1803</v>
      </c>
      <c r="C219" s="65" t="s">
        <v>2261</v>
      </c>
      <c r="D219" s="66"/>
      <c r="E219" s="67"/>
      <c r="F219" s="307">
        <v>0</v>
      </c>
      <c r="G219" s="307">
        <v>0</v>
      </c>
      <c r="H219" s="142">
        <f t="shared" si="40"/>
        <v>0</v>
      </c>
      <c r="I219" s="91" t="str">
        <f t="shared" si="41"/>
        <v/>
      </c>
      <c r="J219" s="157"/>
      <c r="K219" s="307">
        <v>0</v>
      </c>
      <c r="L219" s="307">
        <v>367.46</v>
      </c>
      <c r="M219" s="142">
        <f t="shared" si="42"/>
        <v>-367.46</v>
      </c>
      <c r="N219" s="91">
        <f t="shared" si="43"/>
        <v>1</v>
      </c>
      <c r="O219" s="258"/>
      <c r="P219" s="157"/>
      <c r="Q219" s="307">
        <v>0</v>
      </c>
      <c r="R219" s="307">
        <v>213.85</v>
      </c>
      <c r="S219" s="142">
        <f t="shared" si="44"/>
        <v>-213.85</v>
      </c>
      <c r="T219" s="91">
        <f t="shared" si="45"/>
        <v>1</v>
      </c>
      <c r="U219" s="157"/>
      <c r="V219" s="307">
        <v>0</v>
      </c>
      <c r="W219" s="307">
        <v>489.34</v>
      </c>
      <c r="X219" s="142">
        <f t="shared" si="46"/>
        <v>-489.34</v>
      </c>
      <c r="Y219" s="91">
        <f t="shared" si="47"/>
        <v>1</v>
      </c>
      <c r="Z219" s="132"/>
    </row>
    <row r="220" spans="1:26" s="68" customFormat="1" hidden="1" outlineLevel="1" x14ac:dyDescent="0.25">
      <c r="A220" s="63" t="s">
        <v>1345</v>
      </c>
      <c r="B220" s="64" t="s">
        <v>1804</v>
      </c>
      <c r="C220" s="65" t="s">
        <v>2262</v>
      </c>
      <c r="D220" s="66"/>
      <c r="E220" s="67"/>
      <c r="F220" s="307">
        <v>193.17000000000002</v>
      </c>
      <c r="G220" s="307">
        <v>0</v>
      </c>
      <c r="H220" s="142">
        <f t="shared" ref="H220:H251" si="48">+F220-G220</f>
        <v>193.17000000000002</v>
      </c>
      <c r="I220" s="91">
        <f t="shared" ref="I220:I251" si="49">IF(AND(F220=0,G220=0),"",IF(OR(F220=0,G220=0),100%,(+H220/G220)))</f>
        <v>1</v>
      </c>
      <c r="J220" s="157"/>
      <c r="K220" s="307">
        <v>1352.19</v>
      </c>
      <c r="L220" s="307">
        <v>0</v>
      </c>
      <c r="M220" s="142">
        <f t="shared" ref="M220:M251" si="50">+K220-L220</f>
        <v>1352.19</v>
      </c>
      <c r="N220" s="91">
        <f t="shared" ref="N220:N251" si="51">IF(AND(K220=0,L220=0),"",IF(OR(K220=0,L220=0),100%,(+M220/L220)))</f>
        <v>1</v>
      </c>
      <c r="O220" s="258"/>
      <c r="P220" s="157"/>
      <c r="Q220" s="307">
        <v>579.51</v>
      </c>
      <c r="R220" s="307">
        <v>0</v>
      </c>
      <c r="S220" s="142">
        <f t="shared" ref="S220:S251" si="52">+Q220-R220</f>
        <v>579.51</v>
      </c>
      <c r="T220" s="91">
        <f t="shared" ref="T220:T251" si="53">IF(AND(Q220=0,R220=0),"",IF(OR(Q220=0,R220=0),100%,(+S220/R220)))</f>
        <v>1</v>
      </c>
      <c r="U220" s="157"/>
      <c r="V220" s="307">
        <v>1352.19</v>
      </c>
      <c r="W220" s="307">
        <v>0</v>
      </c>
      <c r="X220" s="142">
        <f t="shared" ref="X220:X251" si="54">+V220-W220</f>
        <v>1352.19</v>
      </c>
      <c r="Y220" s="91">
        <f t="shared" ref="Y220:Y251" si="55">IF(AND(V220=0,W220=0),"",IF(OR(V220=0,W220=0),100%,(+X220/W220)))</f>
        <v>1</v>
      </c>
      <c r="Z220" s="132"/>
    </row>
    <row r="221" spans="1:26" s="68" customFormat="1" hidden="1" outlineLevel="1" x14ac:dyDescent="0.25">
      <c r="A221" s="63" t="s">
        <v>1346</v>
      </c>
      <c r="B221" s="64" t="s">
        <v>1805</v>
      </c>
      <c r="C221" s="65" t="s">
        <v>2263</v>
      </c>
      <c r="D221" s="66"/>
      <c r="E221" s="67"/>
      <c r="F221" s="307">
        <v>0</v>
      </c>
      <c r="G221" s="307">
        <v>0</v>
      </c>
      <c r="H221" s="142">
        <f t="shared" si="48"/>
        <v>0</v>
      </c>
      <c r="I221" s="91" t="str">
        <f t="shared" si="49"/>
        <v/>
      </c>
      <c r="J221" s="157"/>
      <c r="K221" s="307">
        <v>0</v>
      </c>
      <c r="L221" s="307">
        <v>0</v>
      </c>
      <c r="M221" s="142">
        <f t="shared" si="50"/>
        <v>0</v>
      </c>
      <c r="N221" s="91" t="str">
        <f t="shared" si="51"/>
        <v/>
      </c>
      <c r="O221" s="258"/>
      <c r="P221" s="157"/>
      <c r="Q221" s="307">
        <v>0</v>
      </c>
      <c r="R221" s="307">
        <v>0</v>
      </c>
      <c r="S221" s="142">
        <f t="shared" si="52"/>
        <v>0</v>
      </c>
      <c r="T221" s="91" t="str">
        <f t="shared" si="53"/>
        <v/>
      </c>
      <c r="U221" s="157"/>
      <c r="V221" s="307">
        <v>0</v>
      </c>
      <c r="W221" s="307">
        <v>-0.02</v>
      </c>
      <c r="X221" s="142">
        <f t="shared" si="54"/>
        <v>0.02</v>
      </c>
      <c r="Y221" s="91">
        <f t="shared" si="55"/>
        <v>1</v>
      </c>
      <c r="Z221" s="132"/>
    </row>
    <row r="222" spans="1:26" s="68" customFormat="1" hidden="1" outlineLevel="1" x14ac:dyDescent="0.25">
      <c r="A222" s="63" t="s">
        <v>1347</v>
      </c>
      <c r="B222" s="64" t="s">
        <v>1806</v>
      </c>
      <c r="C222" s="65" t="s">
        <v>2264</v>
      </c>
      <c r="D222" s="66"/>
      <c r="E222" s="67"/>
      <c r="F222" s="307">
        <v>2266.02</v>
      </c>
      <c r="G222" s="307">
        <v>6961.95</v>
      </c>
      <c r="H222" s="142">
        <f t="shared" si="48"/>
        <v>-4695.93</v>
      </c>
      <c r="I222" s="91">
        <f t="shared" si="49"/>
        <v>-0.67451360610173883</v>
      </c>
      <c r="J222" s="157"/>
      <c r="K222" s="307">
        <v>10126.950000000001</v>
      </c>
      <c r="L222" s="307">
        <v>19930</v>
      </c>
      <c r="M222" s="142">
        <f t="shared" si="50"/>
        <v>-9803.0499999999993</v>
      </c>
      <c r="N222" s="91">
        <f t="shared" si="51"/>
        <v>-0.49187405920722527</v>
      </c>
      <c r="O222" s="258"/>
      <c r="P222" s="157"/>
      <c r="Q222" s="307">
        <v>3927.76</v>
      </c>
      <c r="R222" s="307">
        <v>13195.33</v>
      </c>
      <c r="S222" s="142">
        <f t="shared" si="52"/>
        <v>-9267.57</v>
      </c>
      <c r="T222" s="91">
        <f t="shared" si="53"/>
        <v>-0.70233711472164773</v>
      </c>
      <c r="U222" s="157"/>
      <c r="V222" s="307">
        <v>28381.84</v>
      </c>
      <c r="W222" s="307">
        <v>26492.489999999998</v>
      </c>
      <c r="X222" s="142">
        <f t="shared" si="54"/>
        <v>1889.3500000000022</v>
      </c>
      <c r="Y222" s="91">
        <f t="shared" si="55"/>
        <v>7.1316437224285156E-2</v>
      </c>
      <c r="Z222" s="132"/>
    </row>
    <row r="223" spans="1:26" s="68" customFormat="1" hidden="1" outlineLevel="1" x14ac:dyDescent="0.25">
      <c r="A223" s="63" t="s">
        <v>1348</v>
      </c>
      <c r="B223" s="64" t="s">
        <v>1807</v>
      </c>
      <c r="C223" s="65" t="s">
        <v>2265</v>
      </c>
      <c r="D223" s="66"/>
      <c r="E223" s="67"/>
      <c r="F223" s="307">
        <v>0</v>
      </c>
      <c r="G223" s="307">
        <v>0</v>
      </c>
      <c r="H223" s="142">
        <f t="shared" si="48"/>
        <v>0</v>
      </c>
      <c r="I223" s="91" t="str">
        <f t="shared" si="49"/>
        <v/>
      </c>
      <c r="J223" s="157"/>
      <c r="K223" s="307">
        <v>0</v>
      </c>
      <c r="L223" s="307">
        <v>0</v>
      </c>
      <c r="M223" s="142">
        <f t="shared" si="50"/>
        <v>0</v>
      </c>
      <c r="N223" s="91" t="str">
        <f t="shared" si="51"/>
        <v/>
      </c>
      <c r="O223" s="258"/>
      <c r="P223" s="157"/>
      <c r="Q223" s="307">
        <v>0</v>
      </c>
      <c r="R223" s="307">
        <v>0</v>
      </c>
      <c r="S223" s="142">
        <f t="shared" si="52"/>
        <v>0</v>
      </c>
      <c r="T223" s="91" t="str">
        <f t="shared" si="53"/>
        <v/>
      </c>
      <c r="U223" s="157"/>
      <c r="V223" s="307">
        <v>42857.15</v>
      </c>
      <c r="W223" s="307">
        <v>0</v>
      </c>
      <c r="X223" s="142">
        <f t="shared" si="54"/>
        <v>42857.15</v>
      </c>
      <c r="Y223" s="91">
        <f t="shared" si="55"/>
        <v>1</v>
      </c>
      <c r="Z223" s="132"/>
    </row>
    <row r="224" spans="1:26" s="68" customFormat="1" hidden="1" outlineLevel="1" x14ac:dyDescent="0.25">
      <c r="A224" s="63" t="s">
        <v>1349</v>
      </c>
      <c r="B224" s="64" t="s">
        <v>1808</v>
      </c>
      <c r="C224" s="65" t="s">
        <v>2266</v>
      </c>
      <c r="D224" s="66"/>
      <c r="E224" s="67"/>
      <c r="F224" s="307">
        <v>10.93</v>
      </c>
      <c r="G224" s="307">
        <v>33.380000000000003</v>
      </c>
      <c r="H224" s="142">
        <f t="shared" si="48"/>
        <v>-22.450000000000003</v>
      </c>
      <c r="I224" s="91">
        <f t="shared" si="49"/>
        <v>-0.67255841821449969</v>
      </c>
      <c r="J224" s="157"/>
      <c r="K224" s="307">
        <v>49.33</v>
      </c>
      <c r="L224" s="307">
        <v>95.56</v>
      </c>
      <c r="M224" s="142">
        <f t="shared" si="50"/>
        <v>-46.230000000000004</v>
      </c>
      <c r="N224" s="91">
        <f t="shared" si="51"/>
        <v>-0.48377982419422355</v>
      </c>
      <c r="O224" s="258"/>
      <c r="P224" s="157"/>
      <c r="Q224" s="307">
        <v>19.05</v>
      </c>
      <c r="R224" s="307">
        <v>63.25</v>
      </c>
      <c r="S224" s="142">
        <f t="shared" si="52"/>
        <v>-44.2</v>
      </c>
      <c r="T224" s="91">
        <f t="shared" si="53"/>
        <v>-0.69881422924901193</v>
      </c>
      <c r="U224" s="157"/>
      <c r="V224" s="307">
        <v>136.81</v>
      </c>
      <c r="W224" s="307">
        <v>133.01</v>
      </c>
      <c r="X224" s="142">
        <f t="shared" si="54"/>
        <v>3.8000000000000114</v>
      </c>
      <c r="Y224" s="91">
        <f t="shared" si="55"/>
        <v>2.856928050522526E-2</v>
      </c>
      <c r="Z224" s="132"/>
    </row>
    <row r="225" spans="1:26" s="68" customFormat="1" hidden="1" outlineLevel="1" x14ac:dyDescent="0.25">
      <c r="A225" s="63" t="s">
        <v>1545</v>
      </c>
      <c r="B225" s="64" t="s">
        <v>2004</v>
      </c>
      <c r="C225" s="65" t="s">
        <v>2452</v>
      </c>
      <c r="D225" s="66"/>
      <c r="E225" s="67"/>
      <c r="F225" s="307">
        <v>81535.05</v>
      </c>
      <c r="G225" s="307">
        <v>134856.17000000001</v>
      </c>
      <c r="H225" s="142">
        <f t="shared" si="48"/>
        <v>-53321.12000000001</v>
      </c>
      <c r="I225" s="91">
        <f t="shared" si="49"/>
        <v>-0.39539251337183906</v>
      </c>
      <c r="J225" s="157"/>
      <c r="K225" s="307">
        <v>606142.36</v>
      </c>
      <c r="L225" s="307">
        <v>1047166.49</v>
      </c>
      <c r="M225" s="142">
        <f t="shared" si="50"/>
        <v>-441024.13</v>
      </c>
      <c r="N225" s="91">
        <f t="shared" si="51"/>
        <v>-0.42115951399476126</v>
      </c>
      <c r="O225" s="258"/>
      <c r="P225" s="157"/>
      <c r="Q225" s="307">
        <v>244733.07</v>
      </c>
      <c r="R225" s="307">
        <v>431638.10000000003</v>
      </c>
      <c r="S225" s="142">
        <f t="shared" si="52"/>
        <v>-186905.03000000003</v>
      </c>
      <c r="T225" s="91">
        <f t="shared" si="53"/>
        <v>-0.43301328126502275</v>
      </c>
      <c r="U225" s="157"/>
      <c r="V225" s="307">
        <v>1236406.08</v>
      </c>
      <c r="W225" s="307">
        <v>1676270.6800000002</v>
      </c>
      <c r="X225" s="142">
        <f t="shared" si="54"/>
        <v>-439864.60000000009</v>
      </c>
      <c r="Y225" s="91">
        <f t="shared" si="55"/>
        <v>-0.26240666573014332</v>
      </c>
      <c r="Z225" s="132"/>
    </row>
    <row r="226" spans="1:26" s="68" customFormat="1" hidden="1" outlineLevel="1" x14ac:dyDescent="0.25">
      <c r="A226" s="63" t="s">
        <v>1546</v>
      </c>
      <c r="B226" s="64" t="s">
        <v>2005</v>
      </c>
      <c r="C226" s="65" t="s">
        <v>2453</v>
      </c>
      <c r="D226" s="66"/>
      <c r="E226" s="67"/>
      <c r="F226" s="307">
        <v>156066</v>
      </c>
      <c r="G226" s="307">
        <v>235893.72</v>
      </c>
      <c r="H226" s="142">
        <f t="shared" si="48"/>
        <v>-79827.72</v>
      </c>
      <c r="I226" s="91">
        <f t="shared" si="49"/>
        <v>-0.33840544801277456</v>
      </c>
      <c r="J226" s="157"/>
      <c r="K226" s="307">
        <v>1056702.81</v>
      </c>
      <c r="L226" s="307">
        <v>865036.76</v>
      </c>
      <c r="M226" s="142">
        <f t="shared" si="50"/>
        <v>191666.05000000005</v>
      </c>
      <c r="N226" s="91">
        <f t="shared" si="51"/>
        <v>0.2215698324774083</v>
      </c>
      <c r="O226" s="258"/>
      <c r="P226" s="157"/>
      <c r="Q226" s="307">
        <v>473478.93</v>
      </c>
      <c r="R226" s="307">
        <v>391959.61</v>
      </c>
      <c r="S226" s="142">
        <f t="shared" si="52"/>
        <v>81519.320000000007</v>
      </c>
      <c r="T226" s="91">
        <f t="shared" si="53"/>
        <v>0.20797887823186684</v>
      </c>
      <c r="U226" s="157"/>
      <c r="V226" s="307">
        <v>1986129.84</v>
      </c>
      <c r="W226" s="307">
        <v>1469445.44</v>
      </c>
      <c r="X226" s="142">
        <f t="shared" si="54"/>
        <v>516684.40000000014</v>
      </c>
      <c r="Y226" s="91">
        <f t="shared" si="55"/>
        <v>0.35161863512264885</v>
      </c>
      <c r="Z226" s="132"/>
    </row>
    <row r="227" spans="1:26" s="68" customFormat="1" hidden="1" outlineLevel="1" x14ac:dyDescent="0.25">
      <c r="A227" s="63" t="s">
        <v>1547</v>
      </c>
      <c r="B227" s="64" t="s">
        <v>2006</v>
      </c>
      <c r="C227" s="65" t="s">
        <v>2454</v>
      </c>
      <c r="D227" s="66"/>
      <c r="E227" s="67"/>
      <c r="F227" s="307">
        <v>761094.59</v>
      </c>
      <c r="G227" s="307">
        <v>728173.8</v>
      </c>
      <c r="H227" s="142">
        <f t="shared" si="48"/>
        <v>32920.789999999921</v>
      </c>
      <c r="I227" s="91">
        <f t="shared" si="49"/>
        <v>4.5210072100918652E-2</v>
      </c>
      <c r="J227" s="157"/>
      <c r="K227" s="307">
        <v>8355633.2199999997</v>
      </c>
      <c r="L227" s="307">
        <v>7268456.7400000002</v>
      </c>
      <c r="M227" s="142">
        <f t="shared" si="50"/>
        <v>1087176.4799999995</v>
      </c>
      <c r="N227" s="91">
        <f t="shared" si="51"/>
        <v>0.14957459594098094</v>
      </c>
      <c r="O227" s="258"/>
      <c r="P227" s="157"/>
      <c r="Q227" s="307">
        <v>2221209.9700000002</v>
      </c>
      <c r="R227" s="307">
        <v>3308734.82</v>
      </c>
      <c r="S227" s="142">
        <f t="shared" si="52"/>
        <v>-1087524.8499999996</v>
      </c>
      <c r="T227" s="91">
        <f t="shared" si="53"/>
        <v>-0.32868298886521213</v>
      </c>
      <c r="U227" s="157"/>
      <c r="V227" s="307">
        <v>15242097.629999999</v>
      </c>
      <c r="W227" s="307">
        <v>13299273.703000002</v>
      </c>
      <c r="X227" s="142">
        <f t="shared" si="54"/>
        <v>1942823.9269999973</v>
      </c>
      <c r="Y227" s="91">
        <f t="shared" si="55"/>
        <v>0.14608496451665193</v>
      </c>
      <c r="Z227" s="132"/>
    </row>
    <row r="228" spans="1:26" s="68" customFormat="1" hidden="1" outlineLevel="1" x14ac:dyDescent="0.25">
      <c r="A228" s="63" t="s">
        <v>1548</v>
      </c>
      <c r="B228" s="64" t="s">
        <v>2007</v>
      </c>
      <c r="C228" s="65" t="s">
        <v>2455</v>
      </c>
      <c r="D228" s="66"/>
      <c r="E228" s="67"/>
      <c r="F228" s="307">
        <v>0</v>
      </c>
      <c r="G228" s="307">
        <v>0</v>
      </c>
      <c r="H228" s="142">
        <f t="shared" si="48"/>
        <v>0</v>
      </c>
      <c r="I228" s="91" t="str">
        <f t="shared" si="49"/>
        <v/>
      </c>
      <c r="J228" s="157"/>
      <c r="K228" s="307">
        <v>0</v>
      </c>
      <c r="L228" s="307">
        <v>0</v>
      </c>
      <c r="M228" s="142">
        <f t="shared" si="50"/>
        <v>0</v>
      </c>
      <c r="N228" s="91" t="str">
        <f t="shared" si="51"/>
        <v/>
      </c>
      <c r="O228" s="258"/>
      <c r="P228" s="157"/>
      <c r="Q228" s="307">
        <v>0</v>
      </c>
      <c r="R228" s="307">
        <v>0</v>
      </c>
      <c r="S228" s="142">
        <f t="shared" si="52"/>
        <v>0</v>
      </c>
      <c r="T228" s="91" t="str">
        <f t="shared" si="53"/>
        <v/>
      </c>
      <c r="U228" s="157"/>
      <c r="V228" s="307">
        <v>0</v>
      </c>
      <c r="W228" s="307">
        <v>-28.46</v>
      </c>
      <c r="X228" s="142">
        <f t="shared" si="54"/>
        <v>28.46</v>
      </c>
      <c r="Y228" s="91">
        <f t="shared" si="55"/>
        <v>1</v>
      </c>
      <c r="Z228" s="132"/>
    </row>
    <row r="229" spans="1:26" s="68" customFormat="1" hidden="1" outlineLevel="1" x14ac:dyDescent="0.25">
      <c r="A229" s="63" t="s">
        <v>1549</v>
      </c>
      <c r="B229" s="64" t="s">
        <v>2008</v>
      </c>
      <c r="C229" s="65" t="s">
        <v>2456</v>
      </c>
      <c r="D229" s="66"/>
      <c r="E229" s="67"/>
      <c r="F229" s="307">
        <v>-191.79</v>
      </c>
      <c r="G229" s="307">
        <v>-352.25</v>
      </c>
      <c r="H229" s="142">
        <f t="shared" si="48"/>
        <v>160.46</v>
      </c>
      <c r="I229" s="91">
        <f t="shared" si="49"/>
        <v>-0.45552874378992197</v>
      </c>
      <c r="J229" s="157"/>
      <c r="K229" s="307">
        <v>-3413.61</v>
      </c>
      <c r="L229" s="307">
        <v>-6349.32</v>
      </c>
      <c r="M229" s="142">
        <f t="shared" si="50"/>
        <v>2935.7099999999996</v>
      </c>
      <c r="N229" s="91">
        <f t="shared" si="51"/>
        <v>-0.46236604864772918</v>
      </c>
      <c r="O229" s="258"/>
      <c r="P229" s="157"/>
      <c r="Q229" s="307">
        <v>-1017.8000000000001</v>
      </c>
      <c r="R229" s="307">
        <v>-2937.7000000000003</v>
      </c>
      <c r="S229" s="142">
        <f t="shared" si="52"/>
        <v>1919.9</v>
      </c>
      <c r="T229" s="91">
        <f t="shared" si="53"/>
        <v>-0.65353848248629876</v>
      </c>
      <c r="U229" s="157"/>
      <c r="V229" s="307">
        <v>-7559.0400000000009</v>
      </c>
      <c r="W229" s="307">
        <v>-11334.04</v>
      </c>
      <c r="X229" s="142">
        <f t="shared" si="54"/>
        <v>3775</v>
      </c>
      <c r="Y229" s="91">
        <f t="shared" si="55"/>
        <v>-0.33306746755790517</v>
      </c>
      <c r="Z229" s="132"/>
    </row>
    <row r="230" spans="1:26" s="68" customFormat="1" hidden="1" outlineLevel="1" x14ac:dyDescent="0.25">
      <c r="A230" s="63" t="s">
        <v>1550</v>
      </c>
      <c r="B230" s="64" t="s">
        <v>2009</v>
      </c>
      <c r="C230" s="65" t="s">
        <v>2457</v>
      </c>
      <c r="D230" s="66"/>
      <c r="E230" s="67"/>
      <c r="F230" s="307">
        <v>-58271.11</v>
      </c>
      <c r="G230" s="307">
        <v>-58271.11</v>
      </c>
      <c r="H230" s="142">
        <f t="shared" si="48"/>
        <v>0</v>
      </c>
      <c r="I230" s="91">
        <f t="shared" si="49"/>
        <v>0</v>
      </c>
      <c r="J230" s="157"/>
      <c r="K230" s="307">
        <v>-407897.77</v>
      </c>
      <c r="L230" s="307">
        <v>-371592.09</v>
      </c>
      <c r="M230" s="142">
        <f t="shared" si="50"/>
        <v>-36305.679999999993</v>
      </c>
      <c r="N230" s="91">
        <f t="shared" si="51"/>
        <v>9.7703048522911215E-2</v>
      </c>
      <c r="O230" s="258"/>
      <c r="P230" s="157"/>
      <c r="Q230" s="307">
        <v>-174813.33000000002</v>
      </c>
      <c r="R230" s="307">
        <v>-174813.33000000002</v>
      </c>
      <c r="S230" s="142">
        <f t="shared" si="52"/>
        <v>0</v>
      </c>
      <c r="T230" s="91">
        <f t="shared" si="53"/>
        <v>0</v>
      </c>
      <c r="U230" s="157"/>
      <c r="V230" s="307">
        <v>-699253.32000000007</v>
      </c>
      <c r="W230" s="307">
        <v>-274898.49</v>
      </c>
      <c r="X230" s="142">
        <f t="shared" si="54"/>
        <v>-424354.83000000007</v>
      </c>
      <c r="Y230" s="91">
        <f t="shared" si="55"/>
        <v>1.5436782864831309</v>
      </c>
      <c r="Z230" s="132"/>
    </row>
    <row r="231" spans="1:26" s="68" customFormat="1" hidden="1" outlineLevel="1" x14ac:dyDescent="0.25">
      <c r="A231" s="63" t="s">
        <v>1551</v>
      </c>
      <c r="B231" s="64" t="s">
        <v>2010</v>
      </c>
      <c r="C231" s="65" t="s">
        <v>2458</v>
      </c>
      <c r="D231" s="66"/>
      <c r="E231" s="67"/>
      <c r="F231" s="307">
        <v>376730.46</v>
      </c>
      <c r="G231" s="307">
        <v>177400.46</v>
      </c>
      <c r="H231" s="142">
        <f t="shared" si="48"/>
        <v>199330.00000000003</v>
      </c>
      <c r="I231" s="91">
        <f t="shared" si="49"/>
        <v>1.1236160267002693</v>
      </c>
      <c r="J231" s="157"/>
      <c r="K231" s="307">
        <v>3005135.58</v>
      </c>
      <c r="L231" s="307">
        <v>2265817.73</v>
      </c>
      <c r="M231" s="142">
        <f t="shared" si="50"/>
        <v>739317.85000000009</v>
      </c>
      <c r="N231" s="91">
        <f t="shared" si="51"/>
        <v>0.32629184607889888</v>
      </c>
      <c r="O231" s="258"/>
      <c r="P231" s="157"/>
      <c r="Q231" s="307">
        <v>904687.82000000007</v>
      </c>
      <c r="R231" s="307">
        <v>793415.06</v>
      </c>
      <c r="S231" s="142">
        <f t="shared" si="52"/>
        <v>111272.76000000001</v>
      </c>
      <c r="T231" s="91">
        <f t="shared" si="53"/>
        <v>0.14024533388615035</v>
      </c>
      <c r="U231" s="157"/>
      <c r="V231" s="307">
        <v>4688470.33</v>
      </c>
      <c r="W231" s="307">
        <v>4523184.4800000004</v>
      </c>
      <c r="X231" s="142">
        <f t="shared" si="54"/>
        <v>165285.84999999963</v>
      </c>
      <c r="Y231" s="91">
        <f t="shared" si="55"/>
        <v>3.6541921014019665E-2</v>
      </c>
      <c r="Z231" s="132"/>
    </row>
    <row r="232" spans="1:26" s="68" customFormat="1" hidden="1" outlineLevel="1" x14ac:dyDescent="0.25">
      <c r="A232" s="63" t="s">
        <v>1552</v>
      </c>
      <c r="B232" s="64" t="s">
        <v>2011</v>
      </c>
      <c r="C232" s="65" t="s">
        <v>2459</v>
      </c>
      <c r="D232" s="66"/>
      <c r="E232" s="67"/>
      <c r="F232" s="307">
        <v>5750.25</v>
      </c>
      <c r="G232" s="307">
        <v>0</v>
      </c>
      <c r="H232" s="142">
        <f t="shared" si="48"/>
        <v>5750.25</v>
      </c>
      <c r="I232" s="91">
        <f t="shared" si="49"/>
        <v>1</v>
      </c>
      <c r="J232" s="157"/>
      <c r="K232" s="307">
        <v>35295.5</v>
      </c>
      <c r="L232" s="307">
        <v>0</v>
      </c>
      <c r="M232" s="142">
        <f t="shared" si="50"/>
        <v>35295.5</v>
      </c>
      <c r="N232" s="91">
        <f t="shared" si="51"/>
        <v>1</v>
      </c>
      <c r="O232" s="258"/>
      <c r="P232" s="157"/>
      <c r="Q232" s="307">
        <v>12142.85</v>
      </c>
      <c r="R232" s="307">
        <v>0</v>
      </c>
      <c r="S232" s="142">
        <f t="shared" si="52"/>
        <v>12142.85</v>
      </c>
      <c r="T232" s="91">
        <f t="shared" si="53"/>
        <v>1</v>
      </c>
      <c r="U232" s="157"/>
      <c r="V232" s="307">
        <v>35295.5</v>
      </c>
      <c r="W232" s="307">
        <v>0</v>
      </c>
      <c r="X232" s="142">
        <f t="shared" si="54"/>
        <v>35295.5</v>
      </c>
      <c r="Y232" s="91">
        <f t="shared" si="55"/>
        <v>1</v>
      </c>
      <c r="Z232" s="132"/>
    </row>
    <row r="233" spans="1:26" s="68" customFormat="1" hidden="1" outlineLevel="1" x14ac:dyDescent="0.25">
      <c r="A233" s="63" t="s">
        <v>1553</v>
      </c>
      <c r="B233" s="64" t="s">
        <v>2012</v>
      </c>
      <c r="C233" s="65" t="s">
        <v>2460</v>
      </c>
      <c r="D233" s="66"/>
      <c r="E233" s="67"/>
      <c r="F233" s="307">
        <v>175.9</v>
      </c>
      <c r="G233" s="307">
        <v>0</v>
      </c>
      <c r="H233" s="142">
        <f t="shared" si="48"/>
        <v>175.9</v>
      </c>
      <c r="I233" s="91">
        <f t="shared" si="49"/>
        <v>1</v>
      </c>
      <c r="J233" s="157"/>
      <c r="K233" s="307">
        <v>1548.81</v>
      </c>
      <c r="L233" s="307">
        <v>0</v>
      </c>
      <c r="M233" s="142">
        <f t="shared" si="50"/>
        <v>1548.81</v>
      </c>
      <c r="N233" s="91">
        <f t="shared" si="51"/>
        <v>1</v>
      </c>
      <c r="O233" s="258"/>
      <c r="P233" s="157"/>
      <c r="Q233" s="307">
        <v>908.39</v>
      </c>
      <c r="R233" s="307">
        <v>0</v>
      </c>
      <c r="S233" s="142">
        <f t="shared" si="52"/>
        <v>908.39</v>
      </c>
      <c r="T233" s="91">
        <f t="shared" si="53"/>
        <v>1</v>
      </c>
      <c r="U233" s="157"/>
      <c r="V233" s="307">
        <v>1548.81</v>
      </c>
      <c r="W233" s="307">
        <v>0</v>
      </c>
      <c r="X233" s="142">
        <f t="shared" si="54"/>
        <v>1548.81</v>
      </c>
      <c r="Y233" s="91">
        <f t="shared" si="55"/>
        <v>1</v>
      </c>
      <c r="Z233" s="132"/>
    </row>
    <row r="234" spans="1:26" s="68" customFormat="1" hidden="1" outlineLevel="1" x14ac:dyDescent="0.25">
      <c r="A234" s="63" t="s">
        <v>1554</v>
      </c>
      <c r="B234" s="64" t="s">
        <v>2013</v>
      </c>
      <c r="C234" s="65" t="s">
        <v>2461</v>
      </c>
      <c r="D234" s="66"/>
      <c r="E234" s="67"/>
      <c r="F234" s="307">
        <v>108847.98</v>
      </c>
      <c r="G234" s="307">
        <v>171026.16</v>
      </c>
      <c r="H234" s="142">
        <f t="shared" si="48"/>
        <v>-62178.180000000008</v>
      </c>
      <c r="I234" s="91">
        <f t="shared" si="49"/>
        <v>-0.36355946949870127</v>
      </c>
      <c r="J234" s="157"/>
      <c r="K234" s="307">
        <v>857201.75</v>
      </c>
      <c r="L234" s="307">
        <v>988704.46</v>
      </c>
      <c r="M234" s="142">
        <f t="shared" si="50"/>
        <v>-131502.70999999996</v>
      </c>
      <c r="N234" s="91">
        <f t="shared" si="51"/>
        <v>-0.13300507413509591</v>
      </c>
      <c r="O234" s="258"/>
      <c r="P234" s="157"/>
      <c r="Q234" s="307">
        <v>270119.01</v>
      </c>
      <c r="R234" s="307">
        <v>455144.64</v>
      </c>
      <c r="S234" s="142">
        <f t="shared" si="52"/>
        <v>-185025.63</v>
      </c>
      <c r="T234" s="91">
        <f t="shared" si="53"/>
        <v>-0.40652050741496154</v>
      </c>
      <c r="U234" s="157"/>
      <c r="V234" s="307">
        <v>1403981.82</v>
      </c>
      <c r="W234" s="307">
        <v>1835472.35</v>
      </c>
      <c r="X234" s="142">
        <f t="shared" si="54"/>
        <v>-431490.53</v>
      </c>
      <c r="Y234" s="91">
        <f t="shared" si="55"/>
        <v>-0.235084189636526</v>
      </c>
      <c r="Z234" s="132"/>
    </row>
    <row r="235" spans="1:26" s="68" customFormat="1" hidden="1" outlineLevel="1" x14ac:dyDescent="0.25">
      <c r="A235" s="63" t="s">
        <v>1555</v>
      </c>
      <c r="B235" s="64" t="s">
        <v>2014</v>
      </c>
      <c r="C235" s="65" t="s">
        <v>2462</v>
      </c>
      <c r="D235" s="66"/>
      <c r="E235" s="67"/>
      <c r="F235" s="307">
        <v>0</v>
      </c>
      <c r="G235" s="307">
        <v>0</v>
      </c>
      <c r="H235" s="142">
        <f t="shared" si="48"/>
        <v>0</v>
      </c>
      <c r="I235" s="91" t="str">
        <f t="shared" si="49"/>
        <v/>
      </c>
      <c r="J235" s="157"/>
      <c r="K235" s="307">
        <v>0</v>
      </c>
      <c r="L235" s="307">
        <v>-13.57</v>
      </c>
      <c r="M235" s="142">
        <f t="shared" si="50"/>
        <v>13.57</v>
      </c>
      <c r="N235" s="91">
        <f t="shared" si="51"/>
        <v>1</v>
      </c>
      <c r="O235" s="258"/>
      <c r="P235" s="157"/>
      <c r="Q235" s="307">
        <v>0</v>
      </c>
      <c r="R235" s="307">
        <v>0</v>
      </c>
      <c r="S235" s="142">
        <f t="shared" si="52"/>
        <v>0</v>
      </c>
      <c r="T235" s="91" t="str">
        <f t="shared" si="53"/>
        <v/>
      </c>
      <c r="U235" s="157"/>
      <c r="V235" s="307">
        <v>0</v>
      </c>
      <c r="W235" s="307">
        <v>0</v>
      </c>
      <c r="X235" s="142">
        <f t="shared" si="54"/>
        <v>0</v>
      </c>
      <c r="Y235" s="91" t="str">
        <f t="shared" si="55"/>
        <v/>
      </c>
      <c r="Z235" s="132"/>
    </row>
    <row r="236" spans="1:26" s="68" customFormat="1" hidden="1" outlineLevel="1" x14ac:dyDescent="0.25">
      <c r="A236" s="63" t="s">
        <v>1556</v>
      </c>
      <c r="B236" s="64" t="s">
        <v>2015</v>
      </c>
      <c r="C236" s="65" t="s">
        <v>2463</v>
      </c>
      <c r="D236" s="66"/>
      <c r="E236" s="67"/>
      <c r="F236" s="307">
        <v>14.63</v>
      </c>
      <c r="G236" s="307">
        <v>0</v>
      </c>
      <c r="H236" s="142">
        <f t="shared" si="48"/>
        <v>14.63</v>
      </c>
      <c r="I236" s="91">
        <f t="shared" si="49"/>
        <v>1</v>
      </c>
      <c r="J236" s="157"/>
      <c r="K236" s="307">
        <v>0.19</v>
      </c>
      <c r="L236" s="307">
        <v>0</v>
      </c>
      <c r="M236" s="142">
        <f t="shared" si="50"/>
        <v>0.19</v>
      </c>
      <c r="N236" s="91">
        <f t="shared" si="51"/>
        <v>1</v>
      </c>
      <c r="O236" s="258"/>
      <c r="P236" s="157"/>
      <c r="Q236" s="307">
        <v>-14.44</v>
      </c>
      <c r="R236" s="307">
        <v>0</v>
      </c>
      <c r="S236" s="142">
        <f t="shared" si="52"/>
        <v>-14.44</v>
      </c>
      <c r="T236" s="91">
        <f t="shared" si="53"/>
        <v>1</v>
      </c>
      <c r="U236" s="157"/>
      <c r="V236" s="307">
        <v>0.19</v>
      </c>
      <c r="W236" s="307">
        <v>0</v>
      </c>
      <c r="X236" s="142">
        <f t="shared" si="54"/>
        <v>0.19</v>
      </c>
      <c r="Y236" s="91">
        <f t="shared" si="55"/>
        <v>1</v>
      </c>
      <c r="Z236" s="132"/>
    </row>
    <row r="237" spans="1:26" s="68" customFormat="1" hidden="1" outlineLevel="1" x14ac:dyDescent="0.25">
      <c r="A237" s="63" t="s">
        <v>1350</v>
      </c>
      <c r="B237" s="64" t="s">
        <v>1809</v>
      </c>
      <c r="C237" s="65" t="s">
        <v>2267</v>
      </c>
      <c r="D237" s="66"/>
      <c r="E237" s="67"/>
      <c r="F237" s="307">
        <v>0</v>
      </c>
      <c r="G237" s="307">
        <v>0</v>
      </c>
      <c r="H237" s="142">
        <f t="shared" si="48"/>
        <v>0</v>
      </c>
      <c r="I237" s="91" t="str">
        <f t="shared" si="49"/>
        <v/>
      </c>
      <c r="J237" s="157"/>
      <c r="K237" s="307">
        <v>0</v>
      </c>
      <c r="L237" s="307">
        <v>0</v>
      </c>
      <c r="M237" s="142">
        <f t="shared" si="50"/>
        <v>0</v>
      </c>
      <c r="N237" s="91" t="str">
        <f t="shared" si="51"/>
        <v/>
      </c>
      <c r="O237" s="258"/>
      <c r="P237" s="157"/>
      <c r="Q237" s="307">
        <v>0</v>
      </c>
      <c r="R237" s="307">
        <v>0</v>
      </c>
      <c r="S237" s="142">
        <f t="shared" si="52"/>
        <v>0</v>
      </c>
      <c r="T237" s="91" t="str">
        <f t="shared" si="53"/>
        <v/>
      </c>
      <c r="U237" s="157"/>
      <c r="V237" s="307">
        <v>0</v>
      </c>
      <c r="W237" s="307">
        <v>-420846.12</v>
      </c>
      <c r="X237" s="142">
        <f t="shared" si="54"/>
        <v>420846.12</v>
      </c>
      <c r="Y237" s="91">
        <f t="shared" si="55"/>
        <v>1</v>
      </c>
      <c r="Z237" s="132"/>
    </row>
    <row r="238" spans="1:26" s="68" customFormat="1" hidden="1" outlineLevel="1" x14ac:dyDescent="0.25">
      <c r="A238" s="63" t="s">
        <v>1352</v>
      </c>
      <c r="B238" s="64" t="s">
        <v>1811</v>
      </c>
      <c r="C238" s="65" t="s">
        <v>2269</v>
      </c>
      <c r="D238" s="66"/>
      <c r="E238" s="67"/>
      <c r="F238" s="307">
        <v>7717470.2999999998</v>
      </c>
      <c r="G238" s="307">
        <v>3380128.95</v>
      </c>
      <c r="H238" s="142">
        <f t="shared" si="48"/>
        <v>4337341.3499999996</v>
      </c>
      <c r="I238" s="91">
        <f t="shared" si="49"/>
        <v>1.2831881310326931</v>
      </c>
      <c r="J238" s="157"/>
      <c r="K238" s="307">
        <v>76395843.920000002</v>
      </c>
      <c r="L238" s="307">
        <v>48720415.729999997</v>
      </c>
      <c r="M238" s="142">
        <f t="shared" si="50"/>
        <v>27675428.190000005</v>
      </c>
      <c r="N238" s="91">
        <f t="shared" si="51"/>
        <v>0.5680458135532418</v>
      </c>
      <c r="O238" s="258"/>
      <c r="P238" s="157"/>
      <c r="Q238" s="307">
        <v>24975295.34</v>
      </c>
      <c r="R238" s="307">
        <v>14748376.960000001</v>
      </c>
      <c r="S238" s="142">
        <f t="shared" si="52"/>
        <v>10226918.379999999</v>
      </c>
      <c r="T238" s="91">
        <f t="shared" si="53"/>
        <v>0.69342670096764314</v>
      </c>
      <c r="U238" s="157"/>
      <c r="V238" s="307">
        <v>116683144.05000001</v>
      </c>
      <c r="W238" s="307">
        <v>90495332.219999999</v>
      </c>
      <c r="X238" s="142">
        <f t="shared" si="54"/>
        <v>26187811.830000013</v>
      </c>
      <c r="Y238" s="91">
        <f t="shared" si="55"/>
        <v>0.28938301222361118</v>
      </c>
      <c r="Z238" s="132"/>
    </row>
    <row r="239" spans="1:26" s="68" customFormat="1" hidden="1" outlineLevel="1" x14ac:dyDescent="0.25">
      <c r="A239" s="63" t="s">
        <v>1353</v>
      </c>
      <c r="B239" s="64" t="s">
        <v>1812</v>
      </c>
      <c r="C239" s="65" t="s">
        <v>2270</v>
      </c>
      <c r="D239" s="66"/>
      <c r="E239" s="67"/>
      <c r="F239" s="307">
        <v>64124.29</v>
      </c>
      <c r="G239" s="307">
        <v>0</v>
      </c>
      <c r="H239" s="142">
        <f t="shared" si="48"/>
        <v>64124.29</v>
      </c>
      <c r="I239" s="91">
        <f t="shared" si="49"/>
        <v>1</v>
      </c>
      <c r="J239" s="157"/>
      <c r="K239" s="307">
        <v>64124.29</v>
      </c>
      <c r="L239" s="307">
        <v>373078.23</v>
      </c>
      <c r="M239" s="142">
        <f t="shared" si="50"/>
        <v>-308953.94</v>
      </c>
      <c r="N239" s="91">
        <f t="shared" si="51"/>
        <v>-0.82812106190168222</v>
      </c>
      <c r="O239" s="258"/>
      <c r="P239" s="157"/>
      <c r="Q239" s="307">
        <v>64124.29</v>
      </c>
      <c r="R239" s="307">
        <v>76088.34</v>
      </c>
      <c r="S239" s="142">
        <f t="shared" si="52"/>
        <v>-11964.049999999996</v>
      </c>
      <c r="T239" s="91">
        <f t="shared" si="53"/>
        <v>-0.15723894094679941</v>
      </c>
      <c r="U239" s="157"/>
      <c r="V239" s="307">
        <v>64124.29</v>
      </c>
      <c r="W239" s="307">
        <v>748610.90999999992</v>
      </c>
      <c r="X239" s="142">
        <f t="shared" si="54"/>
        <v>-684486.61999999988</v>
      </c>
      <c r="Y239" s="91">
        <f t="shared" si="55"/>
        <v>-0.91434229832423886</v>
      </c>
      <c r="Z239" s="132"/>
    </row>
    <row r="240" spans="1:26" s="68" customFormat="1" hidden="1" outlineLevel="1" x14ac:dyDescent="0.25">
      <c r="A240" s="63" t="s">
        <v>1354</v>
      </c>
      <c r="B240" s="64" t="s">
        <v>1813</v>
      </c>
      <c r="C240" s="65" t="s">
        <v>2271</v>
      </c>
      <c r="D240" s="66"/>
      <c r="E240" s="67"/>
      <c r="F240" s="307">
        <v>0</v>
      </c>
      <c r="G240" s="307">
        <v>191456.44</v>
      </c>
      <c r="H240" s="142">
        <f t="shared" si="48"/>
        <v>-191456.44</v>
      </c>
      <c r="I240" s="91">
        <f t="shared" si="49"/>
        <v>1</v>
      </c>
      <c r="J240" s="157"/>
      <c r="K240" s="307">
        <v>2332542</v>
      </c>
      <c r="L240" s="307">
        <v>411514.69</v>
      </c>
      <c r="M240" s="142">
        <f t="shared" si="50"/>
        <v>1921027.31</v>
      </c>
      <c r="N240" s="91">
        <f t="shared" si="51"/>
        <v>4.668186474703977</v>
      </c>
      <c r="O240" s="258"/>
      <c r="P240" s="157"/>
      <c r="Q240" s="307">
        <v>1526348.24</v>
      </c>
      <c r="R240" s="307">
        <v>411514.69</v>
      </c>
      <c r="S240" s="142">
        <f t="shared" si="52"/>
        <v>1114833.55</v>
      </c>
      <c r="T240" s="91">
        <f t="shared" si="53"/>
        <v>2.7090978210279686</v>
      </c>
      <c r="U240" s="157"/>
      <c r="V240" s="307">
        <v>3340284.2</v>
      </c>
      <c r="W240" s="307">
        <v>411514.69</v>
      </c>
      <c r="X240" s="142">
        <f t="shared" si="54"/>
        <v>2928769.5100000002</v>
      </c>
      <c r="Y240" s="91">
        <f t="shared" si="55"/>
        <v>7.117047291798988</v>
      </c>
      <c r="Z240" s="132"/>
    </row>
    <row r="241" spans="1:26" s="68" customFormat="1" hidden="1" outlineLevel="1" x14ac:dyDescent="0.25">
      <c r="A241" s="63" t="s">
        <v>1355</v>
      </c>
      <c r="B241" s="64" t="s">
        <v>1814</v>
      </c>
      <c r="C241" s="65" t="s">
        <v>2272</v>
      </c>
      <c r="D241" s="66"/>
      <c r="E241" s="67"/>
      <c r="F241" s="307">
        <v>0</v>
      </c>
      <c r="G241" s="307">
        <v>0</v>
      </c>
      <c r="H241" s="142">
        <f t="shared" si="48"/>
        <v>0</v>
      </c>
      <c r="I241" s="91" t="str">
        <f t="shared" si="49"/>
        <v/>
      </c>
      <c r="J241" s="157"/>
      <c r="K241" s="307">
        <v>0</v>
      </c>
      <c r="L241" s="307">
        <v>0</v>
      </c>
      <c r="M241" s="142">
        <f t="shared" si="50"/>
        <v>0</v>
      </c>
      <c r="N241" s="91" t="str">
        <f t="shared" si="51"/>
        <v/>
      </c>
      <c r="O241" s="258"/>
      <c r="P241" s="157"/>
      <c r="Q241" s="307">
        <v>0</v>
      </c>
      <c r="R241" s="307">
        <v>0</v>
      </c>
      <c r="S241" s="142">
        <f t="shared" si="52"/>
        <v>0</v>
      </c>
      <c r="T241" s="91" t="str">
        <f t="shared" si="53"/>
        <v/>
      </c>
      <c r="U241" s="157"/>
      <c r="V241" s="307">
        <v>0</v>
      </c>
      <c r="W241" s="307">
        <v>0</v>
      </c>
      <c r="X241" s="142">
        <f t="shared" si="54"/>
        <v>0</v>
      </c>
      <c r="Y241" s="91" t="str">
        <f t="shared" si="55"/>
        <v/>
      </c>
      <c r="Z241" s="132"/>
    </row>
    <row r="242" spans="1:26" s="68" customFormat="1" hidden="1" outlineLevel="1" x14ac:dyDescent="0.25">
      <c r="A242" s="63" t="s">
        <v>1356</v>
      </c>
      <c r="B242" s="64" t="s">
        <v>1815</v>
      </c>
      <c r="C242" s="65" t="s">
        <v>2273</v>
      </c>
      <c r="D242" s="66"/>
      <c r="E242" s="67"/>
      <c r="F242" s="307">
        <v>-75.47</v>
      </c>
      <c r="G242" s="307">
        <v>2809.82</v>
      </c>
      <c r="H242" s="142">
        <f t="shared" si="48"/>
        <v>-2885.29</v>
      </c>
      <c r="I242" s="91">
        <f t="shared" si="49"/>
        <v>-1.0268593717747043</v>
      </c>
      <c r="J242" s="157"/>
      <c r="K242" s="307">
        <v>-1606.71</v>
      </c>
      <c r="L242" s="307">
        <v>4347.38</v>
      </c>
      <c r="M242" s="142">
        <f t="shared" si="50"/>
        <v>-5954.09</v>
      </c>
      <c r="N242" s="91">
        <f t="shared" si="51"/>
        <v>-1.3695812190330727</v>
      </c>
      <c r="O242" s="258"/>
      <c r="P242" s="157"/>
      <c r="Q242" s="307">
        <v>10</v>
      </c>
      <c r="R242" s="307">
        <v>4574.7300000000005</v>
      </c>
      <c r="S242" s="142">
        <f t="shared" si="52"/>
        <v>-4564.7300000000005</v>
      </c>
      <c r="T242" s="91">
        <f t="shared" si="53"/>
        <v>-0.99781407864507854</v>
      </c>
      <c r="U242" s="157"/>
      <c r="V242" s="307">
        <v>-1041.8000000000002</v>
      </c>
      <c r="W242" s="307">
        <v>5144.75</v>
      </c>
      <c r="X242" s="142">
        <f t="shared" si="54"/>
        <v>-6186.55</v>
      </c>
      <c r="Y242" s="91">
        <f t="shared" si="55"/>
        <v>-1.20249769182176</v>
      </c>
      <c r="Z242" s="132"/>
    </row>
    <row r="243" spans="1:26" s="68" customFormat="1" hidden="1" outlineLevel="1" x14ac:dyDescent="0.25">
      <c r="A243" s="63" t="s">
        <v>1357</v>
      </c>
      <c r="B243" s="64" t="s">
        <v>1816</v>
      </c>
      <c r="C243" s="65" t="s">
        <v>2274</v>
      </c>
      <c r="D243" s="66"/>
      <c r="E243" s="67"/>
      <c r="F243" s="307">
        <v>-2432.77</v>
      </c>
      <c r="G243" s="307">
        <v>20906.600000000002</v>
      </c>
      <c r="H243" s="142">
        <f t="shared" si="48"/>
        <v>-23339.370000000003</v>
      </c>
      <c r="I243" s="91">
        <f t="shared" si="49"/>
        <v>-1.1163637320272066</v>
      </c>
      <c r="J243" s="157"/>
      <c r="K243" s="307">
        <v>-40702.9</v>
      </c>
      <c r="L243" s="307">
        <v>43692.700000000004</v>
      </c>
      <c r="M243" s="142">
        <f t="shared" si="50"/>
        <v>-84395.6</v>
      </c>
      <c r="N243" s="91">
        <f t="shared" si="51"/>
        <v>-1.9315720932787399</v>
      </c>
      <c r="O243" s="258"/>
      <c r="P243" s="157"/>
      <c r="Q243" s="307">
        <v>-15704.210000000001</v>
      </c>
      <c r="R243" s="307">
        <v>36260.370000000003</v>
      </c>
      <c r="S243" s="142">
        <f t="shared" si="52"/>
        <v>-51964.58</v>
      </c>
      <c r="T243" s="91">
        <f t="shared" si="53"/>
        <v>-1.4330956909706105</v>
      </c>
      <c r="U243" s="157"/>
      <c r="V243" s="307">
        <v>-28329.599999999999</v>
      </c>
      <c r="W243" s="307">
        <v>62814.55</v>
      </c>
      <c r="X243" s="142">
        <f t="shared" si="54"/>
        <v>-91144.15</v>
      </c>
      <c r="Y243" s="91">
        <f t="shared" si="55"/>
        <v>-1.4510037881350737</v>
      </c>
      <c r="Z243" s="132"/>
    </row>
    <row r="244" spans="1:26" s="68" customFormat="1" hidden="1" outlineLevel="1" x14ac:dyDescent="0.25">
      <c r="A244" s="63" t="s">
        <v>1358</v>
      </c>
      <c r="B244" s="64" t="s">
        <v>1817</v>
      </c>
      <c r="C244" s="65" t="s">
        <v>2275</v>
      </c>
      <c r="D244" s="66"/>
      <c r="E244" s="67"/>
      <c r="F244" s="307">
        <v>266154.98</v>
      </c>
      <c r="G244" s="307">
        <v>278261.17</v>
      </c>
      <c r="H244" s="142">
        <f t="shared" si="48"/>
        <v>-12106.190000000002</v>
      </c>
      <c r="I244" s="91">
        <f t="shared" si="49"/>
        <v>-4.3506573338996608E-2</v>
      </c>
      <c r="J244" s="157"/>
      <c r="K244" s="307">
        <v>1915905.9300000002</v>
      </c>
      <c r="L244" s="307">
        <v>2125629.83</v>
      </c>
      <c r="M244" s="142">
        <f t="shared" si="50"/>
        <v>-209723.89999999991</v>
      </c>
      <c r="N244" s="91">
        <f t="shared" si="51"/>
        <v>-9.8664356813246215E-2</v>
      </c>
      <c r="O244" s="258"/>
      <c r="P244" s="157"/>
      <c r="Q244" s="307">
        <v>812087.97</v>
      </c>
      <c r="R244" s="307">
        <v>901990.88</v>
      </c>
      <c r="S244" s="142">
        <f t="shared" si="52"/>
        <v>-89902.910000000033</v>
      </c>
      <c r="T244" s="91">
        <f t="shared" si="53"/>
        <v>-9.9671639695514472E-2</v>
      </c>
      <c r="U244" s="157"/>
      <c r="V244" s="307">
        <v>3377747.58</v>
      </c>
      <c r="W244" s="307">
        <v>3261868.75</v>
      </c>
      <c r="X244" s="142">
        <f t="shared" si="54"/>
        <v>115878.83000000007</v>
      </c>
      <c r="Y244" s="91">
        <f t="shared" si="55"/>
        <v>3.5525288992697843E-2</v>
      </c>
      <c r="Z244" s="132"/>
    </row>
    <row r="245" spans="1:26" s="68" customFormat="1" hidden="1" outlineLevel="1" x14ac:dyDescent="0.25">
      <c r="A245" s="63" t="s">
        <v>1359</v>
      </c>
      <c r="B245" s="64" t="s">
        <v>1818</v>
      </c>
      <c r="C245" s="65" t="s">
        <v>2276</v>
      </c>
      <c r="D245" s="66"/>
      <c r="E245" s="67"/>
      <c r="F245" s="307">
        <v>-119573</v>
      </c>
      <c r="G245" s="307">
        <v>-119573</v>
      </c>
      <c r="H245" s="142">
        <f t="shared" si="48"/>
        <v>0</v>
      </c>
      <c r="I245" s="91">
        <f t="shared" si="49"/>
        <v>0</v>
      </c>
      <c r="J245" s="157"/>
      <c r="K245" s="307">
        <v>-837011</v>
      </c>
      <c r="L245" s="307">
        <v>-837011</v>
      </c>
      <c r="M245" s="142">
        <f t="shared" si="50"/>
        <v>0</v>
      </c>
      <c r="N245" s="91">
        <f t="shared" si="51"/>
        <v>0</v>
      </c>
      <c r="O245" s="258"/>
      <c r="P245" s="157"/>
      <c r="Q245" s="307">
        <v>-358719</v>
      </c>
      <c r="R245" s="307">
        <v>-358719</v>
      </c>
      <c r="S245" s="142">
        <f t="shared" si="52"/>
        <v>0</v>
      </c>
      <c r="T245" s="91">
        <f t="shared" si="53"/>
        <v>0</v>
      </c>
      <c r="U245" s="157"/>
      <c r="V245" s="307">
        <v>-1434876</v>
      </c>
      <c r="W245" s="307">
        <v>-1434876</v>
      </c>
      <c r="X245" s="142">
        <f t="shared" si="54"/>
        <v>0</v>
      </c>
      <c r="Y245" s="91">
        <f t="shared" si="55"/>
        <v>0</v>
      </c>
      <c r="Z245" s="132"/>
    </row>
    <row r="246" spans="1:26" s="68" customFormat="1" hidden="1" outlineLevel="1" x14ac:dyDescent="0.25">
      <c r="A246" s="63" t="s">
        <v>1360</v>
      </c>
      <c r="B246" s="64" t="s">
        <v>1819</v>
      </c>
      <c r="C246" s="65" t="s">
        <v>2277</v>
      </c>
      <c r="D246" s="66"/>
      <c r="E246" s="67"/>
      <c r="F246" s="307">
        <v>26837.71</v>
      </c>
      <c r="G246" s="307">
        <v>94963.8</v>
      </c>
      <c r="H246" s="142">
        <f t="shared" si="48"/>
        <v>-68126.09</v>
      </c>
      <c r="I246" s="91">
        <f t="shared" si="49"/>
        <v>-0.71739010022766569</v>
      </c>
      <c r="J246" s="157"/>
      <c r="K246" s="307">
        <v>235498.73</v>
      </c>
      <c r="L246" s="307">
        <v>620247.75</v>
      </c>
      <c r="M246" s="142">
        <f t="shared" si="50"/>
        <v>-384749.02</v>
      </c>
      <c r="N246" s="91">
        <f t="shared" si="51"/>
        <v>-0.62031505958707633</v>
      </c>
      <c r="O246" s="258"/>
      <c r="P246" s="157"/>
      <c r="Q246" s="307">
        <v>91248.36</v>
      </c>
      <c r="R246" s="307">
        <v>277277.58</v>
      </c>
      <c r="S246" s="142">
        <f t="shared" si="52"/>
        <v>-186029.22000000003</v>
      </c>
      <c r="T246" s="91">
        <f t="shared" si="53"/>
        <v>-0.67091331365485818</v>
      </c>
      <c r="U246" s="157"/>
      <c r="V246" s="307">
        <v>714066.25</v>
      </c>
      <c r="W246" s="307">
        <v>980009.28</v>
      </c>
      <c r="X246" s="142">
        <f t="shared" si="54"/>
        <v>-265943.03000000003</v>
      </c>
      <c r="Y246" s="91">
        <f t="shared" si="55"/>
        <v>-0.27136786908793353</v>
      </c>
      <c r="Z246" s="132"/>
    </row>
    <row r="247" spans="1:26" s="68" customFormat="1" hidden="1" outlineLevel="1" x14ac:dyDescent="0.25">
      <c r="A247" s="63" t="s">
        <v>1361</v>
      </c>
      <c r="B247" s="64" t="s">
        <v>1820</v>
      </c>
      <c r="C247" s="65" t="s">
        <v>2278</v>
      </c>
      <c r="D247" s="66"/>
      <c r="E247" s="67"/>
      <c r="F247" s="307">
        <v>74426.03</v>
      </c>
      <c r="G247" s="307">
        <v>64452.78</v>
      </c>
      <c r="H247" s="142">
        <f t="shared" si="48"/>
        <v>9973.25</v>
      </c>
      <c r="I247" s="91">
        <f t="shared" si="49"/>
        <v>0.15473731311512087</v>
      </c>
      <c r="J247" s="157"/>
      <c r="K247" s="307">
        <v>579993.06000000006</v>
      </c>
      <c r="L247" s="307">
        <v>368860.25</v>
      </c>
      <c r="M247" s="142">
        <f t="shared" si="50"/>
        <v>211132.81000000006</v>
      </c>
      <c r="N247" s="91">
        <f t="shared" si="51"/>
        <v>0.57239241691128295</v>
      </c>
      <c r="O247" s="258"/>
      <c r="P247" s="157"/>
      <c r="Q247" s="307">
        <v>230075.36000000002</v>
      </c>
      <c r="R247" s="307">
        <v>167793.93</v>
      </c>
      <c r="S247" s="142">
        <f t="shared" si="52"/>
        <v>62281.430000000022</v>
      </c>
      <c r="T247" s="91">
        <f t="shared" si="53"/>
        <v>0.37117808731221696</v>
      </c>
      <c r="U247" s="157"/>
      <c r="V247" s="307">
        <v>809655.9</v>
      </c>
      <c r="W247" s="307">
        <v>650783.59000000008</v>
      </c>
      <c r="X247" s="142">
        <f t="shared" si="54"/>
        <v>158872.30999999994</v>
      </c>
      <c r="Y247" s="91">
        <f t="shared" si="55"/>
        <v>0.24412464057368122</v>
      </c>
      <c r="Z247" s="132"/>
    </row>
    <row r="248" spans="1:26" s="68" customFormat="1" hidden="1" outlineLevel="1" x14ac:dyDescent="0.25">
      <c r="A248" s="63" t="s">
        <v>1362</v>
      </c>
      <c r="B248" s="64" t="s">
        <v>1821</v>
      </c>
      <c r="C248" s="65" t="s">
        <v>2279</v>
      </c>
      <c r="D248" s="66"/>
      <c r="E248" s="67"/>
      <c r="F248" s="307">
        <v>-3196.69</v>
      </c>
      <c r="G248" s="307">
        <v>-1429.01</v>
      </c>
      <c r="H248" s="142">
        <f t="shared" si="48"/>
        <v>-1767.68</v>
      </c>
      <c r="I248" s="91">
        <f t="shared" si="49"/>
        <v>1.2369962421536589</v>
      </c>
      <c r="J248" s="157"/>
      <c r="K248" s="307">
        <v>207899.85</v>
      </c>
      <c r="L248" s="307">
        <v>-10844.050000000001</v>
      </c>
      <c r="M248" s="142">
        <f t="shared" si="50"/>
        <v>218743.9</v>
      </c>
      <c r="N248" s="91">
        <f t="shared" si="51"/>
        <v>-20.171790059986812</v>
      </c>
      <c r="O248" s="258"/>
      <c r="P248" s="157"/>
      <c r="Q248" s="307">
        <v>-4743.62</v>
      </c>
      <c r="R248" s="307">
        <v>-3067.2000000000003</v>
      </c>
      <c r="S248" s="142">
        <f t="shared" si="52"/>
        <v>-1676.4199999999996</v>
      </c>
      <c r="T248" s="91">
        <f t="shared" si="53"/>
        <v>0.5465636411058945</v>
      </c>
      <c r="U248" s="157"/>
      <c r="V248" s="307">
        <v>-20895.100000000006</v>
      </c>
      <c r="W248" s="307">
        <v>-14272.970000000001</v>
      </c>
      <c r="X248" s="142">
        <f t="shared" si="54"/>
        <v>-6622.1300000000047</v>
      </c>
      <c r="Y248" s="91">
        <f t="shared" si="55"/>
        <v>0.46396300139354346</v>
      </c>
      <c r="Z248" s="132"/>
    </row>
    <row r="249" spans="1:26" s="68" customFormat="1" hidden="1" outlineLevel="1" x14ac:dyDescent="0.25">
      <c r="A249" s="63" t="s">
        <v>1363</v>
      </c>
      <c r="B249" s="64" t="s">
        <v>1822</v>
      </c>
      <c r="C249" s="65" t="s">
        <v>2280</v>
      </c>
      <c r="D249" s="66"/>
      <c r="E249" s="67"/>
      <c r="F249" s="307">
        <v>1838939.8900000001</v>
      </c>
      <c r="G249" s="307">
        <v>1798813.47</v>
      </c>
      <c r="H249" s="142">
        <f t="shared" si="48"/>
        <v>40126.420000000158</v>
      </c>
      <c r="I249" s="91">
        <f t="shared" si="49"/>
        <v>2.2307160063683624E-2</v>
      </c>
      <c r="J249" s="157"/>
      <c r="K249" s="307">
        <v>8337478.8799999999</v>
      </c>
      <c r="L249" s="307">
        <v>4353289.5999999996</v>
      </c>
      <c r="M249" s="142">
        <f t="shared" si="50"/>
        <v>3984189.2800000003</v>
      </c>
      <c r="N249" s="91">
        <f t="shared" si="51"/>
        <v>0.91521346983210139</v>
      </c>
      <c r="O249" s="258"/>
      <c r="P249" s="157"/>
      <c r="Q249" s="307">
        <v>6213444.5499999998</v>
      </c>
      <c r="R249" s="307">
        <v>4219917.05</v>
      </c>
      <c r="S249" s="142">
        <f t="shared" si="52"/>
        <v>1993527.5</v>
      </c>
      <c r="T249" s="91">
        <f t="shared" si="53"/>
        <v>0.47240916737924982</v>
      </c>
      <c r="U249" s="157"/>
      <c r="V249" s="307">
        <v>12596636.35</v>
      </c>
      <c r="W249" s="307">
        <v>7845722.7599999998</v>
      </c>
      <c r="X249" s="142">
        <f t="shared" si="54"/>
        <v>4750913.59</v>
      </c>
      <c r="Y249" s="91">
        <f t="shared" si="55"/>
        <v>0.60554186469877247</v>
      </c>
      <c r="Z249" s="132"/>
    </row>
    <row r="250" spans="1:26" s="68" customFormat="1" hidden="1" outlineLevel="1" x14ac:dyDescent="0.25">
      <c r="A250" s="63" t="s">
        <v>1364</v>
      </c>
      <c r="B250" s="64" t="s">
        <v>1823</v>
      </c>
      <c r="C250" s="65" t="s">
        <v>2281</v>
      </c>
      <c r="D250" s="66"/>
      <c r="E250" s="67"/>
      <c r="F250" s="307">
        <v>140539.29</v>
      </c>
      <c r="G250" s="307">
        <v>50108.69</v>
      </c>
      <c r="H250" s="142">
        <f t="shared" si="48"/>
        <v>90430.6</v>
      </c>
      <c r="I250" s="91">
        <f t="shared" si="49"/>
        <v>1.8046889671232675</v>
      </c>
      <c r="J250" s="157"/>
      <c r="K250" s="307">
        <v>685318.03</v>
      </c>
      <c r="L250" s="307">
        <v>269258.67</v>
      </c>
      <c r="M250" s="142">
        <f t="shared" si="50"/>
        <v>416059.36000000004</v>
      </c>
      <c r="N250" s="91">
        <f t="shared" si="51"/>
        <v>1.5452032055272356</v>
      </c>
      <c r="O250" s="258"/>
      <c r="P250" s="157"/>
      <c r="Q250" s="307">
        <v>299583.71000000002</v>
      </c>
      <c r="R250" s="307">
        <v>161903.29</v>
      </c>
      <c r="S250" s="142">
        <f t="shared" si="52"/>
        <v>137680.42000000001</v>
      </c>
      <c r="T250" s="91">
        <f t="shared" si="53"/>
        <v>0.85038679572231057</v>
      </c>
      <c r="U250" s="157"/>
      <c r="V250" s="307">
        <v>886035.39</v>
      </c>
      <c r="W250" s="307">
        <v>584676.97</v>
      </c>
      <c r="X250" s="142">
        <f t="shared" si="54"/>
        <v>301358.42000000004</v>
      </c>
      <c r="Y250" s="91">
        <f t="shared" si="55"/>
        <v>0.51542721102902356</v>
      </c>
      <c r="Z250" s="132"/>
    </row>
    <row r="251" spans="1:26" s="68" customFormat="1" hidden="1" outlineLevel="1" x14ac:dyDescent="0.25">
      <c r="A251" s="63" t="s">
        <v>1365</v>
      </c>
      <c r="B251" s="64" t="s">
        <v>1824</v>
      </c>
      <c r="C251" s="65" t="s">
        <v>2282</v>
      </c>
      <c r="D251" s="66"/>
      <c r="E251" s="67"/>
      <c r="F251" s="307">
        <v>-13288.33</v>
      </c>
      <c r="G251" s="307">
        <v>-13531.64</v>
      </c>
      <c r="H251" s="142">
        <f t="shared" si="48"/>
        <v>243.30999999999949</v>
      </c>
      <c r="I251" s="91">
        <f t="shared" si="49"/>
        <v>-1.7980821245613947E-2</v>
      </c>
      <c r="J251" s="157"/>
      <c r="K251" s="307">
        <v>-111915.16</v>
      </c>
      <c r="L251" s="307">
        <v>-27529.22</v>
      </c>
      <c r="M251" s="142">
        <f t="shared" si="50"/>
        <v>-84385.94</v>
      </c>
      <c r="N251" s="91">
        <f t="shared" si="51"/>
        <v>3.0653225917770279</v>
      </c>
      <c r="O251" s="258"/>
      <c r="P251" s="157"/>
      <c r="Q251" s="307">
        <v>-40251.97</v>
      </c>
      <c r="R251" s="307">
        <v>-40145.9</v>
      </c>
      <c r="S251" s="142">
        <f t="shared" si="52"/>
        <v>-106.06999999999971</v>
      </c>
      <c r="T251" s="91">
        <f t="shared" si="53"/>
        <v>2.6421128932219654E-3</v>
      </c>
      <c r="U251" s="157"/>
      <c r="V251" s="307">
        <v>-120271.1</v>
      </c>
      <c r="W251" s="307">
        <v>-28085.34</v>
      </c>
      <c r="X251" s="142">
        <f t="shared" si="54"/>
        <v>-92185.760000000009</v>
      </c>
      <c r="Y251" s="91">
        <f t="shared" si="55"/>
        <v>3.282344454437796</v>
      </c>
      <c r="Z251" s="132"/>
    </row>
    <row r="252" spans="1:26" s="68" customFormat="1" hidden="1" outlineLevel="1" x14ac:dyDescent="0.25">
      <c r="A252" s="63" t="s">
        <v>1366</v>
      </c>
      <c r="B252" s="64" t="s">
        <v>1825</v>
      </c>
      <c r="C252" s="65" t="s">
        <v>2283</v>
      </c>
      <c r="D252" s="66"/>
      <c r="E252" s="67"/>
      <c r="F252" s="307">
        <v>0</v>
      </c>
      <c r="G252" s="307">
        <v>0</v>
      </c>
      <c r="H252" s="142">
        <f t="shared" ref="H252:H283" si="56">+F252-G252</f>
        <v>0</v>
      </c>
      <c r="I252" s="91" t="str">
        <f t="shared" ref="I252:I283" si="57">IF(AND(F252=0,G252=0),"",IF(OR(F252=0,G252=0),100%,(+H252/G252)))</f>
        <v/>
      </c>
      <c r="J252" s="157"/>
      <c r="K252" s="307">
        <v>0</v>
      </c>
      <c r="L252" s="307">
        <v>0</v>
      </c>
      <c r="M252" s="142">
        <f t="shared" ref="M252:M283" si="58">+K252-L252</f>
        <v>0</v>
      </c>
      <c r="N252" s="91" t="str">
        <f t="shared" ref="N252:N283" si="59">IF(AND(K252=0,L252=0),"",IF(OR(K252=0,L252=0),100%,(+M252/L252)))</f>
        <v/>
      </c>
      <c r="O252" s="258"/>
      <c r="P252" s="157"/>
      <c r="Q252" s="307">
        <v>0</v>
      </c>
      <c r="R252" s="307">
        <v>0</v>
      </c>
      <c r="S252" s="142">
        <f t="shared" ref="S252:S283" si="60">+Q252-R252</f>
        <v>0</v>
      </c>
      <c r="T252" s="91" t="str">
        <f t="shared" ref="T252:T283" si="61">IF(AND(Q252=0,R252=0),"",IF(OR(Q252=0,R252=0),100%,(+S252/R252)))</f>
        <v/>
      </c>
      <c r="U252" s="157"/>
      <c r="V252" s="307">
        <v>0</v>
      </c>
      <c r="W252" s="307">
        <v>0</v>
      </c>
      <c r="X252" s="142">
        <f t="shared" ref="X252:X283" si="62">+V252-W252</f>
        <v>0</v>
      </c>
      <c r="Y252" s="91" t="str">
        <f t="shared" ref="Y252:Y283" si="63">IF(AND(V252=0,W252=0),"",IF(OR(V252=0,W252=0),100%,(+X252/W252)))</f>
        <v/>
      </c>
      <c r="Z252" s="132"/>
    </row>
    <row r="253" spans="1:26" s="68" customFormat="1" hidden="1" outlineLevel="1" x14ac:dyDescent="0.25">
      <c r="A253" s="63" t="s">
        <v>1367</v>
      </c>
      <c r="B253" s="64" t="s">
        <v>1826</v>
      </c>
      <c r="C253" s="65" t="s">
        <v>2284</v>
      </c>
      <c r="D253" s="66"/>
      <c r="E253" s="67"/>
      <c r="F253" s="307">
        <v>165760.06</v>
      </c>
      <c r="G253" s="307">
        <v>71295.92</v>
      </c>
      <c r="H253" s="142">
        <f t="shared" si="56"/>
        <v>94464.14</v>
      </c>
      <c r="I253" s="91">
        <f t="shared" si="57"/>
        <v>1.3249585670540474</v>
      </c>
      <c r="J253" s="157"/>
      <c r="K253" s="307">
        <v>3920294.48</v>
      </c>
      <c r="L253" s="307">
        <v>892987.21</v>
      </c>
      <c r="M253" s="142">
        <f t="shared" si="58"/>
        <v>3027307.27</v>
      </c>
      <c r="N253" s="91">
        <f t="shared" si="59"/>
        <v>3.3900902903189398</v>
      </c>
      <c r="O253" s="258"/>
      <c r="P253" s="157"/>
      <c r="Q253" s="307">
        <v>412195.43</v>
      </c>
      <c r="R253" s="307">
        <v>370345.64</v>
      </c>
      <c r="S253" s="142">
        <f t="shared" si="60"/>
        <v>41849.789999999979</v>
      </c>
      <c r="T253" s="91">
        <f t="shared" si="61"/>
        <v>0.11300197836809954</v>
      </c>
      <c r="U253" s="157"/>
      <c r="V253" s="307">
        <v>4317704.66</v>
      </c>
      <c r="W253" s="307">
        <v>1265620.75</v>
      </c>
      <c r="X253" s="142">
        <f t="shared" si="62"/>
        <v>3052083.91</v>
      </c>
      <c r="Y253" s="91">
        <f t="shared" si="63"/>
        <v>2.4115311873639875</v>
      </c>
      <c r="Z253" s="132"/>
    </row>
    <row r="254" spans="1:26" s="68" customFormat="1" hidden="1" outlineLevel="1" x14ac:dyDescent="0.25">
      <c r="A254" s="63" t="s">
        <v>1368</v>
      </c>
      <c r="B254" s="64" t="s">
        <v>1827</v>
      </c>
      <c r="C254" s="65" t="s">
        <v>2285</v>
      </c>
      <c r="D254" s="66"/>
      <c r="E254" s="67"/>
      <c r="F254" s="307">
        <v>-639690.30000000005</v>
      </c>
      <c r="G254" s="307">
        <v>1667353.98</v>
      </c>
      <c r="H254" s="142">
        <f t="shared" si="56"/>
        <v>-2307044.2800000003</v>
      </c>
      <c r="I254" s="91">
        <f t="shared" si="57"/>
        <v>-1.3836559648839537</v>
      </c>
      <c r="J254" s="157"/>
      <c r="K254" s="307">
        <v>2760168.83</v>
      </c>
      <c r="L254" s="307">
        <v>4142486.72</v>
      </c>
      <c r="M254" s="142">
        <f t="shared" si="58"/>
        <v>-1382317.8900000001</v>
      </c>
      <c r="N254" s="91">
        <f t="shared" si="59"/>
        <v>-0.33369277524201696</v>
      </c>
      <c r="O254" s="258"/>
      <c r="P254" s="157"/>
      <c r="Q254" s="307">
        <v>-343233.73</v>
      </c>
      <c r="R254" s="307">
        <v>2803803.36</v>
      </c>
      <c r="S254" s="142">
        <f t="shared" si="60"/>
        <v>-3147037.09</v>
      </c>
      <c r="T254" s="91">
        <f t="shared" si="61"/>
        <v>-1.122417190483715</v>
      </c>
      <c r="U254" s="157"/>
      <c r="V254" s="307">
        <v>5561425.4700000007</v>
      </c>
      <c r="W254" s="307">
        <v>7214366.8600000003</v>
      </c>
      <c r="X254" s="142">
        <f t="shared" si="62"/>
        <v>-1652941.3899999997</v>
      </c>
      <c r="Y254" s="91">
        <f t="shared" si="63"/>
        <v>-0.22911801161162459</v>
      </c>
      <c r="Z254" s="132"/>
    </row>
    <row r="255" spans="1:26" s="68" customFormat="1" hidden="1" outlineLevel="1" x14ac:dyDescent="0.25">
      <c r="A255" s="63" t="s">
        <v>1369</v>
      </c>
      <c r="B255" s="64" t="s">
        <v>1828</v>
      </c>
      <c r="C255" s="65" t="s">
        <v>2286</v>
      </c>
      <c r="D255" s="66"/>
      <c r="E255" s="67"/>
      <c r="F255" s="307">
        <v>-229459.49</v>
      </c>
      <c r="G255" s="307">
        <v>-737819.27</v>
      </c>
      <c r="H255" s="142">
        <f t="shared" si="56"/>
        <v>508359.78</v>
      </c>
      <c r="I255" s="91">
        <f t="shared" si="57"/>
        <v>-0.68900312131994057</v>
      </c>
      <c r="J255" s="157"/>
      <c r="K255" s="307">
        <v>-6349172.1699999999</v>
      </c>
      <c r="L255" s="307">
        <v>-4508527.49</v>
      </c>
      <c r="M255" s="142">
        <f t="shared" si="58"/>
        <v>-1840644.6799999997</v>
      </c>
      <c r="N255" s="91">
        <f t="shared" si="59"/>
        <v>0.40825850215676507</v>
      </c>
      <c r="O255" s="258"/>
      <c r="P255" s="157"/>
      <c r="Q255" s="307">
        <v>-953849.31</v>
      </c>
      <c r="R255" s="307">
        <v>-2154750.25</v>
      </c>
      <c r="S255" s="142">
        <f t="shared" si="60"/>
        <v>1200900.94</v>
      </c>
      <c r="T255" s="91">
        <f t="shared" si="61"/>
        <v>-0.55732720764274191</v>
      </c>
      <c r="U255" s="157"/>
      <c r="V255" s="307">
        <v>-9395771</v>
      </c>
      <c r="W255" s="307">
        <v>-5417540.7300000004</v>
      </c>
      <c r="X255" s="142">
        <f t="shared" si="62"/>
        <v>-3978230.2699999996</v>
      </c>
      <c r="Y255" s="91">
        <f t="shared" si="63"/>
        <v>0.73432401679423998</v>
      </c>
      <c r="Z255" s="132"/>
    </row>
    <row r="256" spans="1:26" s="68" customFormat="1" hidden="1" outlineLevel="1" x14ac:dyDescent="0.25">
      <c r="A256" s="63" t="s">
        <v>1370</v>
      </c>
      <c r="B256" s="64" t="s">
        <v>1829</v>
      </c>
      <c r="C256" s="65" t="s">
        <v>2287</v>
      </c>
      <c r="D256" s="66"/>
      <c r="E256" s="67"/>
      <c r="F256" s="307">
        <v>-12729.52</v>
      </c>
      <c r="G256" s="307">
        <v>-5.4</v>
      </c>
      <c r="H256" s="142">
        <f t="shared" si="56"/>
        <v>-12724.12</v>
      </c>
      <c r="I256" s="91">
        <f t="shared" si="57"/>
        <v>2356.3185185185184</v>
      </c>
      <c r="J256" s="157"/>
      <c r="K256" s="307">
        <v>-49856.53</v>
      </c>
      <c r="L256" s="307">
        <v>-36069.040000000001</v>
      </c>
      <c r="M256" s="142">
        <f t="shared" si="58"/>
        <v>-13787.489999999998</v>
      </c>
      <c r="N256" s="91">
        <f t="shared" si="59"/>
        <v>0.38225275748952559</v>
      </c>
      <c r="O256" s="258"/>
      <c r="P256" s="157"/>
      <c r="Q256" s="307">
        <v>-31270.73</v>
      </c>
      <c r="R256" s="307">
        <v>-23576.720000000001</v>
      </c>
      <c r="S256" s="142">
        <f t="shared" si="60"/>
        <v>-7694.0099999999984</v>
      </c>
      <c r="T256" s="91">
        <f t="shared" si="61"/>
        <v>0.32633928722909711</v>
      </c>
      <c r="U256" s="157"/>
      <c r="V256" s="307">
        <v>-78061.81</v>
      </c>
      <c r="W256" s="307">
        <v>-53505.87</v>
      </c>
      <c r="X256" s="142">
        <f t="shared" si="62"/>
        <v>-24555.939999999995</v>
      </c>
      <c r="Y256" s="91">
        <f t="shared" si="63"/>
        <v>0.45893917807522788</v>
      </c>
      <c r="Z256" s="132"/>
    </row>
    <row r="257" spans="1:26" s="68" customFormat="1" hidden="1" outlineLevel="1" x14ac:dyDescent="0.25">
      <c r="A257" s="63" t="s">
        <v>1371</v>
      </c>
      <c r="B257" s="64" t="s">
        <v>1830</v>
      </c>
      <c r="C257" s="65" t="s">
        <v>2288</v>
      </c>
      <c r="D257" s="66"/>
      <c r="E257" s="67"/>
      <c r="F257" s="307">
        <v>-285.27</v>
      </c>
      <c r="G257" s="307">
        <v>0</v>
      </c>
      <c r="H257" s="142">
        <f t="shared" si="56"/>
        <v>-285.27</v>
      </c>
      <c r="I257" s="91">
        <f t="shared" si="57"/>
        <v>1</v>
      </c>
      <c r="J257" s="157"/>
      <c r="K257" s="307">
        <v>-285.27</v>
      </c>
      <c r="L257" s="307">
        <v>0</v>
      </c>
      <c r="M257" s="142">
        <f t="shared" si="58"/>
        <v>-285.27</v>
      </c>
      <c r="N257" s="91">
        <f t="shared" si="59"/>
        <v>1</v>
      </c>
      <c r="O257" s="258"/>
      <c r="P257" s="157"/>
      <c r="Q257" s="307">
        <v>-285.27</v>
      </c>
      <c r="R257" s="307">
        <v>0</v>
      </c>
      <c r="S257" s="142">
        <f t="shared" si="60"/>
        <v>-285.27</v>
      </c>
      <c r="T257" s="91">
        <f t="shared" si="61"/>
        <v>1</v>
      </c>
      <c r="U257" s="157"/>
      <c r="V257" s="307">
        <v>-285.27</v>
      </c>
      <c r="W257" s="307">
        <v>0</v>
      </c>
      <c r="X257" s="142">
        <f t="shared" si="62"/>
        <v>-285.27</v>
      </c>
      <c r="Y257" s="91">
        <f t="shared" si="63"/>
        <v>1</v>
      </c>
      <c r="Z257" s="132"/>
    </row>
    <row r="258" spans="1:26" s="68" customFormat="1" hidden="1" outlineLevel="1" x14ac:dyDescent="0.25">
      <c r="A258" s="63" t="s">
        <v>1372</v>
      </c>
      <c r="B258" s="64" t="s">
        <v>1831</v>
      </c>
      <c r="C258" s="65" t="s">
        <v>2289</v>
      </c>
      <c r="D258" s="66"/>
      <c r="E258" s="67"/>
      <c r="F258" s="307">
        <v>0</v>
      </c>
      <c r="G258" s="307">
        <v>0</v>
      </c>
      <c r="H258" s="142">
        <f t="shared" si="56"/>
        <v>0</v>
      </c>
      <c r="I258" s="91" t="str">
        <f t="shared" si="57"/>
        <v/>
      </c>
      <c r="J258" s="157"/>
      <c r="K258" s="307">
        <v>0</v>
      </c>
      <c r="L258" s="307">
        <v>152679.92000000001</v>
      </c>
      <c r="M258" s="142">
        <f t="shared" si="58"/>
        <v>-152679.92000000001</v>
      </c>
      <c r="N258" s="91">
        <f t="shared" si="59"/>
        <v>1</v>
      </c>
      <c r="O258" s="258"/>
      <c r="P258" s="157"/>
      <c r="Q258" s="307">
        <v>0</v>
      </c>
      <c r="R258" s="307">
        <v>0</v>
      </c>
      <c r="S258" s="142">
        <f t="shared" si="60"/>
        <v>0</v>
      </c>
      <c r="T258" s="91" t="str">
        <f t="shared" si="61"/>
        <v/>
      </c>
      <c r="U258" s="157"/>
      <c r="V258" s="307">
        <v>0</v>
      </c>
      <c r="W258" s="307">
        <v>3820924.74</v>
      </c>
      <c r="X258" s="142">
        <f t="shared" si="62"/>
        <v>-3820924.74</v>
      </c>
      <c r="Y258" s="91">
        <f t="shared" si="63"/>
        <v>1</v>
      </c>
      <c r="Z258" s="132"/>
    </row>
    <row r="259" spans="1:26" s="68" customFormat="1" hidden="1" outlineLevel="1" x14ac:dyDescent="0.25">
      <c r="A259" s="63" t="s">
        <v>1373</v>
      </c>
      <c r="B259" s="64" t="s">
        <v>1832</v>
      </c>
      <c r="C259" s="65" t="s">
        <v>2290</v>
      </c>
      <c r="D259" s="66"/>
      <c r="E259" s="67"/>
      <c r="F259" s="307">
        <v>1107461.48</v>
      </c>
      <c r="G259" s="307">
        <v>687693.58</v>
      </c>
      <c r="H259" s="142">
        <f t="shared" si="56"/>
        <v>419767.9</v>
      </c>
      <c r="I259" s="91">
        <f t="shared" si="57"/>
        <v>0.61039962013314131</v>
      </c>
      <c r="J259" s="157"/>
      <c r="K259" s="307">
        <v>4630900.97</v>
      </c>
      <c r="L259" s="307">
        <v>3452463.38</v>
      </c>
      <c r="M259" s="142">
        <f t="shared" si="58"/>
        <v>1178437.5899999999</v>
      </c>
      <c r="N259" s="91">
        <f t="shared" si="59"/>
        <v>0.34133239379935143</v>
      </c>
      <c r="O259" s="258"/>
      <c r="P259" s="157"/>
      <c r="Q259" s="307">
        <v>1858028.63</v>
      </c>
      <c r="R259" s="307">
        <v>1463841.6</v>
      </c>
      <c r="S259" s="142">
        <f t="shared" si="60"/>
        <v>394187.0299999998</v>
      </c>
      <c r="T259" s="91">
        <f t="shared" si="61"/>
        <v>0.26928257128366878</v>
      </c>
      <c r="U259" s="157"/>
      <c r="V259" s="307">
        <v>6829879.2400000002</v>
      </c>
      <c r="W259" s="307">
        <v>5791859.1099999994</v>
      </c>
      <c r="X259" s="142">
        <f t="shared" si="62"/>
        <v>1038020.1300000008</v>
      </c>
      <c r="Y259" s="91">
        <f t="shared" si="63"/>
        <v>0.17922054219305775</v>
      </c>
      <c r="Z259" s="132"/>
    </row>
    <row r="260" spans="1:26" s="68" customFormat="1" hidden="1" outlineLevel="1" x14ac:dyDescent="0.25">
      <c r="A260" s="63" t="s">
        <v>1374</v>
      </c>
      <c r="B260" s="64" t="s">
        <v>1833</v>
      </c>
      <c r="C260" s="65" t="s">
        <v>2291</v>
      </c>
      <c r="D260" s="66"/>
      <c r="E260" s="67"/>
      <c r="F260" s="307">
        <v>-425874.15</v>
      </c>
      <c r="G260" s="307">
        <v>-319277.44</v>
      </c>
      <c r="H260" s="142">
        <f t="shared" si="56"/>
        <v>-106596.71000000002</v>
      </c>
      <c r="I260" s="91">
        <f t="shared" si="57"/>
        <v>0.33386859403533187</v>
      </c>
      <c r="J260" s="157"/>
      <c r="K260" s="307">
        <v>-2314997.9500000002</v>
      </c>
      <c r="L260" s="307">
        <v>-1364164.44</v>
      </c>
      <c r="M260" s="142">
        <f t="shared" si="58"/>
        <v>-950833.51000000024</v>
      </c>
      <c r="N260" s="91">
        <f t="shared" si="59"/>
        <v>0.69700798680839404</v>
      </c>
      <c r="O260" s="258"/>
      <c r="P260" s="157"/>
      <c r="Q260" s="307">
        <v>-883671.68</v>
      </c>
      <c r="R260" s="307">
        <v>-693611.5</v>
      </c>
      <c r="S260" s="142">
        <f t="shared" si="60"/>
        <v>-190060.18000000005</v>
      </c>
      <c r="T260" s="91">
        <f t="shared" si="61"/>
        <v>0.27401532414038704</v>
      </c>
      <c r="U260" s="157"/>
      <c r="V260" s="307">
        <v>-3285408.2700000005</v>
      </c>
      <c r="W260" s="307">
        <v>-2196848.13</v>
      </c>
      <c r="X260" s="142">
        <f t="shared" si="62"/>
        <v>-1088560.1400000006</v>
      </c>
      <c r="Y260" s="91">
        <f t="shared" si="63"/>
        <v>0.49550996499698896</v>
      </c>
      <c r="Z260" s="132"/>
    </row>
    <row r="261" spans="1:26" s="68" customFormat="1" hidden="1" outlineLevel="1" x14ac:dyDescent="0.25">
      <c r="A261" s="63" t="s">
        <v>1375</v>
      </c>
      <c r="B261" s="64" t="s">
        <v>1834</v>
      </c>
      <c r="C261" s="65" t="s">
        <v>2292</v>
      </c>
      <c r="D261" s="66"/>
      <c r="E261" s="67"/>
      <c r="F261" s="307">
        <v>0</v>
      </c>
      <c r="G261" s="307">
        <v>-57.730000000000004</v>
      </c>
      <c r="H261" s="142">
        <f t="shared" si="56"/>
        <v>57.730000000000004</v>
      </c>
      <c r="I261" s="91">
        <f t="shared" si="57"/>
        <v>1</v>
      </c>
      <c r="J261" s="157"/>
      <c r="K261" s="307">
        <v>-2256.9500000000003</v>
      </c>
      <c r="L261" s="307">
        <v>-2453.09</v>
      </c>
      <c r="M261" s="142">
        <f t="shared" si="58"/>
        <v>196.13999999999987</v>
      </c>
      <c r="N261" s="91">
        <f t="shared" si="59"/>
        <v>-7.9956300013452358E-2</v>
      </c>
      <c r="O261" s="258"/>
      <c r="P261" s="157"/>
      <c r="Q261" s="307">
        <v>-288.03000000000003</v>
      </c>
      <c r="R261" s="307">
        <v>-501.28000000000003</v>
      </c>
      <c r="S261" s="142">
        <f t="shared" si="60"/>
        <v>213.25</v>
      </c>
      <c r="T261" s="91">
        <f t="shared" si="61"/>
        <v>-0.42541094797318862</v>
      </c>
      <c r="U261" s="157"/>
      <c r="V261" s="307">
        <v>-2721.6400000000003</v>
      </c>
      <c r="W261" s="307">
        <v>-3261.63</v>
      </c>
      <c r="X261" s="142">
        <f t="shared" si="62"/>
        <v>539.98999999999978</v>
      </c>
      <c r="Y261" s="91">
        <f t="shared" si="63"/>
        <v>-0.16555832513191249</v>
      </c>
      <c r="Z261" s="132"/>
    </row>
    <row r="262" spans="1:26" s="68" customFormat="1" hidden="1" outlineLevel="1" x14ac:dyDescent="0.25">
      <c r="A262" s="63" t="s">
        <v>1376</v>
      </c>
      <c r="B262" s="64" t="s">
        <v>1835</v>
      </c>
      <c r="C262" s="65" t="s">
        <v>2293</v>
      </c>
      <c r="D262" s="66"/>
      <c r="E262" s="67"/>
      <c r="F262" s="307">
        <v>5757.33</v>
      </c>
      <c r="G262" s="307">
        <v>5800.75</v>
      </c>
      <c r="H262" s="142">
        <f t="shared" si="56"/>
        <v>-43.420000000000073</v>
      </c>
      <c r="I262" s="91">
        <f t="shared" si="57"/>
        <v>-7.4852389777184114E-3</v>
      </c>
      <c r="J262" s="157"/>
      <c r="K262" s="307">
        <v>29319.88</v>
      </c>
      <c r="L262" s="307">
        <v>36671.520000000004</v>
      </c>
      <c r="M262" s="142">
        <f t="shared" si="58"/>
        <v>-7351.6400000000031</v>
      </c>
      <c r="N262" s="91">
        <f t="shared" si="59"/>
        <v>-0.2004727374267552</v>
      </c>
      <c r="O262" s="258"/>
      <c r="P262" s="157"/>
      <c r="Q262" s="307">
        <v>12123.42</v>
      </c>
      <c r="R262" s="307">
        <v>14830.1</v>
      </c>
      <c r="S262" s="142">
        <f t="shared" si="60"/>
        <v>-2706.6800000000003</v>
      </c>
      <c r="T262" s="91">
        <f t="shared" si="61"/>
        <v>-0.18251259263255137</v>
      </c>
      <c r="U262" s="157"/>
      <c r="V262" s="307">
        <v>62523.630000000005</v>
      </c>
      <c r="W262" s="307">
        <v>70047.990000000005</v>
      </c>
      <c r="X262" s="142">
        <f t="shared" si="62"/>
        <v>-7524.3600000000006</v>
      </c>
      <c r="Y262" s="91">
        <f t="shared" si="63"/>
        <v>-0.10741721496933745</v>
      </c>
      <c r="Z262" s="132"/>
    </row>
    <row r="263" spans="1:26" s="68" customFormat="1" hidden="1" outlineLevel="1" x14ac:dyDescent="0.25">
      <c r="A263" s="63" t="s">
        <v>1377</v>
      </c>
      <c r="B263" s="64" t="s">
        <v>1836</v>
      </c>
      <c r="C263" s="65" t="s">
        <v>2294</v>
      </c>
      <c r="D263" s="66"/>
      <c r="E263" s="67"/>
      <c r="F263" s="307">
        <v>82871.34</v>
      </c>
      <c r="G263" s="307">
        <v>55621.46</v>
      </c>
      <c r="H263" s="142">
        <f t="shared" si="56"/>
        <v>27249.879999999997</v>
      </c>
      <c r="I263" s="91">
        <f t="shared" si="57"/>
        <v>0.48991666166260284</v>
      </c>
      <c r="J263" s="157"/>
      <c r="K263" s="307">
        <v>459287.58</v>
      </c>
      <c r="L263" s="307">
        <v>513680.14</v>
      </c>
      <c r="M263" s="142">
        <f t="shared" si="58"/>
        <v>-54392.56</v>
      </c>
      <c r="N263" s="91">
        <f t="shared" si="59"/>
        <v>-0.10588799481327037</v>
      </c>
      <c r="O263" s="258"/>
      <c r="P263" s="157"/>
      <c r="Q263" s="307">
        <v>206862.87</v>
      </c>
      <c r="R263" s="307">
        <v>259275.19</v>
      </c>
      <c r="S263" s="142">
        <f t="shared" si="60"/>
        <v>-52412.320000000007</v>
      </c>
      <c r="T263" s="91">
        <f t="shared" si="61"/>
        <v>-0.20214938421219558</v>
      </c>
      <c r="U263" s="157"/>
      <c r="V263" s="307">
        <v>743916.99</v>
      </c>
      <c r="W263" s="307">
        <v>814259.06</v>
      </c>
      <c r="X263" s="142">
        <f t="shared" si="62"/>
        <v>-70342.070000000065</v>
      </c>
      <c r="Y263" s="91">
        <f t="shared" si="63"/>
        <v>-8.6387826007118737E-2</v>
      </c>
      <c r="Z263" s="132"/>
    </row>
    <row r="264" spans="1:26" s="68" customFormat="1" hidden="1" outlineLevel="1" x14ac:dyDescent="0.25">
      <c r="A264" s="63" t="s">
        <v>1378</v>
      </c>
      <c r="B264" s="64" t="s">
        <v>1837</v>
      </c>
      <c r="C264" s="65" t="s">
        <v>2295</v>
      </c>
      <c r="D264" s="66"/>
      <c r="E264" s="67"/>
      <c r="F264" s="307">
        <v>0</v>
      </c>
      <c r="G264" s="307">
        <v>0</v>
      </c>
      <c r="H264" s="142">
        <f t="shared" si="56"/>
        <v>0</v>
      </c>
      <c r="I264" s="91" t="str">
        <f t="shared" si="57"/>
        <v/>
      </c>
      <c r="J264" s="157"/>
      <c r="K264" s="307">
        <v>243.15</v>
      </c>
      <c r="L264" s="307">
        <v>245.05</v>
      </c>
      <c r="M264" s="142">
        <f t="shared" si="58"/>
        <v>-1.9000000000000057</v>
      </c>
      <c r="N264" s="91">
        <f t="shared" si="59"/>
        <v>-7.7535196898592352E-3</v>
      </c>
      <c r="O264" s="258"/>
      <c r="P264" s="157"/>
      <c r="Q264" s="307">
        <v>0</v>
      </c>
      <c r="R264" s="307">
        <v>0</v>
      </c>
      <c r="S264" s="142">
        <f t="shared" si="60"/>
        <v>0</v>
      </c>
      <c r="T264" s="91" t="str">
        <f t="shared" si="61"/>
        <v/>
      </c>
      <c r="U264" s="157"/>
      <c r="V264" s="307">
        <v>243.15</v>
      </c>
      <c r="W264" s="307">
        <v>245.05</v>
      </c>
      <c r="X264" s="142">
        <f t="shared" si="62"/>
        <v>-1.9000000000000057</v>
      </c>
      <c r="Y264" s="91">
        <f t="shared" si="63"/>
        <v>-7.7535196898592352E-3</v>
      </c>
      <c r="Z264" s="132"/>
    </row>
    <row r="265" spans="1:26" s="68" customFormat="1" hidden="1" outlineLevel="1" x14ac:dyDescent="0.25">
      <c r="A265" s="63" t="s">
        <v>1379</v>
      </c>
      <c r="B265" s="64" t="s">
        <v>1838</v>
      </c>
      <c r="C265" s="65" t="s">
        <v>2296</v>
      </c>
      <c r="D265" s="66"/>
      <c r="E265" s="67"/>
      <c r="F265" s="307">
        <v>0</v>
      </c>
      <c r="G265" s="307">
        <v>0</v>
      </c>
      <c r="H265" s="142">
        <f t="shared" si="56"/>
        <v>0</v>
      </c>
      <c r="I265" s="91" t="str">
        <f t="shared" si="57"/>
        <v/>
      </c>
      <c r="J265" s="157"/>
      <c r="K265" s="307">
        <v>0</v>
      </c>
      <c r="L265" s="307">
        <v>446.40000000000003</v>
      </c>
      <c r="M265" s="142">
        <f t="shared" si="58"/>
        <v>-446.40000000000003</v>
      </c>
      <c r="N265" s="91">
        <f t="shared" si="59"/>
        <v>1</v>
      </c>
      <c r="O265" s="258"/>
      <c r="P265" s="157"/>
      <c r="Q265" s="307">
        <v>0</v>
      </c>
      <c r="R265" s="307">
        <v>446.40000000000003</v>
      </c>
      <c r="S265" s="142">
        <f t="shared" si="60"/>
        <v>-446.40000000000003</v>
      </c>
      <c r="T265" s="91">
        <f t="shared" si="61"/>
        <v>1</v>
      </c>
      <c r="U265" s="157"/>
      <c r="V265" s="307">
        <v>0</v>
      </c>
      <c r="W265" s="307">
        <v>446.40000000000003</v>
      </c>
      <c r="X265" s="142">
        <f t="shared" si="62"/>
        <v>-446.40000000000003</v>
      </c>
      <c r="Y265" s="91">
        <f t="shared" si="63"/>
        <v>1</v>
      </c>
      <c r="Z265" s="132"/>
    </row>
    <row r="266" spans="1:26" s="68" customFormat="1" hidden="1" outlineLevel="1" x14ac:dyDescent="0.25">
      <c r="A266" s="63" t="s">
        <v>1380</v>
      </c>
      <c r="B266" s="64" t="s">
        <v>1839</v>
      </c>
      <c r="C266" s="65" t="s">
        <v>2297</v>
      </c>
      <c r="D266" s="66"/>
      <c r="E266" s="67"/>
      <c r="F266" s="307">
        <v>0</v>
      </c>
      <c r="G266" s="307">
        <v>0</v>
      </c>
      <c r="H266" s="142">
        <f t="shared" si="56"/>
        <v>0</v>
      </c>
      <c r="I266" s="91" t="str">
        <f t="shared" si="57"/>
        <v/>
      </c>
      <c r="J266" s="157"/>
      <c r="K266" s="307">
        <v>0</v>
      </c>
      <c r="L266" s="307">
        <v>5.79</v>
      </c>
      <c r="M266" s="142">
        <f t="shared" si="58"/>
        <v>-5.79</v>
      </c>
      <c r="N266" s="91">
        <f t="shared" si="59"/>
        <v>1</v>
      </c>
      <c r="O266" s="258"/>
      <c r="P266" s="157"/>
      <c r="Q266" s="307">
        <v>0</v>
      </c>
      <c r="R266" s="307">
        <v>5.79</v>
      </c>
      <c r="S266" s="142">
        <f t="shared" si="60"/>
        <v>-5.79</v>
      </c>
      <c r="T266" s="91">
        <f t="shared" si="61"/>
        <v>1</v>
      </c>
      <c r="U266" s="157"/>
      <c r="V266" s="307">
        <v>0</v>
      </c>
      <c r="W266" s="307">
        <v>5.94</v>
      </c>
      <c r="X266" s="142">
        <f t="shared" si="62"/>
        <v>-5.94</v>
      </c>
      <c r="Y266" s="91">
        <f t="shared" si="63"/>
        <v>1</v>
      </c>
      <c r="Z266" s="132"/>
    </row>
    <row r="267" spans="1:26" s="68" customFormat="1" hidden="1" outlineLevel="1" x14ac:dyDescent="0.25">
      <c r="A267" s="63" t="s">
        <v>1381</v>
      </c>
      <c r="B267" s="64" t="s">
        <v>1840</v>
      </c>
      <c r="C267" s="65" t="s">
        <v>2298</v>
      </c>
      <c r="D267" s="66"/>
      <c r="E267" s="67"/>
      <c r="F267" s="307">
        <v>0</v>
      </c>
      <c r="G267" s="307">
        <v>0</v>
      </c>
      <c r="H267" s="142">
        <f t="shared" si="56"/>
        <v>0</v>
      </c>
      <c r="I267" s="91" t="str">
        <f t="shared" si="57"/>
        <v/>
      </c>
      <c r="J267" s="157"/>
      <c r="K267" s="307">
        <v>0.93</v>
      </c>
      <c r="L267" s="307">
        <v>0</v>
      </c>
      <c r="M267" s="142">
        <f t="shared" si="58"/>
        <v>0.93</v>
      </c>
      <c r="N267" s="91">
        <f t="shared" si="59"/>
        <v>1</v>
      </c>
      <c r="O267" s="258"/>
      <c r="P267" s="157"/>
      <c r="Q267" s="307">
        <v>0</v>
      </c>
      <c r="R267" s="307">
        <v>0</v>
      </c>
      <c r="S267" s="142">
        <f t="shared" si="60"/>
        <v>0</v>
      </c>
      <c r="T267" s="91" t="str">
        <f t="shared" si="61"/>
        <v/>
      </c>
      <c r="U267" s="157"/>
      <c r="V267" s="307">
        <v>0.93</v>
      </c>
      <c r="W267" s="307">
        <v>0</v>
      </c>
      <c r="X267" s="142">
        <f t="shared" si="62"/>
        <v>0.93</v>
      </c>
      <c r="Y267" s="91">
        <f t="shared" si="63"/>
        <v>1</v>
      </c>
      <c r="Z267" s="132"/>
    </row>
    <row r="268" spans="1:26" s="68" customFormat="1" hidden="1" outlineLevel="1" x14ac:dyDescent="0.25">
      <c r="A268" s="63" t="s">
        <v>1382</v>
      </c>
      <c r="B268" s="64" t="s">
        <v>1841</v>
      </c>
      <c r="C268" s="65" t="s">
        <v>2250</v>
      </c>
      <c r="D268" s="66"/>
      <c r="E268" s="67"/>
      <c r="F268" s="307">
        <v>243.12</v>
      </c>
      <c r="G268" s="307">
        <v>0</v>
      </c>
      <c r="H268" s="142">
        <f t="shared" si="56"/>
        <v>243.12</v>
      </c>
      <c r="I268" s="91">
        <f t="shared" si="57"/>
        <v>1</v>
      </c>
      <c r="J268" s="157"/>
      <c r="K268" s="307">
        <v>468</v>
      </c>
      <c r="L268" s="307">
        <v>0</v>
      </c>
      <c r="M268" s="142">
        <f t="shared" si="58"/>
        <v>468</v>
      </c>
      <c r="N268" s="91">
        <f t="shared" si="59"/>
        <v>1</v>
      </c>
      <c r="O268" s="258"/>
      <c r="P268" s="157"/>
      <c r="Q268" s="307">
        <v>442.68</v>
      </c>
      <c r="R268" s="307">
        <v>0</v>
      </c>
      <c r="S268" s="142">
        <f t="shared" si="60"/>
        <v>442.68</v>
      </c>
      <c r="T268" s="91">
        <f t="shared" si="61"/>
        <v>1</v>
      </c>
      <c r="U268" s="157"/>
      <c r="V268" s="307">
        <v>468</v>
      </c>
      <c r="W268" s="307">
        <v>0</v>
      </c>
      <c r="X268" s="142">
        <f t="shared" si="62"/>
        <v>468</v>
      </c>
      <c r="Y268" s="91">
        <f t="shared" si="63"/>
        <v>1</v>
      </c>
      <c r="Z268" s="132"/>
    </row>
    <row r="269" spans="1:26" s="68" customFormat="1" hidden="1" outlineLevel="1" x14ac:dyDescent="0.25">
      <c r="A269" s="63" t="s">
        <v>1383</v>
      </c>
      <c r="B269" s="64" t="s">
        <v>1842</v>
      </c>
      <c r="C269" s="65" t="s">
        <v>2250</v>
      </c>
      <c r="D269" s="66"/>
      <c r="E269" s="67"/>
      <c r="F269" s="307">
        <v>775.81000000000006</v>
      </c>
      <c r="G269" s="307">
        <v>0</v>
      </c>
      <c r="H269" s="142">
        <f t="shared" si="56"/>
        <v>775.81000000000006</v>
      </c>
      <c r="I269" s="91">
        <f t="shared" si="57"/>
        <v>1</v>
      </c>
      <c r="J269" s="157"/>
      <c r="K269" s="307">
        <v>4747.1099999999997</v>
      </c>
      <c r="L269" s="307">
        <v>0</v>
      </c>
      <c r="M269" s="142">
        <f t="shared" si="58"/>
        <v>4747.1099999999997</v>
      </c>
      <c r="N269" s="91">
        <f t="shared" si="59"/>
        <v>1</v>
      </c>
      <c r="O269" s="258"/>
      <c r="P269" s="157"/>
      <c r="Q269" s="307">
        <v>4511.5</v>
      </c>
      <c r="R269" s="307">
        <v>0</v>
      </c>
      <c r="S269" s="142">
        <f t="shared" si="60"/>
        <v>4511.5</v>
      </c>
      <c r="T269" s="91">
        <f t="shared" si="61"/>
        <v>1</v>
      </c>
      <c r="U269" s="157"/>
      <c r="V269" s="307">
        <v>4747.1099999999997</v>
      </c>
      <c r="W269" s="307">
        <v>0</v>
      </c>
      <c r="X269" s="142">
        <f t="shared" si="62"/>
        <v>4747.1099999999997</v>
      </c>
      <c r="Y269" s="91">
        <f t="shared" si="63"/>
        <v>1</v>
      </c>
      <c r="Z269" s="132"/>
    </row>
    <row r="270" spans="1:26" s="68" customFormat="1" hidden="1" outlineLevel="1" x14ac:dyDescent="0.25">
      <c r="A270" s="63" t="s">
        <v>1384</v>
      </c>
      <c r="B270" s="64" t="s">
        <v>1843</v>
      </c>
      <c r="C270" s="65" t="s">
        <v>2299</v>
      </c>
      <c r="D270" s="66"/>
      <c r="E270" s="67"/>
      <c r="F270" s="307">
        <v>81.960000000000008</v>
      </c>
      <c r="G270" s="307">
        <v>0</v>
      </c>
      <c r="H270" s="142">
        <f t="shared" si="56"/>
        <v>81.960000000000008</v>
      </c>
      <c r="I270" s="91">
        <f t="shared" si="57"/>
        <v>1</v>
      </c>
      <c r="J270" s="157"/>
      <c r="K270" s="307">
        <v>596.02</v>
      </c>
      <c r="L270" s="307">
        <v>0</v>
      </c>
      <c r="M270" s="142">
        <f t="shared" si="58"/>
        <v>596.02</v>
      </c>
      <c r="N270" s="91">
        <f t="shared" si="59"/>
        <v>1</v>
      </c>
      <c r="O270" s="258"/>
      <c r="P270" s="157"/>
      <c r="Q270" s="307">
        <v>-603.29</v>
      </c>
      <c r="R270" s="307">
        <v>0</v>
      </c>
      <c r="S270" s="142">
        <f t="shared" si="60"/>
        <v>-603.29</v>
      </c>
      <c r="T270" s="91">
        <f t="shared" si="61"/>
        <v>1</v>
      </c>
      <c r="U270" s="157"/>
      <c r="V270" s="307">
        <v>596.02</v>
      </c>
      <c r="W270" s="307">
        <v>0</v>
      </c>
      <c r="X270" s="142">
        <f t="shared" si="62"/>
        <v>596.02</v>
      </c>
      <c r="Y270" s="91">
        <f t="shared" si="63"/>
        <v>1</v>
      </c>
      <c r="Z270" s="132"/>
    </row>
    <row r="271" spans="1:26" s="68" customFormat="1" hidden="1" outlineLevel="1" x14ac:dyDescent="0.25">
      <c r="A271" s="63" t="s">
        <v>1385</v>
      </c>
      <c r="B271" s="64" t="s">
        <v>1844</v>
      </c>
      <c r="C271" s="65" t="s">
        <v>2300</v>
      </c>
      <c r="D271" s="66"/>
      <c r="E271" s="67"/>
      <c r="F271" s="307">
        <v>53.07</v>
      </c>
      <c r="G271" s="307">
        <v>0</v>
      </c>
      <c r="H271" s="142">
        <f t="shared" si="56"/>
        <v>53.07</v>
      </c>
      <c r="I271" s="91">
        <f t="shared" si="57"/>
        <v>1</v>
      </c>
      <c r="J271" s="157"/>
      <c r="K271" s="307">
        <v>106.68</v>
      </c>
      <c r="L271" s="307">
        <v>0</v>
      </c>
      <c r="M271" s="142">
        <f t="shared" si="58"/>
        <v>106.68</v>
      </c>
      <c r="N271" s="91">
        <f t="shared" si="59"/>
        <v>1</v>
      </c>
      <c r="O271" s="258"/>
      <c r="P271" s="157"/>
      <c r="Q271" s="307">
        <v>106.68</v>
      </c>
      <c r="R271" s="307">
        <v>0</v>
      </c>
      <c r="S271" s="142">
        <f t="shared" si="60"/>
        <v>106.68</v>
      </c>
      <c r="T271" s="91">
        <f t="shared" si="61"/>
        <v>1</v>
      </c>
      <c r="U271" s="157"/>
      <c r="V271" s="307">
        <v>106.68</v>
      </c>
      <c r="W271" s="307">
        <v>0</v>
      </c>
      <c r="X271" s="142">
        <f t="shared" si="62"/>
        <v>106.68</v>
      </c>
      <c r="Y271" s="91">
        <f t="shared" si="63"/>
        <v>1</v>
      </c>
      <c r="Z271" s="132"/>
    </row>
    <row r="272" spans="1:26" s="68" customFormat="1" hidden="1" outlineLevel="1" x14ac:dyDescent="0.25">
      <c r="A272" s="63" t="s">
        <v>1566</v>
      </c>
      <c r="B272" s="64" t="s">
        <v>2025</v>
      </c>
      <c r="C272" s="65" t="s">
        <v>2470</v>
      </c>
      <c r="D272" s="66"/>
      <c r="E272" s="67"/>
      <c r="F272" s="307">
        <v>0</v>
      </c>
      <c r="G272" s="307">
        <v>0</v>
      </c>
      <c r="H272" s="142">
        <f t="shared" si="56"/>
        <v>0</v>
      </c>
      <c r="I272" s="91" t="str">
        <f t="shared" si="57"/>
        <v/>
      </c>
      <c r="J272" s="157"/>
      <c r="K272" s="307">
        <v>0</v>
      </c>
      <c r="L272" s="307">
        <v>0</v>
      </c>
      <c r="M272" s="142">
        <f t="shared" si="58"/>
        <v>0</v>
      </c>
      <c r="N272" s="91" t="str">
        <f t="shared" si="59"/>
        <v/>
      </c>
      <c r="O272" s="258"/>
      <c r="P272" s="157"/>
      <c r="Q272" s="307">
        <v>0</v>
      </c>
      <c r="R272" s="307">
        <v>0</v>
      </c>
      <c r="S272" s="142">
        <f t="shared" si="60"/>
        <v>0</v>
      </c>
      <c r="T272" s="91" t="str">
        <f t="shared" si="61"/>
        <v/>
      </c>
      <c r="U272" s="157"/>
      <c r="V272" s="307">
        <v>0</v>
      </c>
      <c r="W272" s="307">
        <v>0</v>
      </c>
      <c r="X272" s="142">
        <f t="shared" si="62"/>
        <v>0</v>
      </c>
      <c r="Y272" s="91" t="str">
        <f t="shared" si="63"/>
        <v/>
      </c>
      <c r="Z272" s="132"/>
    </row>
    <row r="273" spans="1:26" s="68" customFormat="1" hidden="1" outlineLevel="1" x14ac:dyDescent="0.25">
      <c r="A273" s="63" t="s">
        <v>1386</v>
      </c>
      <c r="B273" s="64" t="s">
        <v>1845</v>
      </c>
      <c r="C273" s="65" t="s">
        <v>2301</v>
      </c>
      <c r="D273" s="66"/>
      <c r="E273" s="67"/>
      <c r="F273" s="307">
        <v>0</v>
      </c>
      <c r="G273" s="307">
        <v>0</v>
      </c>
      <c r="H273" s="142">
        <f t="shared" si="56"/>
        <v>0</v>
      </c>
      <c r="I273" s="91" t="str">
        <f t="shared" si="57"/>
        <v/>
      </c>
      <c r="J273" s="157"/>
      <c r="K273" s="307">
        <v>2.0699999999999998</v>
      </c>
      <c r="L273" s="307">
        <v>0</v>
      </c>
      <c r="M273" s="142">
        <f t="shared" si="58"/>
        <v>2.0699999999999998</v>
      </c>
      <c r="N273" s="91">
        <f t="shared" si="59"/>
        <v>1</v>
      </c>
      <c r="O273" s="258"/>
      <c r="P273" s="157"/>
      <c r="Q273" s="307">
        <v>0</v>
      </c>
      <c r="R273" s="307">
        <v>0</v>
      </c>
      <c r="S273" s="142">
        <f t="shared" si="60"/>
        <v>0</v>
      </c>
      <c r="T273" s="91" t="str">
        <f t="shared" si="61"/>
        <v/>
      </c>
      <c r="U273" s="157"/>
      <c r="V273" s="307">
        <v>2.0699999999999998</v>
      </c>
      <c r="W273" s="307">
        <v>0</v>
      </c>
      <c r="X273" s="142">
        <f t="shared" si="62"/>
        <v>2.0699999999999998</v>
      </c>
      <c r="Y273" s="91">
        <f t="shared" si="63"/>
        <v>1</v>
      </c>
      <c r="Z273" s="132"/>
    </row>
    <row r="274" spans="1:26" s="68" customFormat="1" hidden="1" outlineLevel="1" x14ac:dyDescent="0.25">
      <c r="A274" s="63" t="s">
        <v>1567</v>
      </c>
      <c r="B274" s="64" t="s">
        <v>2026</v>
      </c>
      <c r="C274" s="65" t="s">
        <v>2471</v>
      </c>
      <c r="D274" s="66"/>
      <c r="E274" s="67"/>
      <c r="F274" s="307">
        <v>0.53</v>
      </c>
      <c r="G274" s="307">
        <v>0</v>
      </c>
      <c r="H274" s="142">
        <f t="shared" si="56"/>
        <v>0.53</v>
      </c>
      <c r="I274" s="91">
        <f t="shared" si="57"/>
        <v>1</v>
      </c>
      <c r="J274" s="157"/>
      <c r="K274" s="307">
        <v>0.53</v>
      </c>
      <c r="L274" s="307">
        <v>0</v>
      </c>
      <c r="M274" s="142">
        <f t="shared" si="58"/>
        <v>0.53</v>
      </c>
      <c r="N274" s="91">
        <f t="shared" si="59"/>
        <v>1</v>
      </c>
      <c r="O274" s="258"/>
      <c r="P274" s="157"/>
      <c r="Q274" s="307">
        <v>-7.7700000000000005</v>
      </c>
      <c r="R274" s="307">
        <v>0</v>
      </c>
      <c r="S274" s="142">
        <f t="shared" si="60"/>
        <v>-7.7700000000000005</v>
      </c>
      <c r="T274" s="91">
        <f t="shared" si="61"/>
        <v>1</v>
      </c>
      <c r="U274" s="157"/>
      <c r="V274" s="307">
        <v>0.53</v>
      </c>
      <c r="W274" s="307">
        <v>0</v>
      </c>
      <c r="X274" s="142">
        <f t="shared" si="62"/>
        <v>0.53</v>
      </c>
      <c r="Y274" s="91">
        <f t="shared" si="63"/>
        <v>1</v>
      </c>
      <c r="Z274" s="132"/>
    </row>
    <row r="275" spans="1:26" s="68" customFormat="1" hidden="1" outlineLevel="1" x14ac:dyDescent="0.25">
      <c r="A275" s="63" t="s">
        <v>1351</v>
      </c>
      <c r="B275" s="64" t="s">
        <v>1810</v>
      </c>
      <c r="C275" s="65" t="s">
        <v>2268</v>
      </c>
      <c r="D275" s="66"/>
      <c r="E275" s="67"/>
      <c r="F275" s="307">
        <v>0</v>
      </c>
      <c r="G275" s="307">
        <v>1637.46</v>
      </c>
      <c r="H275" s="142">
        <f t="shared" si="56"/>
        <v>-1637.46</v>
      </c>
      <c r="I275" s="91">
        <f t="shared" si="57"/>
        <v>1</v>
      </c>
      <c r="J275" s="157"/>
      <c r="K275" s="307">
        <v>0</v>
      </c>
      <c r="L275" s="307">
        <v>1637.46</v>
      </c>
      <c r="M275" s="142">
        <f t="shared" si="58"/>
        <v>-1637.46</v>
      </c>
      <c r="N275" s="91">
        <f t="shared" si="59"/>
        <v>1</v>
      </c>
      <c r="O275" s="258"/>
      <c r="P275" s="157"/>
      <c r="Q275" s="307">
        <v>0</v>
      </c>
      <c r="R275" s="307">
        <v>1637.46</v>
      </c>
      <c r="S275" s="142">
        <f t="shared" si="60"/>
        <v>-1637.46</v>
      </c>
      <c r="T275" s="91">
        <f t="shared" si="61"/>
        <v>1</v>
      </c>
      <c r="U275" s="157"/>
      <c r="V275" s="307">
        <v>-1637.46</v>
      </c>
      <c r="W275" s="307">
        <v>1637.46</v>
      </c>
      <c r="X275" s="142">
        <f t="shared" si="62"/>
        <v>-3274.92</v>
      </c>
      <c r="Y275" s="91">
        <f t="shared" si="63"/>
        <v>-2</v>
      </c>
      <c r="Z275" s="132"/>
    </row>
    <row r="276" spans="1:26" collapsed="1" x14ac:dyDescent="0.25">
      <c r="A276" s="38" t="s">
        <v>649</v>
      </c>
      <c r="B276" s="38">
        <v>19</v>
      </c>
      <c r="C276" s="78" t="s">
        <v>1026</v>
      </c>
      <c r="D276" s="47"/>
      <c r="E276" s="48"/>
      <c r="F276" s="283">
        <v>27916653.165000007</v>
      </c>
      <c r="G276" s="283">
        <v>21869461.470000006</v>
      </c>
      <c r="H276" s="283">
        <f t="shared" si="56"/>
        <v>6047191.6950000003</v>
      </c>
      <c r="I276" s="48">
        <f t="shared" si="57"/>
        <v>0.27651305923995384</v>
      </c>
      <c r="J276" s="261"/>
      <c r="K276" s="283">
        <v>196899868.26600006</v>
      </c>
      <c r="L276" s="283">
        <v>163985703.83999994</v>
      </c>
      <c r="M276" s="283">
        <f t="shared" si="58"/>
        <v>32914164.426000118</v>
      </c>
      <c r="N276" s="48">
        <f t="shared" si="59"/>
        <v>0.20071362109781415</v>
      </c>
      <c r="O276" s="182"/>
      <c r="P276" s="254"/>
      <c r="Q276" s="283">
        <v>78505595.88499999</v>
      </c>
      <c r="R276" s="283">
        <v>65716253.159999982</v>
      </c>
      <c r="S276" s="283">
        <f t="shared" si="60"/>
        <v>12789342.725000009</v>
      </c>
      <c r="T276" s="48">
        <f t="shared" si="61"/>
        <v>0.19461460612889289</v>
      </c>
      <c r="U276" s="261"/>
      <c r="V276" s="283">
        <v>315070365.52600008</v>
      </c>
      <c r="W276" s="283">
        <v>268644985.92299998</v>
      </c>
      <c r="X276" s="283">
        <f t="shared" si="62"/>
        <v>46425379.603000104</v>
      </c>
      <c r="Y276" s="48">
        <f t="shared" si="63"/>
        <v>0.17281312526081063</v>
      </c>
      <c r="Z276"/>
    </row>
    <row r="277" spans="1:26" x14ac:dyDescent="0.25">
      <c r="A277" s="38"/>
      <c r="B277" s="38">
        <v>20</v>
      </c>
      <c r="C277" s="78" t="s">
        <v>384</v>
      </c>
      <c r="D277" s="181"/>
      <c r="E277" s="239"/>
      <c r="F277" s="305"/>
      <c r="G277" s="305"/>
      <c r="H277" s="305">
        <f t="shared" si="56"/>
        <v>0</v>
      </c>
      <c r="I277" s="239" t="str">
        <f t="shared" si="57"/>
        <v/>
      </c>
      <c r="J277" s="266"/>
      <c r="K277" s="305"/>
      <c r="L277" s="305"/>
      <c r="M277" s="305">
        <f t="shared" si="58"/>
        <v>0</v>
      </c>
      <c r="N277" s="239" t="str">
        <f t="shared" si="59"/>
        <v/>
      </c>
      <c r="O277" s="264"/>
      <c r="P277" s="265"/>
      <c r="Q277" s="305"/>
      <c r="R277" s="305"/>
      <c r="S277" s="305">
        <f t="shared" si="60"/>
        <v>0</v>
      </c>
      <c r="T277" s="239" t="str">
        <f t="shared" si="61"/>
        <v/>
      </c>
      <c r="U277" s="266"/>
      <c r="V277" s="305"/>
      <c r="W277" s="305"/>
      <c r="X277" s="305">
        <f t="shared" si="62"/>
        <v>0</v>
      </c>
      <c r="Y277" s="238" t="str">
        <f t="shared" si="63"/>
        <v/>
      </c>
      <c r="Z277" s="238"/>
    </row>
    <row r="278" spans="1:26" x14ac:dyDescent="0.25">
      <c r="A278" s="38"/>
      <c r="B278" s="38">
        <v>21</v>
      </c>
      <c r="C278" s="78" t="s">
        <v>795</v>
      </c>
      <c r="D278" s="181"/>
      <c r="E278" s="239"/>
      <c r="F278" s="305"/>
      <c r="G278" s="305"/>
      <c r="H278" s="305">
        <f t="shared" si="56"/>
        <v>0</v>
      </c>
      <c r="I278" s="239" t="str">
        <f t="shared" si="57"/>
        <v/>
      </c>
      <c r="J278" s="266"/>
      <c r="K278" s="305"/>
      <c r="L278" s="305"/>
      <c r="M278" s="305">
        <f t="shared" si="58"/>
        <v>0</v>
      </c>
      <c r="N278" s="239" t="str">
        <f t="shared" si="59"/>
        <v/>
      </c>
      <c r="O278" s="264"/>
      <c r="P278" s="265"/>
      <c r="Q278" s="305"/>
      <c r="R278" s="305"/>
      <c r="S278" s="305">
        <f t="shared" si="60"/>
        <v>0</v>
      </c>
      <c r="T278" s="239" t="str">
        <f t="shared" si="61"/>
        <v/>
      </c>
      <c r="U278" s="266"/>
      <c r="V278" s="305"/>
      <c r="W278" s="305"/>
      <c r="X278" s="305">
        <f t="shared" si="62"/>
        <v>0</v>
      </c>
      <c r="Y278" s="238" t="str">
        <f t="shared" si="63"/>
        <v/>
      </c>
      <c r="Z278" s="238"/>
    </row>
    <row r="279" spans="1:26" s="68" customFormat="1" hidden="1" outlineLevel="1" x14ac:dyDescent="0.25">
      <c r="A279" s="63" t="s">
        <v>1387</v>
      </c>
      <c r="B279" s="64" t="s">
        <v>1846</v>
      </c>
      <c r="C279" s="65" t="s">
        <v>2250</v>
      </c>
      <c r="D279" s="66"/>
      <c r="E279" s="67"/>
      <c r="F279" s="307">
        <v>258645.99000000002</v>
      </c>
      <c r="G279" s="307">
        <v>178382.53</v>
      </c>
      <c r="H279" s="142">
        <f t="shared" si="56"/>
        <v>80263.460000000021</v>
      </c>
      <c r="I279" s="91">
        <f t="shared" si="57"/>
        <v>0.44995134893534711</v>
      </c>
      <c r="J279" s="157"/>
      <c r="K279" s="307">
        <v>1377445.24</v>
      </c>
      <c r="L279" s="307">
        <v>1269279.31</v>
      </c>
      <c r="M279" s="142">
        <f t="shared" si="58"/>
        <v>108165.92999999993</v>
      </c>
      <c r="N279" s="91">
        <f t="shared" si="59"/>
        <v>8.5218382705694568E-2</v>
      </c>
      <c r="O279" s="258"/>
      <c r="P279" s="157"/>
      <c r="Q279" s="307">
        <v>598472.32000000007</v>
      </c>
      <c r="R279" s="307">
        <v>499648.74</v>
      </c>
      <c r="S279" s="142">
        <f t="shared" si="60"/>
        <v>98823.580000000075</v>
      </c>
      <c r="T279" s="91">
        <f t="shared" si="61"/>
        <v>0.19778610869708202</v>
      </c>
      <c r="U279" s="157"/>
      <c r="V279" s="307">
        <v>2172938.06</v>
      </c>
      <c r="W279" s="307">
        <v>2121039.5300000003</v>
      </c>
      <c r="X279" s="142">
        <f t="shared" si="62"/>
        <v>51898.529999999795</v>
      </c>
      <c r="Y279" s="91">
        <f t="shared" si="63"/>
        <v>2.4468440717839799E-2</v>
      </c>
      <c r="Z279" s="132"/>
    </row>
    <row r="280" spans="1:26" collapsed="1" x14ac:dyDescent="0.25">
      <c r="A280" s="38" t="s">
        <v>650</v>
      </c>
      <c r="B280" s="38">
        <v>22</v>
      </c>
      <c r="C280" s="87" t="s">
        <v>383</v>
      </c>
      <c r="D280" s="83"/>
      <c r="E280" s="48"/>
      <c r="F280" s="283">
        <v>258645.99000000002</v>
      </c>
      <c r="G280" s="283">
        <v>178382.53</v>
      </c>
      <c r="H280" s="283">
        <f t="shared" si="56"/>
        <v>80263.460000000021</v>
      </c>
      <c r="I280" s="48">
        <f t="shared" si="57"/>
        <v>0.44995134893534711</v>
      </c>
      <c r="J280" s="261"/>
      <c r="K280" s="283">
        <v>1377445.24</v>
      </c>
      <c r="L280" s="283">
        <v>1269279.31</v>
      </c>
      <c r="M280" s="283">
        <f t="shared" si="58"/>
        <v>108165.92999999993</v>
      </c>
      <c r="N280" s="48">
        <f t="shared" si="59"/>
        <v>8.5218382705694568E-2</v>
      </c>
      <c r="O280" s="182"/>
      <c r="P280" s="254"/>
      <c r="Q280" s="283">
        <v>598472.32000000007</v>
      </c>
      <c r="R280" s="283">
        <v>499648.74</v>
      </c>
      <c r="S280" s="283">
        <f t="shared" si="60"/>
        <v>98823.580000000075</v>
      </c>
      <c r="T280" s="48">
        <f t="shared" si="61"/>
        <v>0.19778610869708202</v>
      </c>
      <c r="U280" s="261"/>
      <c r="V280" s="283">
        <v>2172938.06</v>
      </c>
      <c r="W280" s="283">
        <v>2121039.5300000003</v>
      </c>
      <c r="X280" s="283">
        <f t="shared" si="62"/>
        <v>51898.529999999795</v>
      </c>
      <c r="Y280" s="48">
        <f t="shared" si="63"/>
        <v>2.4468440717839799E-2</v>
      </c>
      <c r="Z280"/>
    </row>
    <row r="281" spans="1:26" x14ac:dyDescent="0.25">
      <c r="A281" s="38"/>
      <c r="B281" s="38">
        <v>23</v>
      </c>
      <c r="C281" s="87" t="s">
        <v>796</v>
      </c>
      <c r="D281" s="83"/>
      <c r="E281" s="48"/>
      <c r="F281" s="283"/>
      <c r="G281" s="283"/>
      <c r="H281" s="283">
        <f t="shared" si="56"/>
        <v>0</v>
      </c>
      <c r="I281" s="48" t="str">
        <f t="shared" si="57"/>
        <v/>
      </c>
      <c r="J281" s="261"/>
      <c r="K281" s="283"/>
      <c r="L281" s="283"/>
      <c r="M281" s="283">
        <f t="shared" si="58"/>
        <v>0</v>
      </c>
      <c r="N281" s="48" t="str">
        <f t="shared" si="59"/>
        <v/>
      </c>
      <c r="O281" s="182"/>
      <c r="P281" s="254"/>
      <c r="Q281" s="283"/>
      <c r="R281" s="283"/>
      <c r="S281" s="283">
        <f t="shared" si="60"/>
        <v>0</v>
      </c>
      <c r="T281" s="48" t="str">
        <f t="shared" si="61"/>
        <v/>
      </c>
      <c r="U281" s="261"/>
      <c r="V281" s="283"/>
      <c r="W281" s="283"/>
      <c r="X281" s="283">
        <f t="shared" si="62"/>
        <v>0</v>
      </c>
      <c r="Y281" s="48" t="str">
        <f t="shared" si="63"/>
        <v/>
      </c>
      <c r="Z281"/>
    </row>
    <row r="282" spans="1:26" x14ac:dyDescent="0.25">
      <c r="A282" s="38" t="s">
        <v>651</v>
      </c>
      <c r="B282" s="38">
        <v>24</v>
      </c>
      <c r="C282" s="89" t="s">
        <v>381</v>
      </c>
      <c r="D282" s="83"/>
      <c r="E282" s="48"/>
      <c r="F282" s="283">
        <v>0</v>
      </c>
      <c r="G282" s="283">
        <v>0</v>
      </c>
      <c r="H282" s="283">
        <f t="shared" si="56"/>
        <v>0</v>
      </c>
      <c r="I282" s="48" t="str">
        <f t="shared" si="57"/>
        <v/>
      </c>
      <c r="J282" s="261"/>
      <c r="K282" s="283">
        <v>0</v>
      </c>
      <c r="L282" s="283">
        <v>0</v>
      </c>
      <c r="M282" s="283">
        <f t="shared" si="58"/>
        <v>0</v>
      </c>
      <c r="N282" s="48" t="str">
        <f t="shared" si="59"/>
        <v/>
      </c>
      <c r="O282" s="182"/>
      <c r="P282" s="254"/>
      <c r="Q282" s="283">
        <v>0</v>
      </c>
      <c r="R282" s="283">
        <v>0</v>
      </c>
      <c r="S282" s="283">
        <f t="shared" si="60"/>
        <v>0</v>
      </c>
      <c r="T282" s="48" t="str">
        <f t="shared" si="61"/>
        <v/>
      </c>
      <c r="U282" s="261"/>
      <c r="V282" s="283">
        <v>0</v>
      </c>
      <c r="W282" s="283">
        <v>0</v>
      </c>
      <c r="X282" s="283">
        <f t="shared" si="62"/>
        <v>0</v>
      </c>
      <c r="Y282" s="48" t="str">
        <f t="shared" si="63"/>
        <v/>
      </c>
      <c r="Z282"/>
    </row>
    <row r="283" spans="1:26" s="68" customFormat="1" hidden="1" outlineLevel="1" x14ac:dyDescent="0.25">
      <c r="A283" s="63" t="s">
        <v>1388</v>
      </c>
      <c r="B283" s="64" t="s">
        <v>1847</v>
      </c>
      <c r="C283" s="65" t="s">
        <v>2302</v>
      </c>
      <c r="D283" s="66"/>
      <c r="E283" s="67"/>
      <c r="F283" s="307">
        <v>64520.68</v>
      </c>
      <c r="G283" s="307">
        <v>34160.410000000003</v>
      </c>
      <c r="H283" s="142">
        <f t="shared" si="56"/>
        <v>30360.269999999997</v>
      </c>
      <c r="I283" s="91">
        <f t="shared" si="57"/>
        <v>0.88875601902904544</v>
      </c>
      <c r="J283" s="157"/>
      <c r="K283" s="307">
        <v>378934.23</v>
      </c>
      <c r="L283" s="307">
        <v>223044.71</v>
      </c>
      <c r="M283" s="142">
        <f t="shared" si="58"/>
        <v>155889.51999999999</v>
      </c>
      <c r="N283" s="91">
        <f t="shared" si="59"/>
        <v>0.6989160155378713</v>
      </c>
      <c r="O283" s="258"/>
      <c r="P283" s="157"/>
      <c r="Q283" s="307">
        <v>166859.82</v>
      </c>
      <c r="R283" s="307">
        <v>94873.08</v>
      </c>
      <c r="S283" s="142">
        <f t="shared" si="60"/>
        <v>71986.740000000005</v>
      </c>
      <c r="T283" s="91">
        <f t="shared" si="61"/>
        <v>0.75876887310921082</v>
      </c>
      <c r="U283" s="157"/>
      <c r="V283" s="307">
        <v>541974.77</v>
      </c>
      <c r="W283" s="307">
        <v>351697.58999999997</v>
      </c>
      <c r="X283" s="142">
        <f t="shared" si="62"/>
        <v>190277.18000000005</v>
      </c>
      <c r="Y283" s="91">
        <f t="shared" si="63"/>
        <v>0.54102497546258443</v>
      </c>
      <c r="Z283" s="132"/>
    </row>
    <row r="284" spans="1:26" collapsed="1" x14ac:dyDescent="0.25">
      <c r="A284" s="38" t="s">
        <v>652</v>
      </c>
      <c r="B284" s="38">
        <v>25</v>
      </c>
      <c r="C284" s="89" t="s">
        <v>380</v>
      </c>
      <c r="D284" s="83"/>
      <c r="E284" s="48"/>
      <c r="F284" s="283">
        <v>64520.68</v>
      </c>
      <c r="G284" s="283">
        <v>34160.410000000003</v>
      </c>
      <c r="H284" s="283">
        <f t="shared" ref="H284:H315" si="64">+F284-G284</f>
        <v>30360.269999999997</v>
      </c>
      <c r="I284" s="48">
        <f t="shared" ref="I284:I315" si="65">IF(AND(F284=0,G284=0),"",IF(OR(F284=0,G284=0),100%,(+H284/G284)))</f>
        <v>0.88875601902904544</v>
      </c>
      <c r="J284" s="261"/>
      <c r="K284" s="283">
        <v>378934.23</v>
      </c>
      <c r="L284" s="283">
        <v>223044.71</v>
      </c>
      <c r="M284" s="283">
        <f t="shared" ref="M284:M315" si="66">+K284-L284</f>
        <v>155889.51999999999</v>
      </c>
      <c r="N284" s="48">
        <f t="shared" ref="N284:N315" si="67">IF(AND(K284=0,L284=0),"",IF(OR(K284=0,L284=0),100%,(+M284/L284)))</f>
        <v>0.6989160155378713</v>
      </c>
      <c r="O284" s="182"/>
      <c r="P284" s="254"/>
      <c r="Q284" s="283">
        <v>166859.82</v>
      </c>
      <c r="R284" s="283">
        <v>94873.08</v>
      </c>
      <c r="S284" s="283">
        <f t="shared" ref="S284:S315" si="68">+Q284-R284</f>
        <v>71986.740000000005</v>
      </c>
      <c r="T284" s="48">
        <f t="shared" ref="T284:T315" si="69">IF(AND(Q284=0,R284=0),"",IF(OR(Q284=0,R284=0),100%,(+S284/R284)))</f>
        <v>0.75876887310921082</v>
      </c>
      <c r="U284" s="261"/>
      <c r="V284" s="283">
        <v>541974.77</v>
      </c>
      <c r="W284" s="283">
        <v>351697.58999999997</v>
      </c>
      <c r="X284" s="283">
        <f t="shared" ref="X284:X315" si="70">+V284-W284</f>
        <v>190277.18000000005</v>
      </c>
      <c r="Y284" s="48">
        <f t="shared" ref="Y284:Y315" si="71">IF(AND(V284=0,W284=0),"",IF(OR(V284=0,W284=0),100%,(+X284/W284)))</f>
        <v>0.54102497546258443</v>
      </c>
      <c r="Z284"/>
    </row>
    <row r="285" spans="1:26" s="68" customFormat="1" hidden="1" outlineLevel="1" x14ac:dyDescent="0.25">
      <c r="A285" s="63" t="s">
        <v>1389</v>
      </c>
      <c r="B285" s="64" t="s">
        <v>1848</v>
      </c>
      <c r="C285" s="65" t="s">
        <v>2303</v>
      </c>
      <c r="D285" s="66"/>
      <c r="E285" s="67"/>
      <c r="F285" s="307">
        <v>79.489999999999995</v>
      </c>
      <c r="G285" s="307">
        <v>0</v>
      </c>
      <c r="H285" s="142">
        <f t="shared" si="64"/>
        <v>79.489999999999995</v>
      </c>
      <c r="I285" s="91">
        <f t="shared" si="65"/>
        <v>1</v>
      </c>
      <c r="J285" s="157"/>
      <c r="K285" s="307">
        <v>104.69</v>
      </c>
      <c r="L285" s="307">
        <v>0</v>
      </c>
      <c r="M285" s="142">
        <f t="shared" si="66"/>
        <v>104.69</v>
      </c>
      <c r="N285" s="91">
        <f t="shared" si="67"/>
        <v>1</v>
      </c>
      <c r="O285" s="258"/>
      <c r="P285" s="157"/>
      <c r="Q285" s="307">
        <v>-2.75</v>
      </c>
      <c r="R285" s="307">
        <v>0</v>
      </c>
      <c r="S285" s="142">
        <f t="shared" si="68"/>
        <v>-2.75</v>
      </c>
      <c r="T285" s="91">
        <f t="shared" si="69"/>
        <v>1</v>
      </c>
      <c r="U285" s="157"/>
      <c r="V285" s="307">
        <v>234.74</v>
      </c>
      <c r="W285" s="307">
        <v>0</v>
      </c>
      <c r="X285" s="142">
        <f t="shared" si="70"/>
        <v>234.74</v>
      </c>
      <c r="Y285" s="91">
        <f t="shared" si="71"/>
        <v>1</v>
      </c>
      <c r="Z285" s="132"/>
    </row>
    <row r="286" spans="1:26" collapsed="1" x14ac:dyDescent="0.25">
      <c r="A286" s="38" t="s">
        <v>653</v>
      </c>
      <c r="B286" s="38">
        <v>26</v>
      </c>
      <c r="C286" s="89" t="s">
        <v>379</v>
      </c>
      <c r="D286" s="83"/>
      <c r="E286" s="48"/>
      <c r="F286" s="283">
        <v>79.489999999999995</v>
      </c>
      <c r="G286" s="283">
        <v>0</v>
      </c>
      <c r="H286" s="283">
        <f t="shared" si="64"/>
        <v>79.489999999999995</v>
      </c>
      <c r="I286" s="48">
        <f t="shared" si="65"/>
        <v>1</v>
      </c>
      <c r="J286" s="261"/>
      <c r="K286" s="283">
        <v>104.69</v>
      </c>
      <c r="L286" s="283">
        <v>0</v>
      </c>
      <c r="M286" s="283">
        <f t="shared" si="66"/>
        <v>104.69</v>
      </c>
      <c r="N286" s="48">
        <f t="shared" si="67"/>
        <v>1</v>
      </c>
      <c r="O286" s="182"/>
      <c r="P286" s="254"/>
      <c r="Q286" s="283">
        <v>-2.75</v>
      </c>
      <c r="R286" s="283">
        <v>0</v>
      </c>
      <c r="S286" s="283">
        <f t="shared" si="68"/>
        <v>-2.75</v>
      </c>
      <c r="T286" s="48">
        <f t="shared" si="69"/>
        <v>1</v>
      </c>
      <c r="U286" s="261"/>
      <c r="V286" s="283">
        <v>234.74</v>
      </c>
      <c r="W286" s="283">
        <v>0</v>
      </c>
      <c r="X286" s="283">
        <f t="shared" si="70"/>
        <v>234.74</v>
      </c>
      <c r="Y286" s="48">
        <f t="shared" si="71"/>
        <v>1</v>
      </c>
      <c r="Z286"/>
    </row>
    <row r="287" spans="1:26" s="68" customFormat="1" hidden="1" outlineLevel="1" x14ac:dyDescent="0.25">
      <c r="A287" s="63" t="s">
        <v>1390</v>
      </c>
      <c r="B287" s="64" t="s">
        <v>1849</v>
      </c>
      <c r="C287" s="65" t="s">
        <v>2304</v>
      </c>
      <c r="D287" s="66"/>
      <c r="E287" s="67"/>
      <c r="F287" s="307">
        <v>8280.9699999999993</v>
      </c>
      <c r="G287" s="307">
        <v>6675.4000000000005</v>
      </c>
      <c r="H287" s="142">
        <f t="shared" si="64"/>
        <v>1605.5699999999988</v>
      </c>
      <c r="I287" s="91">
        <f t="shared" si="65"/>
        <v>0.24052041825208956</v>
      </c>
      <c r="J287" s="157"/>
      <c r="K287" s="307">
        <v>52827.48</v>
      </c>
      <c r="L287" s="307">
        <v>45995.48</v>
      </c>
      <c r="M287" s="142">
        <f t="shared" si="66"/>
        <v>6832</v>
      </c>
      <c r="N287" s="91">
        <f t="shared" si="67"/>
        <v>0.14853633443981887</v>
      </c>
      <c r="O287" s="258"/>
      <c r="P287" s="157"/>
      <c r="Q287" s="307">
        <v>27714.53</v>
      </c>
      <c r="R287" s="307">
        <v>24269.59</v>
      </c>
      <c r="S287" s="142">
        <f t="shared" si="68"/>
        <v>3444.9399999999987</v>
      </c>
      <c r="T287" s="91">
        <f t="shared" si="69"/>
        <v>0.14194471352832902</v>
      </c>
      <c r="U287" s="157"/>
      <c r="V287" s="307">
        <v>84092.5</v>
      </c>
      <c r="W287" s="307">
        <v>63996.810000000005</v>
      </c>
      <c r="X287" s="142">
        <f t="shared" si="70"/>
        <v>20095.689999999995</v>
      </c>
      <c r="Y287" s="91">
        <f t="shared" si="71"/>
        <v>0.31401080772619749</v>
      </c>
      <c r="Z287" s="132"/>
    </row>
    <row r="288" spans="1:26" s="68" customFormat="1" hidden="1" outlineLevel="1" x14ac:dyDescent="0.25">
      <c r="A288" s="63" t="s">
        <v>1391</v>
      </c>
      <c r="B288" s="64" t="s">
        <v>1850</v>
      </c>
      <c r="C288" s="65" t="s">
        <v>2305</v>
      </c>
      <c r="D288" s="66"/>
      <c r="E288" s="67"/>
      <c r="F288" s="307">
        <v>74683.55</v>
      </c>
      <c r="G288" s="307">
        <v>66356.31</v>
      </c>
      <c r="H288" s="142">
        <f t="shared" si="64"/>
        <v>8327.2400000000052</v>
      </c>
      <c r="I288" s="91">
        <f t="shared" si="65"/>
        <v>0.12549281296684528</v>
      </c>
      <c r="J288" s="157"/>
      <c r="K288" s="307">
        <v>806371.57000000007</v>
      </c>
      <c r="L288" s="307">
        <v>796928.78</v>
      </c>
      <c r="M288" s="142">
        <f t="shared" si="66"/>
        <v>9442.7900000000373</v>
      </c>
      <c r="N288" s="91">
        <f t="shared" si="67"/>
        <v>1.1848976015146595E-2</v>
      </c>
      <c r="O288" s="258"/>
      <c r="P288" s="157"/>
      <c r="Q288" s="307">
        <v>279592.76</v>
      </c>
      <c r="R288" s="307">
        <v>280302.89</v>
      </c>
      <c r="S288" s="142">
        <f t="shared" si="68"/>
        <v>-710.13000000000466</v>
      </c>
      <c r="T288" s="91">
        <f t="shared" si="69"/>
        <v>-2.5334380248452117E-3</v>
      </c>
      <c r="U288" s="157"/>
      <c r="V288" s="307">
        <v>1325544.6500000001</v>
      </c>
      <c r="W288" s="307">
        <v>1288758.49</v>
      </c>
      <c r="X288" s="142">
        <f t="shared" si="70"/>
        <v>36786.160000000149</v>
      </c>
      <c r="Y288" s="91">
        <f t="shared" si="71"/>
        <v>2.8543874034925001E-2</v>
      </c>
      <c r="Z288" s="132"/>
    </row>
    <row r="289" spans="1:26" s="68" customFormat="1" hidden="1" outlineLevel="1" x14ac:dyDescent="0.25">
      <c r="A289" s="63" t="s">
        <v>1392</v>
      </c>
      <c r="B289" s="64" t="s">
        <v>1851</v>
      </c>
      <c r="C289" s="65" t="s">
        <v>2306</v>
      </c>
      <c r="D289" s="66"/>
      <c r="E289" s="67"/>
      <c r="F289" s="307">
        <v>0</v>
      </c>
      <c r="G289" s="307">
        <v>0</v>
      </c>
      <c r="H289" s="142">
        <f t="shared" si="64"/>
        <v>0</v>
      </c>
      <c r="I289" s="91" t="str">
        <f t="shared" si="65"/>
        <v/>
      </c>
      <c r="J289" s="157"/>
      <c r="K289" s="307">
        <v>0</v>
      </c>
      <c r="L289" s="307">
        <v>0</v>
      </c>
      <c r="M289" s="142">
        <f t="shared" si="66"/>
        <v>0</v>
      </c>
      <c r="N289" s="91" t="str">
        <f t="shared" si="67"/>
        <v/>
      </c>
      <c r="O289" s="258"/>
      <c r="P289" s="157"/>
      <c r="Q289" s="307">
        <v>0</v>
      </c>
      <c r="R289" s="307">
        <v>0</v>
      </c>
      <c r="S289" s="142">
        <f t="shared" si="68"/>
        <v>0</v>
      </c>
      <c r="T289" s="91" t="str">
        <f t="shared" si="69"/>
        <v/>
      </c>
      <c r="U289" s="157"/>
      <c r="V289" s="307">
        <v>0</v>
      </c>
      <c r="W289" s="307">
        <v>8225.5</v>
      </c>
      <c r="X289" s="142">
        <f t="shared" si="70"/>
        <v>-8225.5</v>
      </c>
      <c r="Y289" s="91">
        <f t="shared" si="71"/>
        <v>1</v>
      </c>
      <c r="Z289" s="132"/>
    </row>
    <row r="290" spans="1:26" s="68" customFormat="1" hidden="1" outlineLevel="1" x14ac:dyDescent="0.25">
      <c r="A290" s="63" t="s">
        <v>1393</v>
      </c>
      <c r="B290" s="64" t="s">
        <v>1852</v>
      </c>
      <c r="C290" s="65" t="s">
        <v>2307</v>
      </c>
      <c r="D290" s="66"/>
      <c r="E290" s="67"/>
      <c r="F290" s="307">
        <v>0</v>
      </c>
      <c r="G290" s="307">
        <v>0</v>
      </c>
      <c r="H290" s="142">
        <f t="shared" si="64"/>
        <v>0</v>
      </c>
      <c r="I290" s="91" t="str">
        <f t="shared" si="65"/>
        <v/>
      </c>
      <c r="J290" s="157"/>
      <c r="K290" s="307">
        <v>0</v>
      </c>
      <c r="L290" s="307">
        <v>3534.9700000000003</v>
      </c>
      <c r="M290" s="142">
        <f t="shared" si="66"/>
        <v>-3534.9700000000003</v>
      </c>
      <c r="N290" s="91">
        <f t="shared" si="67"/>
        <v>1</v>
      </c>
      <c r="O290" s="258"/>
      <c r="P290" s="157"/>
      <c r="Q290" s="307">
        <v>0</v>
      </c>
      <c r="R290" s="307">
        <v>0</v>
      </c>
      <c r="S290" s="142">
        <f t="shared" si="68"/>
        <v>0</v>
      </c>
      <c r="T290" s="91" t="str">
        <f t="shared" si="69"/>
        <v/>
      </c>
      <c r="U290" s="157"/>
      <c r="V290" s="307">
        <v>0</v>
      </c>
      <c r="W290" s="307">
        <v>45681.87</v>
      </c>
      <c r="X290" s="142">
        <f t="shared" si="70"/>
        <v>-45681.87</v>
      </c>
      <c r="Y290" s="91">
        <f t="shared" si="71"/>
        <v>1</v>
      </c>
      <c r="Z290" s="132"/>
    </row>
    <row r="291" spans="1:26" collapsed="1" x14ac:dyDescent="0.25">
      <c r="A291" s="38" t="s">
        <v>654</v>
      </c>
      <c r="B291" s="38">
        <v>27</v>
      </c>
      <c r="C291" s="89" t="s">
        <v>378</v>
      </c>
      <c r="D291" s="83"/>
      <c r="E291" s="48"/>
      <c r="F291" s="283">
        <v>82964.52</v>
      </c>
      <c r="G291" s="283">
        <v>73031.709999999992</v>
      </c>
      <c r="H291" s="283">
        <f t="shared" si="64"/>
        <v>9932.8100000000122</v>
      </c>
      <c r="I291" s="48">
        <f t="shared" si="65"/>
        <v>0.13600681128786404</v>
      </c>
      <c r="J291" s="261"/>
      <c r="K291" s="283">
        <v>859199.05</v>
      </c>
      <c r="L291" s="283">
        <v>846459.23</v>
      </c>
      <c r="M291" s="283">
        <f t="shared" si="66"/>
        <v>12739.820000000065</v>
      </c>
      <c r="N291" s="48">
        <f t="shared" si="67"/>
        <v>1.5050718981468328E-2</v>
      </c>
      <c r="O291" s="182"/>
      <c r="P291" s="254"/>
      <c r="Q291" s="283">
        <v>307307.29000000004</v>
      </c>
      <c r="R291" s="283">
        <v>304572.48000000004</v>
      </c>
      <c r="S291" s="283">
        <f t="shared" si="68"/>
        <v>2734.8099999999977</v>
      </c>
      <c r="T291" s="48">
        <f t="shared" si="69"/>
        <v>8.9791763195414022E-3</v>
      </c>
      <c r="U291" s="261"/>
      <c r="V291" s="283">
        <v>1409637.15</v>
      </c>
      <c r="W291" s="283">
        <v>1406662.6700000002</v>
      </c>
      <c r="X291" s="283">
        <f t="shared" si="70"/>
        <v>2974.4799999997485</v>
      </c>
      <c r="Y291" s="48">
        <f t="shared" si="71"/>
        <v>2.1145652496769168E-3</v>
      </c>
      <c r="Z291"/>
    </row>
    <row r="292" spans="1:26" s="68" customFormat="1" hidden="1" outlineLevel="1" x14ac:dyDescent="0.25">
      <c r="A292" s="63" t="s">
        <v>1394</v>
      </c>
      <c r="B292" s="64" t="s">
        <v>1853</v>
      </c>
      <c r="C292" s="65" t="s">
        <v>2308</v>
      </c>
      <c r="D292" s="66"/>
      <c r="E292" s="67"/>
      <c r="F292" s="307">
        <v>3325.84</v>
      </c>
      <c r="G292" s="307">
        <v>5156.3500000000004</v>
      </c>
      <c r="H292" s="142">
        <f t="shared" si="64"/>
        <v>-1830.5100000000002</v>
      </c>
      <c r="I292" s="91">
        <f t="shared" si="65"/>
        <v>-0.35500111512988841</v>
      </c>
      <c r="J292" s="157"/>
      <c r="K292" s="307">
        <v>54347.64</v>
      </c>
      <c r="L292" s="307">
        <v>39721.440000000002</v>
      </c>
      <c r="M292" s="142">
        <f t="shared" si="66"/>
        <v>14626.199999999997</v>
      </c>
      <c r="N292" s="91">
        <f t="shared" si="67"/>
        <v>0.36821927905936935</v>
      </c>
      <c r="O292" s="258"/>
      <c r="P292" s="157"/>
      <c r="Q292" s="307">
        <v>22202.600000000002</v>
      </c>
      <c r="R292" s="307">
        <v>14228.67</v>
      </c>
      <c r="S292" s="142">
        <f t="shared" si="68"/>
        <v>7973.9300000000021</v>
      </c>
      <c r="T292" s="91">
        <f t="shared" si="69"/>
        <v>0.56041288468985517</v>
      </c>
      <c r="U292" s="157"/>
      <c r="V292" s="307">
        <v>92707.51999999999</v>
      </c>
      <c r="W292" s="307">
        <v>69368.25</v>
      </c>
      <c r="X292" s="142">
        <f t="shared" si="70"/>
        <v>23339.26999999999</v>
      </c>
      <c r="Y292" s="91">
        <f t="shared" si="71"/>
        <v>0.33645464603763237</v>
      </c>
      <c r="Z292" s="132"/>
    </row>
    <row r="293" spans="1:26" collapsed="1" x14ac:dyDescent="0.25">
      <c r="A293" s="38" t="s">
        <v>655</v>
      </c>
      <c r="B293" s="38">
        <v>28</v>
      </c>
      <c r="C293" s="89" t="s">
        <v>377</v>
      </c>
      <c r="D293" s="83"/>
      <c r="E293" s="48"/>
      <c r="F293" s="283">
        <v>3325.84</v>
      </c>
      <c r="G293" s="283">
        <v>5156.3500000000004</v>
      </c>
      <c r="H293" s="283">
        <f t="shared" si="64"/>
        <v>-1830.5100000000002</v>
      </c>
      <c r="I293" s="48">
        <f t="shared" si="65"/>
        <v>-0.35500111512988841</v>
      </c>
      <c r="J293" s="261"/>
      <c r="K293" s="283">
        <v>54347.64</v>
      </c>
      <c r="L293" s="283">
        <v>39721.440000000002</v>
      </c>
      <c r="M293" s="283">
        <f t="shared" si="66"/>
        <v>14626.199999999997</v>
      </c>
      <c r="N293" s="48">
        <f t="shared" si="67"/>
        <v>0.36821927905936935</v>
      </c>
      <c r="O293" s="182"/>
      <c r="P293" s="254"/>
      <c r="Q293" s="283">
        <v>22202.600000000002</v>
      </c>
      <c r="R293" s="283">
        <v>14228.67</v>
      </c>
      <c r="S293" s="283">
        <f t="shared" si="68"/>
        <v>7973.9300000000021</v>
      </c>
      <c r="T293" s="48">
        <f t="shared" si="69"/>
        <v>0.56041288468985517</v>
      </c>
      <c r="U293" s="261"/>
      <c r="V293" s="283">
        <v>92707.51999999999</v>
      </c>
      <c r="W293" s="283">
        <v>69368.25</v>
      </c>
      <c r="X293" s="283">
        <f t="shared" si="70"/>
        <v>23339.26999999999</v>
      </c>
      <c r="Y293" s="48">
        <f t="shared" si="71"/>
        <v>0.33645464603763237</v>
      </c>
      <c r="Z293"/>
    </row>
    <row r="294" spans="1:26" x14ac:dyDescent="0.25">
      <c r="A294" s="38" t="s">
        <v>656</v>
      </c>
      <c r="B294" s="38">
        <v>29</v>
      </c>
      <c r="C294" s="89" t="s">
        <v>376</v>
      </c>
      <c r="D294" s="83"/>
      <c r="E294" s="48"/>
      <c r="F294" s="283">
        <v>0</v>
      </c>
      <c r="G294" s="283">
        <v>0</v>
      </c>
      <c r="H294" s="283">
        <f t="shared" si="64"/>
        <v>0</v>
      </c>
      <c r="I294" s="48" t="str">
        <f t="shared" si="65"/>
        <v/>
      </c>
      <c r="J294" s="261"/>
      <c r="K294" s="283">
        <v>0</v>
      </c>
      <c r="L294" s="283">
        <v>0</v>
      </c>
      <c r="M294" s="283">
        <f t="shared" si="66"/>
        <v>0</v>
      </c>
      <c r="N294" s="48" t="str">
        <f t="shared" si="67"/>
        <v/>
      </c>
      <c r="O294" s="182"/>
      <c r="P294" s="254"/>
      <c r="Q294" s="283">
        <v>0</v>
      </c>
      <c r="R294" s="283">
        <v>0</v>
      </c>
      <c r="S294" s="283">
        <f t="shared" si="68"/>
        <v>0</v>
      </c>
      <c r="T294" s="48" t="str">
        <f t="shared" si="69"/>
        <v/>
      </c>
      <c r="U294" s="261"/>
      <c r="V294" s="283">
        <v>0</v>
      </c>
      <c r="W294" s="283">
        <v>0</v>
      </c>
      <c r="X294" s="283">
        <f t="shared" si="70"/>
        <v>0</v>
      </c>
      <c r="Y294" s="48" t="str">
        <f t="shared" si="71"/>
        <v/>
      </c>
      <c r="Z294"/>
    </row>
    <row r="295" spans="1:26" x14ac:dyDescent="0.25">
      <c r="A295" s="38" t="s">
        <v>657</v>
      </c>
      <c r="B295" s="38">
        <v>30</v>
      </c>
      <c r="C295" s="89" t="s">
        <v>375</v>
      </c>
      <c r="D295" s="83"/>
      <c r="E295" s="48"/>
      <c r="F295" s="283">
        <v>0</v>
      </c>
      <c r="G295" s="283">
        <v>0</v>
      </c>
      <c r="H295" s="283">
        <f t="shared" si="64"/>
        <v>0</v>
      </c>
      <c r="I295" s="48" t="str">
        <f t="shared" si="65"/>
        <v/>
      </c>
      <c r="J295" s="261"/>
      <c r="K295" s="283">
        <v>0</v>
      </c>
      <c r="L295" s="283">
        <v>0</v>
      </c>
      <c r="M295" s="283">
        <f t="shared" si="66"/>
        <v>0</v>
      </c>
      <c r="N295" s="48" t="str">
        <f t="shared" si="67"/>
        <v/>
      </c>
      <c r="O295" s="182"/>
      <c r="P295" s="254"/>
      <c r="Q295" s="283">
        <v>0</v>
      </c>
      <c r="R295" s="283">
        <v>0</v>
      </c>
      <c r="S295" s="283">
        <f t="shared" si="68"/>
        <v>0</v>
      </c>
      <c r="T295" s="48" t="str">
        <f t="shared" si="69"/>
        <v/>
      </c>
      <c r="U295" s="261"/>
      <c r="V295" s="283">
        <v>0</v>
      </c>
      <c r="W295" s="283">
        <v>0</v>
      </c>
      <c r="X295" s="283">
        <f t="shared" si="70"/>
        <v>0</v>
      </c>
      <c r="Y295" s="48" t="str">
        <f t="shared" si="71"/>
        <v/>
      </c>
      <c r="Z295"/>
    </row>
    <row r="296" spans="1:26" s="68" customFormat="1" hidden="1" outlineLevel="1" x14ac:dyDescent="0.25">
      <c r="A296" s="63" t="s">
        <v>1395</v>
      </c>
      <c r="B296" s="64" t="s">
        <v>1854</v>
      </c>
      <c r="C296" s="65" t="s">
        <v>2309</v>
      </c>
      <c r="D296" s="66"/>
      <c r="E296" s="67"/>
      <c r="F296" s="307">
        <v>953.49</v>
      </c>
      <c r="G296" s="307">
        <v>3299.2000000000003</v>
      </c>
      <c r="H296" s="142">
        <f t="shared" si="64"/>
        <v>-2345.71</v>
      </c>
      <c r="I296" s="91">
        <f t="shared" si="65"/>
        <v>-0.71099357419980591</v>
      </c>
      <c r="J296" s="157"/>
      <c r="K296" s="307">
        <v>13781.87</v>
      </c>
      <c r="L296" s="307">
        <v>14700.49</v>
      </c>
      <c r="M296" s="142">
        <f t="shared" si="66"/>
        <v>-918.61999999999898</v>
      </c>
      <c r="N296" s="91">
        <f t="shared" si="67"/>
        <v>-6.2489073493468515E-2</v>
      </c>
      <c r="O296" s="258"/>
      <c r="P296" s="157"/>
      <c r="Q296" s="307">
        <v>5444.14</v>
      </c>
      <c r="R296" s="307">
        <v>7742.67</v>
      </c>
      <c r="S296" s="142">
        <f t="shared" si="68"/>
        <v>-2298.5299999999997</v>
      </c>
      <c r="T296" s="91">
        <f t="shared" si="69"/>
        <v>-0.29686529323863731</v>
      </c>
      <c r="U296" s="157"/>
      <c r="V296" s="307">
        <v>23409.550000000003</v>
      </c>
      <c r="W296" s="307">
        <v>20614.239999999998</v>
      </c>
      <c r="X296" s="142">
        <f t="shared" si="70"/>
        <v>2795.3100000000049</v>
      </c>
      <c r="Y296" s="91">
        <f t="shared" si="71"/>
        <v>0.13560092440953464</v>
      </c>
      <c r="Z296" s="132"/>
    </row>
    <row r="297" spans="1:26" s="68" customFormat="1" hidden="1" outlineLevel="1" x14ac:dyDescent="0.25">
      <c r="A297" s="63" t="s">
        <v>1396</v>
      </c>
      <c r="B297" s="64" t="s">
        <v>1855</v>
      </c>
      <c r="C297" s="65" t="s">
        <v>2310</v>
      </c>
      <c r="D297" s="66"/>
      <c r="E297" s="67"/>
      <c r="F297" s="307">
        <v>7187.72</v>
      </c>
      <c r="G297" s="307">
        <v>30489.86</v>
      </c>
      <c r="H297" s="142">
        <f t="shared" si="64"/>
        <v>-23302.14</v>
      </c>
      <c r="I297" s="91">
        <f t="shared" si="65"/>
        <v>-0.76425867485124555</v>
      </c>
      <c r="J297" s="157"/>
      <c r="K297" s="307">
        <v>215639.58000000002</v>
      </c>
      <c r="L297" s="307">
        <v>269968.5</v>
      </c>
      <c r="M297" s="142">
        <f t="shared" si="66"/>
        <v>-54328.919999999984</v>
      </c>
      <c r="N297" s="91">
        <f t="shared" si="67"/>
        <v>-0.20124170042060457</v>
      </c>
      <c r="O297" s="258"/>
      <c r="P297" s="157"/>
      <c r="Q297" s="307">
        <v>53129.36</v>
      </c>
      <c r="R297" s="307">
        <v>85102.09</v>
      </c>
      <c r="S297" s="142">
        <f t="shared" si="68"/>
        <v>-31972.729999999996</v>
      </c>
      <c r="T297" s="91">
        <f t="shared" si="69"/>
        <v>-0.37569852867303255</v>
      </c>
      <c r="U297" s="157"/>
      <c r="V297" s="307">
        <v>373553.53</v>
      </c>
      <c r="W297" s="307">
        <v>405417.48</v>
      </c>
      <c r="X297" s="142">
        <f t="shared" si="70"/>
        <v>-31863.949999999953</v>
      </c>
      <c r="Y297" s="91">
        <f t="shared" si="71"/>
        <v>-7.8595402447866711E-2</v>
      </c>
      <c r="Z297" s="132"/>
    </row>
    <row r="298" spans="1:26" collapsed="1" x14ac:dyDescent="0.25">
      <c r="A298" s="38" t="s">
        <v>658</v>
      </c>
      <c r="B298" s="38">
        <v>31</v>
      </c>
      <c r="C298" s="89" t="s">
        <v>374</v>
      </c>
      <c r="D298" s="83"/>
      <c r="E298" s="48"/>
      <c r="F298" s="283">
        <v>8141.21</v>
      </c>
      <c r="G298" s="283">
        <v>33789.06</v>
      </c>
      <c r="H298" s="283">
        <f t="shared" si="64"/>
        <v>-25647.85</v>
      </c>
      <c r="I298" s="48">
        <f t="shared" si="65"/>
        <v>-0.75905781338693645</v>
      </c>
      <c r="J298" s="261"/>
      <c r="K298" s="283">
        <v>229421.45</v>
      </c>
      <c r="L298" s="283">
        <v>284668.99</v>
      </c>
      <c r="M298" s="283">
        <f t="shared" si="66"/>
        <v>-55247.539999999979</v>
      </c>
      <c r="N298" s="48">
        <f t="shared" si="67"/>
        <v>-0.19407642539498238</v>
      </c>
      <c r="O298" s="182"/>
      <c r="P298" s="254"/>
      <c r="Q298" s="283">
        <v>58573.5</v>
      </c>
      <c r="R298" s="283">
        <v>92844.76</v>
      </c>
      <c r="S298" s="283">
        <f t="shared" si="68"/>
        <v>-34271.259999999995</v>
      </c>
      <c r="T298" s="48">
        <f t="shared" si="69"/>
        <v>-0.36912433184166771</v>
      </c>
      <c r="U298" s="261"/>
      <c r="V298" s="283">
        <v>396963.08</v>
      </c>
      <c r="W298" s="283">
        <v>426031.72</v>
      </c>
      <c r="X298" s="283">
        <f t="shared" si="70"/>
        <v>-29068.639999999956</v>
      </c>
      <c r="Y298" s="48">
        <f t="shared" si="71"/>
        <v>-6.8231163632604536E-2</v>
      </c>
      <c r="Z298"/>
    </row>
    <row r="299" spans="1:26" s="68" customFormat="1" hidden="1" outlineLevel="1" x14ac:dyDescent="0.25">
      <c r="A299" s="63" t="s">
        <v>1397</v>
      </c>
      <c r="B299" s="64" t="s">
        <v>1856</v>
      </c>
      <c r="C299" s="65" t="s">
        <v>2311</v>
      </c>
      <c r="D299" s="66"/>
      <c r="E299" s="67"/>
      <c r="F299" s="307">
        <v>30018.81</v>
      </c>
      <c r="G299" s="307">
        <v>19006.8</v>
      </c>
      <c r="H299" s="142">
        <f t="shared" si="64"/>
        <v>11012.010000000002</v>
      </c>
      <c r="I299" s="91">
        <f t="shared" si="65"/>
        <v>0.57937211945198575</v>
      </c>
      <c r="J299" s="157"/>
      <c r="K299" s="307">
        <v>189423.45</v>
      </c>
      <c r="L299" s="307">
        <v>128818</v>
      </c>
      <c r="M299" s="142">
        <f t="shared" si="66"/>
        <v>60605.450000000012</v>
      </c>
      <c r="N299" s="91">
        <f t="shared" si="67"/>
        <v>0.47047345867813511</v>
      </c>
      <c r="O299" s="258"/>
      <c r="P299" s="157"/>
      <c r="Q299" s="307">
        <v>87178.39</v>
      </c>
      <c r="R299" s="307">
        <v>62367.01</v>
      </c>
      <c r="S299" s="142">
        <f t="shared" si="68"/>
        <v>24811.379999999997</v>
      </c>
      <c r="T299" s="91">
        <f t="shared" si="69"/>
        <v>0.39782859559885903</v>
      </c>
      <c r="U299" s="157"/>
      <c r="V299" s="307">
        <v>264102.07</v>
      </c>
      <c r="W299" s="307">
        <v>255232.962</v>
      </c>
      <c r="X299" s="142">
        <f t="shared" si="70"/>
        <v>8869.1080000000075</v>
      </c>
      <c r="Y299" s="91">
        <f t="shared" si="71"/>
        <v>3.4749069753772663E-2</v>
      </c>
      <c r="Z299" s="132"/>
    </row>
    <row r="300" spans="1:26" collapsed="1" x14ac:dyDescent="0.25">
      <c r="A300" s="38" t="s">
        <v>659</v>
      </c>
      <c r="B300" s="38">
        <v>32</v>
      </c>
      <c r="C300" s="87" t="s">
        <v>373</v>
      </c>
      <c r="D300" s="83"/>
      <c r="E300" s="48"/>
      <c r="F300" s="283">
        <v>30018.81</v>
      </c>
      <c r="G300" s="283">
        <v>19006.8</v>
      </c>
      <c r="H300" s="283">
        <f t="shared" si="64"/>
        <v>11012.010000000002</v>
      </c>
      <c r="I300" s="48">
        <f t="shared" si="65"/>
        <v>0.57937211945198575</v>
      </c>
      <c r="J300" s="261"/>
      <c r="K300" s="283">
        <v>189423.45</v>
      </c>
      <c r="L300" s="283">
        <v>128818</v>
      </c>
      <c r="M300" s="283">
        <f t="shared" si="66"/>
        <v>60605.450000000012</v>
      </c>
      <c r="N300" s="48">
        <f t="shared" si="67"/>
        <v>0.47047345867813511</v>
      </c>
      <c r="O300" s="182"/>
      <c r="P300" s="254"/>
      <c r="Q300" s="283">
        <v>87178.39</v>
      </c>
      <c r="R300" s="283">
        <v>62367.01</v>
      </c>
      <c r="S300" s="283">
        <f t="shared" si="68"/>
        <v>24811.379999999997</v>
      </c>
      <c r="T300" s="48">
        <f t="shared" si="69"/>
        <v>0.39782859559885903</v>
      </c>
      <c r="U300" s="261"/>
      <c r="V300" s="283">
        <v>264102.07</v>
      </c>
      <c r="W300" s="283">
        <v>255232.962</v>
      </c>
      <c r="X300" s="283">
        <f t="shared" si="70"/>
        <v>8869.1080000000075</v>
      </c>
      <c r="Y300" s="48">
        <f t="shared" si="71"/>
        <v>3.4749069753772663E-2</v>
      </c>
      <c r="Z300"/>
    </row>
    <row r="301" spans="1:26" s="68" customFormat="1" hidden="1" outlineLevel="1" x14ac:dyDescent="0.25">
      <c r="A301" s="63" t="s">
        <v>1398</v>
      </c>
      <c r="B301" s="64" t="s">
        <v>1857</v>
      </c>
      <c r="C301" s="65" t="s">
        <v>2312</v>
      </c>
      <c r="D301" s="66"/>
      <c r="E301" s="67"/>
      <c r="F301" s="307">
        <v>3243.07</v>
      </c>
      <c r="G301" s="307">
        <v>640.05000000000007</v>
      </c>
      <c r="H301" s="142">
        <f t="shared" si="64"/>
        <v>2603.02</v>
      </c>
      <c r="I301" s="91">
        <f t="shared" si="65"/>
        <v>4.0669010233575493</v>
      </c>
      <c r="J301" s="157"/>
      <c r="K301" s="307">
        <v>13051.08</v>
      </c>
      <c r="L301" s="307">
        <v>14245.54</v>
      </c>
      <c r="M301" s="142">
        <f t="shared" si="66"/>
        <v>-1194.4600000000009</v>
      </c>
      <c r="N301" s="91">
        <f t="shared" si="67"/>
        <v>-8.3847997338114308E-2</v>
      </c>
      <c r="O301" s="258"/>
      <c r="P301" s="157"/>
      <c r="Q301" s="307">
        <v>8856.39</v>
      </c>
      <c r="R301" s="307">
        <v>8030.8200000000006</v>
      </c>
      <c r="S301" s="142">
        <f t="shared" si="68"/>
        <v>825.5699999999988</v>
      </c>
      <c r="T301" s="91">
        <f t="shared" si="69"/>
        <v>0.10280021218256651</v>
      </c>
      <c r="U301" s="157"/>
      <c r="V301" s="307">
        <v>25988.68</v>
      </c>
      <c r="W301" s="307">
        <v>20317.510000000002</v>
      </c>
      <c r="X301" s="142">
        <f t="shared" si="70"/>
        <v>5671.1699999999983</v>
      </c>
      <c r="Y301" s="91">
        <f t="shared" si="71"/>
        <v>0.27912721588422978</v>
      </c>
      <c r="Z301" s="132"/>
    </row>
    <row r="302" spans="1:26" collapsed="1" x14ac:dyDescent="0.25">
      <c r="A302" s="38" t="s">
        <v>660</v>
      </c>
      <c r="B302" s="38">
        <v>33</v>
      </c>
      <c r="C302" s="87" t="s">
        <v>372</v>
      </c>
      <c r="D302" s="83"/>
      <c r="E302" s="48"/>
      <c r="F302" s="283">
        <v>3243.07</v>
      </c>
      <c r="G302" s="283">
        <v>640.05000000000007</v>
      </c>
      <c r="H302" s="283">
        <f t="shared" si="64"/>
        <v>2603.02</v>
      </c>
      <c r="I302" s="48">
        <f t="shared" si="65"/>
        <v>4.0669010233575493</v>
      </c>
      <c r="J302" s="261"/>
      <c r="K302" s="283">
        <v>13051.08</v>
      </c>
      <c r="L302" s="283">
        <v>14245.54</v>
      </c>
      <c r="M302" s="283">
        <f t="shared" si="66"/>
        <v>-1194.4600000000009</v>
      </c>
      <c r="N302" s="48">
        <f t="shared" si="67"/>
        <v>-8.3847997338114308E-2</v>
      </c>
      <c r="O302" s="182"/>
      <c r="P302" s="254"/>
      <c r="Q302" s="283">
        <v>8856.39</v>
      </c>
      <c r="R302" s="283">
        <v>8030.8200000000006</v>
      </c>
      <c r="S302" s="283">
        <f t="shared" si="68"/>
        <v>825.5699999999988</v>
      </c>
      <c r="T302" s="48">
        <f t="shared" si="69"/>
        <v>0.10280021218256651</v>
      </c>
      <c r="U302" s="261"/>
      <c r="V302" s="283">
        <v>25988.68</v>
      </c>
      <c r="W302" s="283">
        <v>20317.510000000002</v>
      </c>
      <c r="X302" s="283">
        <f t="shared" si="70"/>
        <v>5671.1699999999983</v>
      </c>
      <c r="Y302" s="48">
        <f t="shared" si="71"/>
        <v>0.27912721588422978</v>
      </c>
      <c r="Z302"/>
    </row>
    <row r="303" spans="1:26" s="68" customFormat="1" hidden="1" outlineLevel="1" x14ac:dyDescent="0.25">
      <c r="A303" s="63" t="s">
        <v>1399</v>
      </c>
      <c r="B303" s="64" t="s">
        <v>1858</v>
      </c>
      <c r="C303" s="65" t="s">
        <v>2313</v>
      </c>
      <c r="D303" s="66"/>
      <c r="E303" s="67"/>
      <c r="F303" s="307">
        <v>0</v>
      </c>
      <c r="G303" s="307">
        <v>15.85</v>
      </c>
      <c r="H303" s="142">
        <f t="shared" si="64"/>
        <v>-15.85</v>
      </c>
      <c r="I303" s="91">
        <f t="shared" si="65"/>
        <v>1</v>
      </c>
      <c r="J303" s="157"/>
      <c r="K303" s="307">
        <v>0</v>
      </c>
      <c r="L303" s="307">
        <v>15.85</v>
      </c>
      <c r="M303" s="142">
        <f t="shared" si="66"/>
        <v>-15.85</v>
      </c>
      <c r="N303" s="91">
        <f t="shared" si="67"/>
        <v>1</v>
      </c>
      <c r="O303" s="258"/>
      <c r="P303" s="157"/>
      <c r="Q303" s="307">
        <v>0</v>
      </c>
      <c r="R303" s="307">
        <v>15.85</v>
      </c>
      <c r="S303" s="142">
        <f t="shared" si="68"/>
        <v>-15.85</v>
      </c>
      <c r="T303" s="91">
        <f t="shared" si="69"/>
        <v>1</v>
      </c>
      <c r="U303" s="157"/>
      <c r="V303" s="307">
        <v>0</v>
      </c>
      <c r="W303" s="307">
        <v>-928.26</v>
      </c>
      <c r="X303" s="142">
        <f t="shared" si="70"/>
        <v>928.26</v>
      </c>
      <c r="Y303" s="91">
        <f t="shared" si="71"/>
        <v>1</v>
      </c>
      <c r="Z303" s="132"/>
    </row>
    <row r="304" spans="1:26" collapsed="1" x14ac:dyDescent="0.25">
      <c r="A304" s="38" t="s">
        <v>661</v>
      </c>
      <c r="B304" s="38">
        <v>34</v>
      </c>
      <c r="C304" s="87" t="s">
        <v>371</v>
      </c>
      <c r="D304" s="83"/>
      <c r="E304" s="48"/>
      <c r="F304" s="283">
        <v>0</v>
      </c>
      <c r="G304" s="283">
        <v>15.85</v>
      </c>
      <c r="H304" s="283">
        <f t="shared" si="64"/>
        <v>-15.85</v>
      </c>
      <c r="I304" s="48">
        <f t="shared" si="65"/>
        <v>1</v>
      </c>
      <c r="J304" s="261"/>
      <c r="K304" s="283">
        <v>0</v>
      </c>
      <c r="L304" s="283">
        <v>15.85</v>
      </c>
      <c r="M304" s="283">
        <f t="shared" si="66"/>
        <v>-15.85</v>
      </c>
      <c r="N304" s="48">
        <f t="shared" si="67"/>
        <v>1</v>
      </c>
      <c r="O304" s="182"/>
      <c r="P304" s="254"/>
      <c r="Q304" s="283">
        <v>0</v>
      </c>
      <c r="R304" s="283">
        <v>15.85</v>
      </c>
      <c r="S304" s="283">
        <f t="shared" si="68"/>
        <v>-15.85</v>
      </c>
      <c r="T304" s="48">
        <f t="shared" si="69"/>
        <v>1</v>
      </c>
      <c r="U304" s="261"/>
      <c r="V304" s="283">
        <v>0</v>
      </c>
      <c r="W304" s="283">
        <v>-928.26</v>
      </c>
      <c r="X304" s="283">
        <f t="shared" si="70"/>
        <v>928.26</v>
      </c>
      <c r="Y304" s="48">
        <f t="shared" si="71"/>
        <v>1</v>
      </c>
      <c r="Z304"/>
    </row>
    <row r="305" spans="1:26" s="68" customFormat="1" hidden="1" outlineLevel="1" x14ac:dyDescent="0.25">
      <c r="A305" s="63" t="s">
        <v>1400</v>
      </c>
      <c r="B305" s="64" t="s">
        <v>1859</v>
      </c>
      <c r="C305" s="65" t="s">
        <v>2314</v>
      </c>
      <c r="D305" s="66"/>
      <c r="E305" s="67"/>
      <c r="F305" s="307">
        <v>9369</v>
      </c>
      <c r="G305" s="307">
        <v>8614.5</v>
      </c>
      <c r="H305" s="142">
        <f t="shared" si="64"/>
        <v>754.5</v>
      </c>
      <c r="I305" s="91">
        <f t="shared" si="65"/>
        <v>8.7584885948110744E-2</v>
      </c>
      <c r="J305" s="157"/>
      <c r="K305" s="307">
        <v>62010</v>
      </c>
      <c r="L305" s="307">
        <v>56320.5</v>
      </c>
      <c r="M305" s="142">
        <f t="shared" si="66"/>
        <v>5689.5</v>
      </c>
      <c r="N305" s="91">
        <f t="shared" si="67"/>
        <v>0.10102005486456973</v>
      </c>
      <c r="O305" s="258"/>
      <c r="P305" s="157"/>
      <c r="Q305" s="307">
        <v>23379</v>
      </c>
      <c r="R305" s="307">
        <v>23656.5</v>
      </c>
      <c r="S305" s="142">
        <f t="shared" si="68"/>
        <v>-277.5</v>
      </c>
      <c r="T305" s="91">
        <f t="shared" si="69"/>
        <v>-1.1730391224399214E-2</v>
      </c>
      <c r="U305" s="157"/>
      <c r="V305" s="307">
        <v>98979</v>
      </c>
      <c r="W305" s="307">
        <v>99763.5</v>
      </c>
      <c r="X305" s="142">
        <f t="shared" si="70"/>
        <v>-784.5</v>
      </c>
      <c r="Y305" s="91">
        <f t="shared" si="71"/>
        <v>-7.8635974078696113E-3</v>
      </c>
      <c r="Z305" s="132"/>
    </row>
    <row r="306" spans="1:26" s="68" customFormat="1" hidden="1" outlineLevel="1" x14ac:dyDescent="0.25">
      <c r="A306" s="63" t="s">
        <v>1401</v>
      </c>
      <c r="B306" s="64" t="s">
        <v>1860</v>
      </c>
      <c r="C306" s="65" t="s">
        <v>2315</v>
      </c>
      <c r="D306" s="66"/>
      <c r="E306" s="67"/>
      <c r="F306" s="307">
        <v>0</v>
      </c>
      <c r="G306" s="307">
        <v>0</v>
      </c>
      <c r="H306" s="142">
        <f t="shared" si="64"/>
        <v>0</v>
      </c>
      <c r="I306" s="91" t="str">
        <f t="shared" si="65"/>
        <v/>
      </c>
      <c r="J306" s="157"/>
      <c r="K306" s="307">
        <v>0</v>
      </c>
      <c r="L306" s="307">
        <v>0</v>
      </c>
      <c r="M306" s="142">
        <f t="shared" si="66"/>
        <v>0</v>
      </c>
      <c r="N306" s="91" t="str">
        <f t="shared" si="67"/>
        <v/>
      </c>
      <c r="O306" s="258"/>
      <c r="P306" s="157"/>
      <c r="Q306" s="307">
        <v>0</v>
      </c>
      <c r="R306" s="307">
        <v>0</v>
      </c>
      <c r="S306" s="142">
        <f t="shared" si="68"/>
        <v>0</v>
      </c>
      <c r="T306" s="91" t="str">
        <f t="shared" si="69"/>
        <v/>
      </c>
      <c r="U306" s="157"/>
      <c r="V306" s="307">
        <v>0</v>
      </c>
      <c r="W306" s="307">
        <v>0</v>
      </c>
      <c r="X306" s="142">
        <f t="shared" si="70"/>
        <v>0</v>
      </c>
      <c r="Y306" s="91" t="str">
        <f t="shared" si="71"/>
        <v/>
      </c>
      <c r="Z306" s="132"/>
    </row>
    <row r="307" spans="1:26" s="68" customFormat="1" hidden="1" outlineLevel="1" x14ac:dyDescent="0.25">
      <c r="A307" s="63" t="s">
        <v>1402</v>
      </c>
      <c r="B307" s="64" t="s">
        <v>1861</v>
      </c>
      <c r="C307" s="65" t="s">
        <v>2316</v>
      </c>
      <c r="D307" s="66"/>
      <c r="E307" s="67"/>
      <c r="F307" s="307">
        <v>172514.6</v>
      </c>
      <c r="G307" s="307">
        <v>170512.22</v>
      </c>
      <c r="H307" s="142">
        <f t="shared" si="64"/>
        <v>2002.3800000000047</v>
      </c>
      <c r="I307" s="91">
        <f t="shared" si="65"/>
        <v>1.1743322560693917E-2</v>
      </c>
      <c r="J307" s="157"/>
      <c r="K307" s="307">
        <v>1209074.33</v>
      </c>
      <c r="L307" s="307">
        <v>1208798.99</v>
      </c>
      <c r="M307" s="142">
        <f t="shared" si="66"/>
        <v>275.34000000008382</v>
      </c>
      <c r="N307" s="91">
        <f t="shared" si="67"/>
        <v>2.2777980646731334E-4</v>
      </c>
      <c r="O307" s="258"/>
      <c r="P307" s="157"/>
      <c r="Q307" s="307">
        <v>519622.26</v>
      </c>
      <c r="R307" s="307">
        <v>514722.16000000003</v>
      </c>
      <c r="S307" s="142">
        <f t="shared" si="68"/>
        <v>4900.0999999999767</v>
      </c>
      <c r="T307" s="91">
        <f t="shared" si="69"/>
        <v>9.5198932177312443E-3</v>
      </c>
      <c r="U307" s="157"/>
      <c r="V307" s="307">
        <v>2061804.2800000003</v>
      </c>
      <c r="W307" s="307">
        <v>1916875.7</v>
      </c>
      <c r="X307" s="142">
        <f t="shared" si="70"/>
        <v>144928.58000000031</v>
      </c>
      <c r="Y307" s="91">
        <f t="shared" si="71"/>
        <v>7.5606665575655374E-2</v>
      </c>
      <c r="Z307" s="132"/>
    </row>
    <row r="308" spans="1:26" s="68" customFormat="1" hidden="1" outlineLevel="1" x14ac:dyDescent="0.25">
      <c r="A308" s="63" t="s">
        <v>1403</v>
      </c>
      <c r="B308" s="64" t="s">
        <v>1862</v>
      </c>
      <c r="C308" s="65" t="s">
        <v>2317</v>
      </c>
      <c r="D308" s="66"/>
      <c r="E308" s="67"/>
      <c r="F308" s="307">
        <v>15493.06</v>
      </c>
      <c r="G308" s="307">
        <v>15142.11</v>
      </c>
      <c r="H308" s="142">
        <f t="shared" si="64"/>
        <v>350.94999999999891</v>
      </c>
      <c r="I308" s="91">
        <f t="shared" si="65"/>
        <v>2.3177086944950135E-2</v>
      </c>
      <c r="J308" s="157"/>
      <c r="K308" s="307">
        <v>100239.72</v>
      </c>
      <c r="L308" s="307">
        <v>98723.56</v>
      </c>
      <c r="M308" s="142">
        <f t="shared" si="66"/>
        <v>1516.1600000000035</v>
      </c>
      <c r="N308" s="91">
        <f t="shared" si="67"/>
        <v>1.5357630944427081E-2</v>
      </c>
      <c r="O308" s="258"/>
      <c r="P308" s="157"/>
      <c r="Q308" s="307">
        <v>40667.120000000003</v>
      </c>
      <c r="R308" s="307">
        <v>41501.32</v>
      </c>
      <c r="S308" s="142">
        <f t="shared" si="68"/>
        <v>-834.19999999999709</v>
      </c>
      <c r="T308" s="91">
        <f t="shared" si="69"/>
        <v>-2.010056547598961E-2</v>
      </c>
      <c r="U308" s="157"/>
      <c r="V308" s="307">
        <v>167563.19</v>
      </c>
      <c r="W308" s="307">
        <v>78734.38</v>
      </c>
      <c r="X308" s="142">
        <f t="shared" si="70"/>
        <v>88828.81</v>
      </c>
      <c r="Y308" s="91">
        <f t="shared" si="71"/>
        <v>1.1282086681828192</v>
      </c>
      <c r="Z308" s="132"/>
    </row>
    <row r="309" spans="1:26" s="68" customFormat="1" hidden="1" outlineLevel="1" x14ac:dyDescent="0.25">
      <c r="A309" s="63" t="s">
        <v>1404</v>
      </c>
      <c r="B309" s="64" t="s">
        <v>1863</v>
      </c>
      <c r="C309" s="65" t="s">
        <v>2318</v>
      </c>
      <c r="D309" s="66"/>
      <c r="E309" s="67"/>
      <c r="F309" s="307">
        <v>6501533.21</v>
      </c>
      <c r="G309" s="307">
        <v>6323263.1100000003</v>
      </c>
      <c r="H309" s="142">
        <f t="shared" si="64"/>
        <v>178270.09999999963</v>
      </c>
      <c r="I309" s="91">
        <f t="shared" si="65"/>
        <v>2.8192737973859135E-2</v>
      </c>
      <c r="J309" s="157"/>
      <c r="K309" s="307">
        <v>44457213.109999999</v>
      </c>
      <c r="L309" s="307">
        <v>43443138.979999997</v>
      </c>
      <c r="M309" s="142">
        <f t="shared" si="66"/>
        <v>1014074.1300000027</v>
      </c>
      <c r="N309" s="91">
        <f t="shared" si="67"/>
        <v>2.3342561191695976E-2</v>
      </c>
      <c r="O309" s="258"/>
      <c r="P309" s="157"/>
      <c r="Q309" s="307">
        <v>19293895.760000002</v>
      </c>
      <c r="R309" s="307">
        <v>18764863.629999999</v>
      </c>
      <c r="S309" s="142">
        <f t="shared" si="68"/>
        <v>529032.13000000268</v>
      </c>
      <c r="T309" s="91">
        <f t="shared" si="69"/>
        <v>2.8192697822446298E-2</v>
      </c>
      <c r="U309" s="157"/>
      <c r="V309" s="307">
        <v>75663677.25999999</v>
      </c>
      <c r="W309" s="307">
        <v>72880189.989999995</v>
      </c>
      <c r="X309" s="142">
        <f t="shared" si="70"/>
        <v>2783487.2699999958</v>
      </c>
      <c r="Y309" s="91">
        <f t="shared" si="71"/>
        <v>3.8192645633634087E-2</v>
      </c>
      <c r="Z309" s="132"/>
    </row>
    <row r="310" spans="1:26" s="68" customFormat="1" hidden="1" outlineLevel="1" x14ac:dyDescent="0.25">
      <c r="A310" s="63" t="s">
        <v>1405</v>
      </c>
      <c r="B310" s="64" t="s">
        <v>1864</v>
      </c>
      <c r="C310" s="65" t="s">
        <v>2319</v>
      </c>
      <c r="D310" s="66"/>
      <c r="E310" s="67"/>
      <c r="F310" s="307">
        <v>398850.65</v>
      </c>
      <c r="G310" s="307">
        <v>458249.12</v>
      </c>
      <c r="H310" s="142">
        <f t="shared" si="64"/>
        <v>-59398.469999999972</v>
      </c>
      <c r="I310" s="91">
        <f t="shared" si="65"/>
        <v>-0.12962047804914492</v>
      </c>
      <c r="J310" s="157"/>
      <c r="K310" s="307">
        <v>2791954.55</v>
      </c>
      <c r="L310" s="307">
        <v>3207743.81</v>
      </c>
      <c r="M310" s="142">
        <f t="shared" si="66"/>
        <v>-415789.26000000024</v>
      </c>
      <c r="N310" s="91">
        <f t="shared" si="67"/>
        <v>-0.12962046990903561</v>
      </c>
      <c r="O310" s="258"/>
      <c r="P310" s="157"/>
      <c r="Q310" s="307">
        <v>1196551.95</v>
      </c>
      <c r="R310" s="307">
        <v>1374747.35</v>
      </c>
      <c r="S310" s="142">
        <f t="shared" si="68"/>
        <v>-178195.40000000014</v>
      </c>
      <c r="T310" s="91">
        <f t="shared" si="69"/>
        <v>-0.12962047171794885</v>
      </c>
      <c r="U310" s="157"/>
      <c r="V310" s="307">
        <v>5083200.13</v>
      </c>
      <c r="W310" s="307">
        <v>5471049.3000000007</v>
      </c>
      <c r="X310" s="142">
        <f t="shared" si="70"/>
        <v>-387849.17000000086</v>
      </c>
      <c r="Y310" s="91">
        <f t="shared" si="71"/>
        <v>-7.0891185352689262E-2</v>
      </c>
      <c r="Z310" s="132"/>
    </row>
    <row r="311" spans="1:26" s="68" customFormat="1" hidden="1" outlineLevel="1" x14ac:dyDescent="0.25">
      <c r="A311" s="63" t="s">
        <v>1406</v>
      </c>
      <c r="B311" s="64" t="s">
        <v>1865</v>
      </c>
      <c r="C311" s="65" t="s">
        <v>2320</v>
      </c>
      <c r="D311" s="66"/>
      <c r="E311" s="67"/>
      <c r="F311" s="307">
        <v>171641</v>
      </c>
      <c r="G311" s="307">
        <v>-126801</v>
      </c>
      <c r="H311" s="142">
        <f t="shared" si="64"/>
        <v>298442</v>
      </c>
      <c r="I311" s="91">
        <f t="shared" si="65"/>
        <v>-2.3536249714118975</v>
      </c>
      <c r="J311" s="157"/>
      <c r="K311" s="307">
        <v>7753807</v>
      </c>
      <c r="L311" s="307">
        <v>-3065098</v>
      </c>
      <c r="M311" s="142">
        <f t="shared" si="66"/>
        <v>10818905</v>
      </c>
      <c r="N311" s="91">
        <f t="shared" si="67"/>
        <v>-3.5297093274016036</v>
      </c>
      <c r="O311" s="258"/>
      <c r="P311" s="157"/>
      <c r="Q311" s="307">
        <v>8224848</v>
      </c>
      <c r="R311" s="307">
        <v>-2659937</v>
      </c>
      <c r="S311" s="142">
        <f t="shared" si="68"/>
        <v>10884785</v>
      </c>
      <c r="T311" s="91">
        <f t="shared" si="69"/>
        <v>-4.0921213547538908</v>
      </c>
      <c r="U311" s="157"/>
      <c r="V311" s="307">
        <v>5995475</v>
      </c>
      <c r="W311" s="307">
        <v>-13064233</v>
      </c>
      <c r="X311" s="142">
        <f t="shared" si="70"/>
        <v>19059708</v>
      </c>
      <c r="Y311" s="91">
        <f t="shared" si="71"/>
        <v>-1.4589228468292015</v>
      </c>
      <c r="Z311" s="132"/>
    </row>
    <row r="312" spans="1:26" s="68" customFormat="1" hidden="1" outlineLevel="1" x14ac:dyDescent="0.25">
      <c r="A312" s="63" t="s">
        <v>1407</v>
      </c>
      <c r="B312" s="64" t="s">
        <v>1866</v>
      </c>
      <c r="C312" s="65" t="s">
        <v>2321</v>
      </c>
      <c r="D312" s="66"/>
      <c r="E312" s="67"/>
      <c r="F312" s="307">
        <v>91257.45</v>
      </c>
      <c r="G312" s="307">
        <v>72347.77</v>
      </c>
      <c r="H312" s="142">
        <f t="shared" si="64"/>
        <v>18909.679999999993</v>
      </c>
      <c r="I312" s="91">
        <f t="shared" si="65"/>
        <v>0.2613719814722692</v>
      </c>
      <c r="J312" s="157"/>
      <c r="K312" s="307">
        <v>650301.5</v>
      </c>
      <c r="L312" s="307">
        <v>505577.46</v>
      </c>
      <c r="M312" s="142">
        <f t="shared" si="66"/>
        <v>144724.03999999998</v>
      </c>
      <c r="N312" s="91">
        <f t="shared" si="67"/>
        <v>0.28625492916555256</v>
      </c>
      <c r="O312" s="258"/>
      <c r="P312" s="157"/>
      <c r="Q312" s="307">
        <v>273386.59999999998</v>
      </c>
      <c r="R312" s="307">
        <v>216790.24</v>
      </c>
      <c r="S312" s="142">
        <f t="shared" si="68"/>
        <v>56596.359999999986</v>
      </c>
      <c r="T312" s="91">
        <f t="shared" si="69"/>
        <v>0.26106507377822907</v>
      </c>
      <c r="U312" s="157"/>
      <c r="V312" s="307">
        <v>1018522.56</v>
      </c>
      <c r="W312" s="307">
        <v>841092.64</v>
      </c>
      <c r="X312" s="142">
        <f t="shared" si="70"/>
        <v>177429.92000000004</v>
      </c>
      <c r="Y312" s="91">
        <f t="shared" si="71"/>
        <v>0.21095169730649413</v>
      </c>
      <c r="Z312" s="132"/>
    </row>
    <row r="313" spans="1:26" s="68" customFormat="1" hidden="1" outlineLevel="1" x14ac:dyDescent="0.25">
      <c r="A313" s="63" t="s">
        <v>1408</v>
      </c>
      <c r="B313" s="64" t="s">
        <v>1867</v>
      </c>
      <c r="C313" s="65" t="s">
        <v>2322</v>
      </c>
      <c r="D313" s="66"/>
      <c r="E313" s="67"/>
      <c r="F313" s="307">
        <v>586515</v>
      </c>
      <c r="G313" s="307">
        <v>4567.51</v>
      </c>
      <c r="H313" s="142">
        <f t="shared" si="64"/>
        <v>581947.49</v>
      </c>
      <c r="I313" s="91">
        <f t="shared" si="65"/>
        <v>127.41022789222136</v>
      </c>
      <c r="J313" s="157"/>
      <c r="K313" s="307">
        <v>5350227</v>
      </c>
      <c r="L313" s="307">
        <v>31972.57</v>
      </c>
      <c r="M313" s="142">
        <f t="shared" si="66"/>
        <v>5318254.43</v>
      </c>
      <c r="N313" s="91">
        <f t="shared" si="67"/>
        <v>166.3380338208658</v>
      </c>
      <c r="O313" s="258"/>
      <c r="P313" s="157"/>
      <c r="Q313" s="307">
        <v>2174419</v>
      </c>
      <c r="R313" s="307">
        <v>13702.53</v>
      </c>
      <c r="S313" s="142">
        <f t="shared" si="68"/>
        <v>2160716.4700000002</v>
      </c>
      <c r="T313" s="91">
        <f t="shared" si="69"/>
        <v>157.68741028116708</v>
      </c>
      <c r="U313" s="157"/>
      <c r="V313" s="307">
        <v>5373062.5499999998</v>
      </c>
      <c r="W313" s="307">
        <v>-414067.18</v>
      </c>
      <c r="X313" s="142">
        <f t="shared" si="70"/>
        <v>5787129.7299999995</v>
      </c>
      <c r="Y313" s="91">
        <f t="shared" si="71"/>
        <v>-13.976306284405347</v>
      </c>
      <c r="Z313" s="132"/>
    </row>
    <row r="314" spans="1:26" collapsed="1" x14ac:dyDescent="0.25">
      <c r="A314" s="38" t="s">
        <v>662</v>
      </c>
      <c r="B314" s="38">
        <v>35</v>
      </c>
      <c r="C314" s="87" t="s">
        <v>370</v>
      </c>
      <c r="D314" s="83"/>
      <c r="E314" s="48"/>
      <c r="F314" s="283">
        <v>7947173.9700000007</v>
      </c>
      <c r="G314" s="283">
        <v>6925895.3399999999</v>
      </c>
      <c r="H314" s="283">
        <f t="shared" si="64"/>
        <v>1021278.6300000008</v>
      </c>
      <c r="I314" s="48">
        <f t="shared" si="65"/>
        <v>0.14745799349604391</v>
      </c>
      <c r="J314" s="261"/>
      <c r="K314" s="283">
        <v>62374827.209999993</v>
      </c>
      <c r="L314" s="283">
        <v>45487177.869999997</v>
      </c>
      <c r="M314" s="283">
        <f t="shared" si="66"/>
        <v>16887649.339999996</v>
      </c>
      <c r="N314" s="48">
        <f t="shared" si="67"/>
        <v>0.37126175179001047</v>
      </c>
      <c r="O314" s="182"/>
      <c r="P314" s="254"/>
      <c r="Q314" s="283">
        <v>31746769.690000001</v>
      </c>
      <c r="R314" s="283">
        <v>18290046.73</v>
      </c>
      <c r="S314" s="283">
        <f t="shared" si="68"/>
        <v>13456722.960000001</v>
      </c>
      <c r="T314" s="48">
        <f t="shared" si="69"/>
        <v>0.73574021754289964</v>
      </c>
      <c r="U314" s="261"/>
      <c r="V314" s="283">
        <v>95462283.969999984</v>
      </c>
      <c r="W314" s="283">
        <v>67809405.329999983</v>
      </c>
      <c r="X314" s="283">
        <f t="shared" si="70"/>
        <v>27652878.640000001</v>
      </c>
      <c r="Y314" s="48">
        <f t="shared" si="71"/>
        <v>0.40780299584438207</v>
      </c>
      <c r="Z314"/>
    </row>
    <row r="315" spans="1:26" s="68" customFormat="1" hidden="1" outlineLevel="1" x14ac:dyDescent="0.25">
      <c r="A315" s="63" t="s">
        <v>1409</v>
      </c>
      <c r="B315" s="64" t="s">
        <v>1868</v>
      </c>
      <c r="C315" s="65" t="s">
        <v>2323</v>
      </c>
      <c r="D315" s="66"/>
      <c r="E315" s="67"/>
      <c r="F315" s="307">
        <v>-52578.14</v>
      </c>
      <c r="G315" s="307">
        <v>43320.89</v>
      </c>
      <c r="H315" s="142">
        <f t="shared" si="64"/>
        <v>-95899.03</v>
      </c>
      <c r="I315" s="91">
        <f t="shared" si="65"/>
        <v>-2.2136902081189929</v>
      </c>
      <c r="J315" s="157"/>
      <c r="K315" s="307">
        <v>489696.87</v>
      </c>
      <c r="L315" s="307">
        <v>850504.55</v>
      </c>
      <c r="M315" s="142">
        <f t="shared" si="66"/>
        <v>-360807.68000000005</v>
      </c>
      <c r="N315" s="91">
        <f t="shared" si="67"/>
        <v>-0.42422780689415479</v>
      </c>
      <c r="O315" s="258"/>
      <c r="P315" s="157"/>
      <c r="Q315" s="307">
        <v>243057.22</v>
      </c>
      <c r="R315" s="307">
        <v>518489.07</v>
      </c>
      <c r="S315" s="142">
        <f t="shared" si="68"/>
        <v>-275431.84999999998</v>
      </c>
      <c r="T315" s="91">
        <f t="shared" si="69"/>
        <v>-0.53122016631903146</v>
      </c>
      <c r="U315" s="157"/>
      <c r="V315" s="307">
        <v>834246.62</v>
      </c>
      <c r="W315" s="307">
        <v>1332191.42</v>
      </c>
      <c r="X315" s="142">
        <f t="shared" si="70"/>
        <v>-497944.79999999993</v>
      </c>
      <c r="Y315" s="91">
        <f t="shared" si="71"/>
        <v>-0.37377871717564431</v>
      </c>
      <c r="Z315" s="132"/>
    </row>
    <row r="316" spans="1:26" s="68" customFormat="1" hidden="1" outlineLevel="1" x14ac:dyDescent="0.25">
      <c r="A316" s="63" t="s">
        <v>1410</v>
      </c>
      <c r="B316" s="64" t="s">
        <v>1869</v>
      </c>
      <c r="C316" s="65" t="s">
        <v>2324</v>
      </c>
      <c r="D316" s="66"/>
      <c r="E316" s="67"/>
      <c r="F316" s="307">
        <v>0</v>
      </c>
      <c r="G316" s="307">
        <v>0</v>
      </c>
      <c r="H316" s="142">
        <f t="shared" ref="H316:H347" si="72">+F316-G316</f>
        <v>0</v>
      </c>
      <c r="I316" s="91" t="str">
        <f t="shared" ref="I316:I347" si="73">IF(AND(F316=0,G316=0),"",IF(OR(F316=0,G316=0),100%,(+H316/G316)))</f>
        <v/>
      </c>
      <c r="J316" s="157"/>
      <c r="K316" s="307">
        <v>0</v>
      </c>
      <c r="L316" s="307">
        <v>1248885.1499999999</v>
      </c>
      <c r="M316" s="142">
        <f t="shared" ref="M316:M347" si="74">+K316-L316</f>
        <v>-1248885.1499999999</v>
      </c>
      <c r="N316" s="91">
        <f t="shared" ref="N316:N347" si="75">IF(AND(K316=0,L316=0),"",IF(OR(K316=0,L316=0),100%,(+M316/L316)))</f>
        <v>1</v>
      </c>
      <c r="O316" s="258"/>
      <c r="P316" s="157"/>
      <c r="Q316" s="307">
        <v>0</v>
      </c>
      <c r="R316" s="307">
        <v>0</v>
      </c>
      <c r="S316" s="142">
        <f t="shared" ref="S316:S347" si="76">+Q316-R316</f>
        <v>0</v>
      </c>
      <c r="T316" s="91" t="str">
        <f t="shared" ref="T316:T347" si="77">IF(AND(Q316=0,R316=0),"",IF(OR(Q316=0,R316=0),100%,(+S316/R316)))</f>
        <v/>
      </c>
      <c r="U316" s="157"/>
      <c r="V316" s="307">
        <v>0</v>
      </c>
      <c r="W316" s="307">
        <v>-5714025.1199999992</v>
      </c>
      <c r="X316" s="142">
        <f t="shared" ref="X316:X347" si="78">+V316-W316</f>
        <v>5714025.1199999992</v>
      </c>
      <c r="Y316" s="91">
        <f t="shared" ref="Y316:Y347" si="79">IF(AND(V316=0,W316=0),"",IF(OR(V316=0,W316=0),100%,(+X316/W316)))</f>
        <v>1</v>
      </c>
      <c r="Z316" s="132"/>
    </row>
    <row r="317" spans="1:26" s="68" customFormat="1" hidden="1" outlineLevel="1" x14ac:dyDescent="0.25">
      <c r="A317" s="63" t="s">
        <v>1411</v>
      </c>
      <c r="B317" s="64" t="s">
        <v>1870</v>
      </c>
      <c r="C317" s="65" t="s">
        <v>2325</v>
      </c>
      <c r="D317" s="66"/>
      <c r="E317" s="67"/>
      <c r="F317" s="307">
        <v>252.07</v>
      </c>
      <c r="G317" s="307">
        <v>285.14</v>
      </c>
      <c r="H317" s="142">
        <f t="shared" si="72"/>
        <v>-33.069999999999993</v>
      </c>
      <c r="I317" s="91">
        <f t="shared" si="73"/>
        <v>-0.11597811601318649</v>
      </c>
      <c r="J317" s="157"/>
      <c r="K317" s="307">
        <v>2072.02</v>
      </c>
      <c r="L317" s="307">
        <v>2109.4</v>
      </c>
      <c r="M317" s="142">
        <f t="shared" si="74"/>
        <v>-37.380000000000109</v>
      </c>
      <c r="N317" s="91">
        <f t="shared" si="75"/>
        <v>-1.7720678866028305E-2</v>
      </c>
      <c r="O317" s="258"/>
      <c r="P317" s="157"/>
      <c r="Q317" s="307">
        <v>884.79</v>
      </c>
      <c r="R317" s="307">
        <v>817.22</v>
      </c>
      <c r="S317" s="142">
        <f t="shared" si="76"/>
        <v>67.569999999999936</v>
      </c>
      <c r="T317" s="91">
        <f t="shared" si="77"/>
        <v>8.2682753726046762E-2</v>
      </c>
      <c r="U317" s="157"/>
      <c r="V317" s="307">
        <v>3499.33</v>
      </c>
      <c r="W317" s="307">
        <v>3616.28</v>
      </c>
      <c r="X317" s="142">
        <f t="shared" si="78"/>
        <v>-116.95000000000027</v>
      </c>
      <c r="Y317" s="91">
        <f t="shared" si="79"/>
        <v>-3.2339863063700895E-2</v>
      </c>
      <c r="Z317" s="132"/>
    </row>
    <row r="318" spans="1:26" ht="13.5" customHeight="1" collapsed="1" x14ac:dyDescent="0.25">
      <c r="A318" s="38" t="s">
        <v>663</v>
      </c>
      <c r="B318" s="41">
        <v>36</v>
      </c>
      <c r="C318" s="87" t="s">
        <v>369</v>
      </c>
      <c r="D318" s="84"/>
      <c r="E318" s="48"/>
      <c r="F318" s="283">
        <v>-52326.07</v>
      </c>
      <c r="G318" s="283">
        <v>43606.03</v>
      </c>
      <c r="H318" s="283">
        <f t="shared" si="72"/>
        <v>-95932.1</v>
      </c>
      <c r="I318" s="48">
        <f t="shared" si="73"/>
        <v>-2.1999732605788695</v>
      </c>
      <c r="J318" s="261"/>
      <c r="K318" s="283">
        <v>491768.89</v>
      </c>
      <c r="L318" s="283">
        <v>2101499.1</v>
      </c>
      <c r="M318" s="283">
        <f t="shared" si="74"/>
        <v>-1609730.21</v>
      </c>
      <c r="N318" s="48">
        <f t="shared" si="75"/>
        <v>-0.76599138681525003</v>
      </c>
      <c r="O318" s="182"/>
      <c r="P318" s="254"/>
      <c r="Q318" s="283">
        <v>243942.01</v>
      </c>
      <c r="R318" s="283">
        <v>519306.29</v>
      </c>
      <c r="S318" s="283">
        <f t="shared" si="76"/>
        <v>-275364.27999999997</v>
      </c>
      <c r="T318" s="48">
        <f t="shared" si="77"/>
        <v>-0.53025408184445444</v>
      </c>
      <c r="U318" s="261"/>
      <c r="V318" s="283">
        <v>837745.95</v>
      </c>
      <c r="W318" s="283">
        <v>-4378217.42</v>
      </c>
      <c r="X318" s="283">
        <f t="shared" si="78"/>
        <v>5215963.37</v>
      </c>
      <c r="Y318" s="48">
        <f t="shared" si="79"/>
        <v>-1.1913440721726425</v>
      </c>
      <c r="Z318"/>
    </row>
    <row r="319" spans="1:26" s="68" customFormat="1" hidden="1" outlineLevel="1" x14ac:dyDescent="0.25">
      <c r="A319" s="63" t="s">
        <v>1412</v>
      </c>
      <c r="B319" s="64" t="s">
        <v>1871</v>
      </c>
      <c r="C319" s="65" t="s">
        <v>2326</v>
      </c>
      <c r="D319" s="66"/>
      <c r="E319" s="67"/>
      <c r="F319" s="307">
        <v>0</v>
      </c>
      <c r="G319" s="307">
        <v>0</v>
      </c>
      <c r="H319" s="142">
        <f t="shared" si="72"/>
        <v>0</v>
      </c>
      <c r="I319" s="91" t="str">
        <f t="shared" si="73"/>
        <v/>
      </c>
      <c r="J319" s="157"/>
      <c r="K319" s="307">
        <v>250</v>
      </c>
      <c r="L319" s="307">
        <v>0</v>
      </c>
      <c r="M319" s="142">
        <f t="shared" si="74"/>
        <v>250</v>
      </c>
      <c r="N319" s="91">
        <f t="shared" si="75"/>
        <v>1</v>
      </c>
      <c r="O319" s="258"/>
      <c r="P319" s="157"/>
      <c r="Q319" s="307">
        <v>0</v>
      </c>
      <c r="R319" s="307">
        <v>0</v>
      </c>
      <c r="S319" s="142">
        <f t="shared" si="76"/>
        <v>0</v>
      </c>
      <c r="T319" s="91" t="str">
        <f t="shared" si="77"/>
        <v/>
      </c>
      <c r="U319" s="157"/>
      <c r="V319" s="307">
        <v>250</v>
      </c>
      <c r="W319" s="307">
        <v>0</v>
      </c>
      <c r="X319" s="142">
        <f t="shared" si="78"/>
        <v>250</v>
      </c>
      <c r="Y319" s="91">
        <f t="shared" si="79"/>
        <v>1</v>
      </c>
      <c r="Z319" s="132"/>
    </row>
    <row r="320" spans="1:26" s="68" customFormat="1" hidden="1" outlineLevel="1" x14ac:dyDescent="0.25">
      <c r="A320" s="63" t="s">
        <v>1413</v>
      </c>
      <c r="B320" s="64" t="s">
        <v>1872</v>
      </c>
      <c r="C320" s="65" t="s">
        <v>2262</v>
      </c>
      <c r="D320" s="66"/>
      <c r="E320" s="67"/>
      <c r="F320" s="307">
        <v>0</v>
      </c>
      <c r="G320" s="307">
        <v>0</v>
      </c>
      <c r="H320" s="142">
        <f t="shared" si="72"/>
        <v>0</v>
      </c>
      <c r="I320" s="91" t="str">
        <f t="shared" si="73"/>
        <v/>
      </c>
      <c r="J320" s="157"/>
      <c r="K320" s="307">
        <v>0</v>
      </c>
      <c r="L320" s="307">
        <v>0</v>
      </c>
      <c r="M320" s="142">
        <f t="shared" si="74"/>
        <v>0</v>
      </c>
      <c r="N320" s="91" t="str">
        <f t="shared" si="75"/>
        <v/>
      </c>
      <c r="O320" s="258"/>
      <c r="P320" s="157"/>
      <c r="Q320" s="307">
        <v>0</v>
      </c>
      <c r="R320" s="307">
        <v>0</v>
      </c>
      <c r="S320" s="142">
        <f t="shared" si="76"/>
        <v>0</v>
      </c>
      <c r="T320" s="91" t="str">
        <f t="shared" si="77"/>
        <v/>
      </c>
      <c r="U320" s="157"/>
      <c r="V320" s="307">
        <v>0</v>
      </c>
      <c r="W320" s="307">
        <v>0</v>
      </c>
      <c r="X320" s="142">
        <f t="shared" si="78"/>
        <v>0</v>
      </c>
      <c r="Y320" s="91" t="str">
        <f t="shared" si="79"/>
        <v/>
      </c>
      <c r="Z320" s="132"/>
    </row>
    <row r="321" spans="1:26" ht="12.75" customHeight="1" collapsed="1" x14ac:dyDescent="0.25">
      <c r="A321" s="38" t="s">
        <v>664</v>
      </c>
      <c r="B321" s="41">
        <v>37</v>
      </c>
      <c r="C321" s="87" t="s">
        <v>368</v>
      </c>
      <c r="D321" s="84"/>
      <c r="E321" s="48"/>
      <c r="F321" s="283">
        <v>0</v>
      </c>
      <c r="G321" s="283">
        <v>0</v>
      </c>
      <c r="H321" s="283">
        <f t="shared" si="72"/>
        <v>0</v>
      </c>
      <c r="I321" s="48" t="str">
        <f t="shared" si="73"/>
        <v/>
      </c>
      <c r="J321" s="261"/>
      <c r="K321" s="283">
        <v>250</v>
      </c>
      <c r="L321" s="283">
        <v>0</v>
      </c>
      <c r="M321" s="283">
        <f t="shared" si="74"/>
        <v>250</v>
      </c>
      <c r="N321" s="48">
        <f t="shared" si="75"/>
        <v>1</v>
      </c>
      <c r="O321" s="182"/>
      <c r="P321" s="254"/>
      <c r="Q321" s="283">
        <v>0</v>
      </c>
      <c r="R321" s="283">
        <v>0</v>
      </c>
      <c r="S321" s="283">
        <f t="shared" si="76"/>
        <v>0</v>
      </c>
      <c r="T321" s="48" t="str">
        <f t="shared" si="77"/>
        <v/>
      </c>
      <c r="U321" s="261"/>
      <c r="V321" s="283">
        <v>250</v>
      </c>
      <c r="W321" s="283">
        <v>0</v>
      </c>
      <c r="X321" s="283">
        <f t="shared" si="78"/>
        <v>250</v>
      </c>
      <c r="Y321" s="48">
        <f t="shared" si="79"/>
        <v>1</v>
      </c>
      <c r="Z321"/>
    </row>
    <row r="322" spans="1:26" x14ac:dyDescent="0.25">
      <c r="A322" s="41"/>
      <c r="B322" s="41">
        <v>38</v>
      </c>
      <c r="C322" s="87" t="s">
        <v>797</v>
      </c>
      <c r="D322" s="84"/>
      <c r="E322" s="48"/>
      <c r="F322" s="283"/>
      <c r="G322" s="283"/>
      <c r="H322" s="283">
        <f t="shared" si="72"/>
        <v>0</v>
      </c>
      <c r="I322" s="48" t="str">
        <f t="shared" si="73"/>
        <v/>
      </c>
      <c r="J322" s="261"/>
      <c r="K322" s="283"/>
      <c r="L322" s="283"/>
      <c r="M322" s="283">
        <f t="shared" si="74"/>
        <v>0</v>
      </c>
      <c r="N322" s="48" t="str">
        <f t="shared" si="75"/>
        <v/>
      </c>
      <c r="O322" s="182"/>
      <c r="P322" s="254"/>
      <c r="Q322" s="283"/>
      <c r="R322" s="283"/>
      <c r="S322" s="283">
        <f t="shared" si="76"/>
        <v>0</v>
      </c>
      <c r="T322" s="48" t="str">
        <f t="shared" si="77"/>
        <v/>
      </c>
      <c r="U322" s="261"/>
      <c r="V322" s="283"/>
      <c r="W322" s="283"/>
      <c r="X322" s="283">
        <f t="shared" si="78"/>
        <v>0</v>
      </c>
      <c r="Y322" s="48" t="str">
        <f t="shared" si="79"/>
        <v/>
      </c>
      <c r="Z322"/>
    </row>
    <row r="323" spans="1:26" s="68" customFormat="1" hidden="1" outlineLevel="1" x14ac:dyDescent="0.25">
      <c r="A323" s="63" t="s">
        <v>1387</v>
      </c>
      <c r="B323" s="64" t="s">
        <v>1846</v>
      </c>
      <c r="C323" s="65" t="s">
        <v>2250</v>
      </c>
      <c r="D323" s="66"/>
      <c r="E323" s="67"/>
      <c r="F323" s="307">
        <v>258645.99000000002</v>
      </c>
      <c r="G323" s="307">
        <v>178382.53</v>
      </c>
      <c r="H323" s="142">
        <f t="shared" si="72"/>
        <v>80263.460000000021</v>
      </c>
      <c r="I323" s="91">
        <f t="shared" si="73"/>
        <v>0.44995134893534711</v>
      </c>
      <c r="J323" s="157"/>
      <c r="K323" s="307">
        <v>1377445.24</v>
      </c>
      <c r="L323" s="307">
        <v>1269279.31</v>
      </c>
      <c r="M323" s="142">
        <f t="shared" si="74"/>
        <v>108165.92999999993</v>
      </c>
      <c r="N323" s="91">
        <f t="shared" si="75"/>
        <v>8.5218382705694568E-2</v>
      </c>
      <c r="O323" s="258"/>
      <c r="P323" s="157"/>
      <c r="Q323" s="307">
        <v>598472.32000000007</v>
      </c>
      <c r="R323" s="307">
        <v>499648.74</v>
      </c>
      <c r="S323" s="142">
        <f t="shared" si="76"/>
        <v>98823.580000000075</v>
      </c>
      <c r="T323" s="91">
        <f t="shared" si="77"/>
        <v>0.19778610869708202</v>
      </c>
      <c r="U323" s="157"/>
      <c r="V323" s="307">
        <v>2172938.06</v>
      </c>
      <c r="W323" s="307">
        <v>2121039.5300000003</v>
      </c>
      <c r="X323" s="142">
        <f t="shared" si="78"/>
        <v>51898.529999999795</v>
      </c>
      <c r="Y323" s="91">
        <f t="shared" si="79"/>
        <v>2.4468440717839799E-2</v>
      </c>
      <c r="Z323" s="132"/>
    </row>
    <row r="324" spans="1:26" s="68" customFormat="1" hidden="1" outlineLevel="1" x14ac:dyDescent="0.25">
      <c r="A324" s="63" t="s">
        <v>1388</v>
      </c>
      <c r="B324" s="64" t="s">
        <v>1847</v>
      </c>
      <c r="C324" s="65" t="s">
        <v>2302</v>
      </c>
      <c r="D324" s="66"/>
      <c r="E324" s="67"/>
      <c r="F324" s="307">
        <v>64520.68</v>
      </c>
      <c r="G324" s="307">
        <v>34160.410000000003</v>
      </c>
      <c r="H324" s="142">
        <f t="shared" si="72"/>
        <v>30360.269999999997</v>
      </c>
      <c r="I324" s="91">
        <f t="shared" si="73"/>
        <v>0.88875601902904544</v>
      </c>
      <c r="J324" s="157"/>
      <c r="K324" s="307">
        <v>378934.23</v>
      </c>
      <c r="L324" s="307">
        <v>223044.71</v>
      </c>
      <c r="M324" s="142">
        <f t="shared" si="74"/>
        <v>155889.51999999999</v>
      </c>
      <c r="N324" s="91">
        <f t="shared" si="75"/>
        <v>0.6989160155378713</v>
      </c>
      <c r="O324" s="258"/>
      <c r="P324" s="157"/>
      <c r="Q324" s="307">
        <v>166859.82</v>
      </c>
      <c r="R324" s="307">
        <v>94873.08</v>
      </c>
      <c r="S324" s="142">
        <f t="shared" si="76"/>
        <v>71986.740000000005</v>
      </c>
      <c r="T324" s="91">
        <f t="shared" si="77"/>
        <v>0.75876887310921082</v>
      </c>
      <c r="U324" s="157"/>
      <c r="V324" s="307">
        <v>541974.77</v>
      </c>
      <c r="W324" s="307">
        <v>351697.58999999997</v>
      </c>
      <c r="X324" s="142">
        <f t="shared" si="78"/>
        <v>190277.18000000005</v>
      </c>
      <c r="Y324" s="91">
        <f t="shared" si="79"/>
        <v>0.54102497546258443</v>
      </c>
      <c r="Z324" s="132"/>
    </row>
    <row r="325" spans="1:26" s="68" customFormat="1" hidden="1" outlineLevel="1" x14ac:dyDescent="0.25">
      <c r="A325" s="63" t="s">
        <v>1389</v>
      </c>
      <c r="B325" s="64" t="s">
        <v>1848</v>
      </c>
      <c r="C325" s="65" t="s">
        <v>2303</v>
      </c>
      <c r="D325" s="66"/>
      <c r="E325" s="67"/>
      <c r="F325" s="307">
        <v>79.489999999999995</v>
      </c>
      <c r="G325" s="307">
        <v>0</v>
      </c>
      <c r="H325" s="142">
        <f t="shared" si="72"/>
        <v>79.489999999999995</v>
      </c>
      <c r="I325" s="91">
        <f t="shared" si="73"/>
        <v>1</v>
      </c>
      <c r="J325" s="157"/>
      <c r="K325" s="307">
        <v>104.69</v>
      </c>
      <c r="L325" s="307">
        <v>0</v>
      </c>
      <c r="M325" s="142">
        <f t="shared" si="74"/>
        <v>104.69</v>
      </c>
      <c r="N325" s="91">
        <f t="shared" si="75"/>
        <v>1</v>
      </c>
      <c r="O325" s="258"/>
      <c r="P325" s="157"/>
      <c r="Q325" s="307">
        <v>-2.75</v>
      </c>
      <c r="R325" s="307">
        <v>0</v>
      </c>
      <c r="S325" s="142">
        <f t="shared" si="76"/>
        <v>-2.75</v>
      </c>
      <c r="T325" s="91">
        <f t="shared" si="77"/>
        <v>1</v>
      </c>
      <c r="U325" s="157"/>
      <c r="V325" s="307">
        <v>234.74</v>
      </c>
      <c r="W325" s="307">
        <v>0</v>
      </c>
      <c r="X325" s="142">
        <f t="shared" si="78"/>
        <v>234.74</v>
      </c>
      <c r="Y325" s="91">
        <f t="shared" si="79"/>
        <v>1</v>
      </c>
      <c r="Z325" s="132"/>
    </row>
    <row r="326" spans="1:26" s="68" customFormat="1" hidden="1" outlineLevel="1" x14ac:dyDescent="0.25">
      <c r="A326" s="63" t="s">
        <v>1390</v>
      </c>
      <c r="B326" s="64" t="s">
        <v>1849</v>
      </c>
      <c r="C326" s="65" t="s">
        <v>2304</v>
      </c>
      <c r="D326" s="66"/>
      <c r="E326" s="67"/>
      <c r="F326" s="307">
        <v>8280.9699999999993</v>
      </c>
      <c r="G326" s="307">
        <v>6675.4000000000005</v>
      </c>
      <c r="H326" s="142">
        <f t="shared" si="72"/>
        <v>1605.5699999999988</v>
      </c>
      <c r="I326" s="91">
        <f t="shared" si="73"/>
        <v>0.24052041825208956</v>
      </c>
      <c r="J326" s="157"/>
      <c r="K326" s="307">
        <v>52827.48</v>
      </c>
      <c r="L326" s="307">
        <v>45995.48</v>
      </c>
      <c r="M326" s="142">
        <f t="shared" si="74"/>
        <v>6832</v>
      </c>
      <c r="N326" s="91">
        <f t="shared" si="75"/>
        <v>0.14853633443981887</v>
      </c>
      <c r="O326" s="258"/>
      <c r="P326" s="157"/>
      <c r="Q326" s="307">
        <v>27714.53</v>
      </c>
      <c r="R326" s="307">
        <v>24269.59</v>
      </c>
      <c r="S326" s="142">
        <f t="shared" si="76"/>
        <v>3444.9399999999987</v>
      </c>
      <c r="T326" s="91">
        <f t="shared" si="77"/>
        <v>0.14194471352832902</v>
      </c>
      <c r="U326" s="157"/>
      <c r="V326" s="307">
        <v>84092.5</v>
      </c>
      <c r="W326" s="307">
        <v>63996.810000000005</v>
      </c>
      <c r="X326" s="142">
        <f t="shared" si="78"/>
        <v>20095.689999999995</v>
      </c>
      <c r="Y326" s="91">
        <f t="shared" si="79"/>
        <v>0.31401080772619749</v>
      </c>
      <c r="Z326" s="132"/>
    </row>
    <row r="327" spans="1:26" s="68" customFormat="1" hidden="1" outlineLevel="1" x14ac:dyDescent="0.25">
      <c r="A327" s="63" t="s">
        <v>1391</v>
      </c>
      <c r="B327" s="64" t="s">
        <v>1850</v>
      </c>
      <c r="C327" s="65" t="s">
        <v>2305</v>
      </c>
      <c r="D327" s="66"/>
      <c r="E327" s="67"/>
      <c r="F327" s="307">
        <v>74683.55</v>
      </c>
      <c r="G327" s="307">
        <v>66356.31</v>
      </c>
      <c r="H327" s="142">
        <f t="shared" si="72"/>
        <v>8327.2400000000052</v>
      </c>
      <c r="I327" s="91">
        <f t="shared" si="73"/>
        <v>0.12549281296684528</v>
      </c>
      <c r="J327" s="157"/>
      <c r="K327" s="307">
        <v>806371.57000000007</v>
      </c>
      <c r="L327" s="307">
        <v>796928.78</v>
      </c>
      <c r="M327" s="142">
        <f t="shared" si="74"/>
        <v>9442.7900000000373</v>
      </c>
      <c r="N327" s="91">
        <f t="shared" si="75"/>
        <v>1.1848976015146595E-2</v>
      </c>
      <c r="O327" s="258"/>
      <c r="P327" s="157"/>
      <c r="Q327" s="307">
        <v>279592.76</v>
      </c>
      <c r="R327" s="307">
        <v>280302.89</v>
      </c>
      <c r="S327" s="142">
        <f t="shared" si="76"/>
        <v>-710.13000000000466</v>
      </c>
      <c r="T327" s="91">
        <f t="shared" si="77"/>
        <v>-2.5334380248452117E-3</v>
      </c>
      <c r="U327" s="157"/>
      <c r="V327" s="307">
        <v>1325544.6500000001</v>
      </c>
      <c r="W327" s="307">
        <v>1288758.49</v>
      </c>
      <c r="X327" s="142">
        <f t="shared" si="78"/>
        <v>36786.160000000149</v>
      </c>
      <c r="Y327" s="91">
        <f t="shared" si="79"/>
        <v>2.8543874034925001E-2</v>
      </c>
      <c r="Z327" s="132"/>
    </row>
    <row r="328" spans="1:26" s="68" customFormat="1" hidden="1" outlineLevel="1" x14ac:dyDescent="0.25">
      <c r="A328" s="63" t="s">
        <v>1392</v>
      </c>
      <c r="B328" s="64" t="s">
        <v>1851</v>
      </c>
      <c r="C328" s="65" t="s">
        <v>2306</v>
      </c>
      <c r="D328" s="66"/>
      <c r="E328" s="67"/>
      <c r="F328" s="307">
        <v>0</v>
      </c>
      <c r="G328" s="307">
        <v>0</v>
      </c>
      <c r="H328" s="142">
        <f t="shared" si="72"/>
        <v>0</v>
      </c>
      <c r="I328" s="91" t="str">
        <f t="shared" si="73"/>
        <v/>
      </c>
      <c r="J328" s="157"/>
      <c r="K328" s="307">
        <v>0</v>
      </c>
      <c r="L328" s="307">
        <v>0</v>
      </c>
      <c r="M328" s="142">
        <f t="shared" si="74"/>
        <v>0</v>
      </c>
      <c r="N328" s="91" t="str">
        <f t="shared" si="75"/>
        <v/>
      </c>
      <c r="O328" s="258"/>
      <c r="P328" s="157"/>
      <c r="Q328" s="307">
        <v>0</v>
      </c>
      <c r="R328" s="307">
        <v>0</v>
      </c>
      <c r="S328" s="142">
        <f t="shared" si="76"/>
        <v>0</v>
      </c>
      <c r="T328" s="91" t="str">
        <f t="shared" si="77"/>
        <v/>
      </c>
      <c r="U328" s="157"/>
      <c r="V328" s="307">
        <v>0</v>
      </c>
      <c r="W328" s="307">
        <v>8225.5</v>
      </c>
      <c r="X328" s="142">
        <f t="shared" si="78"/>
        <v>-8225.5</v>
      </c>
      <c r="Y328" s="91">
        <f t="shared" si="79"/>
        <v>1</v>
      </c>
      <c r="Z328" s="132"/>
    </row>
    <row r="329" spans="1:26" s="68" customFormat="1" hidden="1" outlineLevel="1" x14ac:dyDescent="0.25">
      <c r="A329" s="63" t="s">
        <v>1393</v>
      </c>
      <c r="B329" s="64" t="s">
        <v>1852</v>
      </c>
      <c r="C329" s="65" t="s">
        <v>2307</v>
      </c>
      <c r="D329" s="66"/>
      <c r="E329" s="67"/>
      <c r="F329" s="307">
        <v>0</v>
      </c>
      <c r="G329" s="307">
        <v>0</v>
      </c>
      <c r="H329" s="142">
        <f t="shared" si="72"/>
        <v>0</v>
      </c>
      <c r="I329" s="91" t="str">
        <f t="shared" si="73"/>
        <v/>
      </c>
      <c r="J329" s="157"/>
      <c r="K329" s="307">
        <v>0</v>
      </c>
      <c r="L329" s="307">
        <v>3534.9700000000003</v>
      </c>
      <c r="M329" s="142">
        <f t="shared" si="74"/>
        <v>-3534.9700000000003</v>
      </c>
      <c r="N329" s="91">
        <f t="shared" si="75"/>
        <v>1</v>
      </c>
      <c r="O329" s="258"/>
      <c r="P329" s="157"/>
      <c r="Q329" s="307">
        <v>0</v>
      </c>
      <c r="R329" s="307">
        <v>0</v>
      </c>
      <c r="S329" s="142">
        <f t="shared" si="76"/>
        <v>0</v>
      </c>
      <c r="T329" s="91" t="str">
        <f t="shared" si="77"/>
        <v/>
      </c>
      <c r="U329" s="157"/>
      <c r="V329" s="307">
        <v>0</v>
      </c>
      <c r="W329" s="307">
        <v>45681.87</v>
      </c>
      <c r="X329" s="142">
        <f t="shared" si="78"/>
        <v>-45681.87</v>
      </c>
      <c r="Y329" s="91">
        <f t="shared" si="79"/>
        <v>1</v>
      </c>
      <c r="Z329" s="132"/>
    </row>
    <row r="330" spans="1:26" s="68" customFormat="1" hidden="1" outlineLevel="1" x14ac:dyDescent="0.25">
      <c r="A330" s="63" t="s">
        <v>1394</v>
      </c>
      <c r="B330" s="64" t="s">
        <v>1853</v>
      </c>
      <c r="C330" s="65" t="s">
        <v>2308</v>
      </c>
      <c r="D330" s="66"/>
      <c r="E330" s="67"/>
      <c r="F330" s="307">
        <v>3325.84</v>
      </c>
      <c r="G330" s="307">
        <v>5156.3500000000004</v>
      </c>
      <c r="H330" s="142">
        <f t="shared" si="72"/>
        <v>-1830.5100000000002</v>
      </c>
      <c r="I330" s="91">
        <f t="shared" si="73"/>
        <v>-0.35500111512988841</v>
      </c>
      <c r="J330" s="157"/>
      <c r="K330" s="307">
        <v>54347.64</v>
      </c>
      <c r="L330" s="307">
        <v>39721.440000000002</v>
      </c>
      <c r="M330" s="142">
        <f t="shared" si="74"/>
        <v>14626.199999999997</v>
      </c>
      <c r="N330" s="91">
        <f t="shared" si="75"/>
        <v>0.36821927905936935</v>
      </c>
      <c r="O330" s="258"/>
      <c r="P330" s="157"/>
      <c r="Q330" s="307">
        <v>22202.600000000002</v>
      </c>
      <c r="R330" s="307">
        <v>14228.67</v>
      </c>
      <c r="S330" s="142">
        <f t="shared" si="76"/>
        <v>7973.9300000000021</v>
      </c>
      <c r="T330" s="91">
        <f t="shared" si="77"/>
        <v>0.56041288468985517</v>
      </c>
      <c r="U330" s="157"/>
      <c r="V330" s="307">
        <v>92707.51999999999</v>
      </c>
      <c r="W330" s="307">
        <v>69368.25</v>
      </c>
      <c r="X330" s="142">
        <f t="shared" si="78"/>
        <v>23339.26999999999</v>
      </c>
      <c r="Y330" s="91">
        <f t="shared" si="79"/>
        <v>0.33645464603763237</v>
      </c>
      <c r="Z330" s="132"/>
    </row>
    <row r="331" spans="1:26" s="68" customFormat="1" hidden="1" outlineLevel="1" x14ac:dyDescent="0.25">
      <c r="A331" s="63" t="s">
        <v>1395</v>
      </c>
      <c r="B331" s="64" t="s">
        <v>1854</v>
      </c>
      <c r="C331" s="65" t="s">
        <v>2309</v>
      </c>
      <c r="D331" s="66"/>
      <c r="E331" s="67"/>
      <c r="F331" s="307">
        <v>953.49</v>
      </c>
      <c r="G331" s="307">
        <v>3299.2000000000003</v>
      </c>
      <c r="H331" s="142">
        <f t="shared" si="72"/>
        <v>-2345.71</v>
      </c>
      <c r="I331" s="91">
        <f t="shared" si="73"/>
        <v>-0.71099357419980591</v>
      </c>
      <c r="J331" s="157"/>
      <c r="K331" s="307">
        <v>13781.87</v>
      </c>
      <c r="L331" s="307">
        <v>14700.49</v>
      </c>
      <c r="M331" s="142">
        <f t="shared" si="74"/>
        <v>-918.61999999999898</v>
      </c>
      <c r="N331" s="91">
        <f t="shared" si="75"/>
        <v>-6.2489073493468515E-2</v>
      </c>
      <c r="O331" s="258"/>
      <c r="P331" s="157"/>
      <c r="Q331" s="307">
        <v>5444.14</v>
      </c>
      <c r="R331" s="307">
        <v>7742.67</v>
      </c>
      <c r="S331" s="142">
        <f t="shared" si="76"/>
        <v>-2298.5299999999997</v>
      </c>
      <c r="T331" s="91">
        <f t="shared" si="77"/>
        <v>-0.29686529323863731</v>
      </c>
      <c r="U331" s="157"/>
      <c r="V331" s="307">
        <v>23409.550000000003</v>
      </c>
      <c r="W331" s="307">
        <v>20614.239999999998</v>
      </c>
      <c r="X331" s="142">
        <f t="shared" si="78"/>
        <v>2795.3100000000049</v>
      </c>
      <c r="Y331" s="91">
        <f t="shared" si="79"/>
        <v>0.13560092440953464</v>
      </c>
      <c r="Z331" s="132"/>
    </row>
    <row r="332" spans="1:26" s="68" customFormat="1" hidden="1" outlineLevel="1" x14ac:dyDescent="0.25">
      <c r="A332" s="63" t="s">
        <v>1396</v>
      </c>
      <c r="B332" s="64" t="s">
        <v>1855</v>
      </c>
      <c r="C332" s="65" t="s">
        <v>2310</v>
      </c>
      <c r="D332" s="66"/>
      <c r="E332" s="67"/>
      <c r="F332" s="307">
        <v>7187.72</v>
      </c>
      <c r="G332" s="307">
        <v>30489.86</v>
      </c>
      <c r="H332" s="142">
        <f t="shared" si="72"/>
        <v>-23302.14</v>
      </c>
      <c r="I332" s="91">
        <f t="shared" si="73"/>
        <v>-0.76425867485124555</v>
      </c>
      <c r="J332" s="157"/>
      <c r="K332" s="307">
        <v>215639.58000000002</v>
      </c>
      <c r="L332" s="307">
        <v>269968.5</v>
      </c>
      <c r="M332" s="142">
        <f t="shared" si="74"/>
        <v>-54328.919999999984</v>
      </c>
      <c r="N332" s="91">
        <f t="shared" si="75"/>
        <v>-0.20124170042060457</v>
      </c>
      <c r="O332" s="258"/>
      <c r="P332" s="157"/>
      <c r="Q332" s="307">
        <v>53129.36</v>
      </c>
      <c r="R332" s="307">
        <v>85102.09</v>
      </c>
      <c r="S332" s="142">
        <f t="shared" si="76"/>
        <v>-31972.729999999996</v>
      </c>
      <c r="T332" s="91">
        <f t="shared" si="77"/>
        <v>-0.37569852867303255</v>
      </c>
      <c r="U332" s="157"/>
      <c r="V332" s="307">
        <v>373553.53</v>
      </c>
      <c r="W332" s="307">
        <v>405417.48</v>
      </c>
      <c r="X332" s="142">
        <f t="shared" si="78"/>
        <v>-31863.949999999953</v>
      </c>
      <c r="Y332" s="91">
        <f t="shared" si="79"/>
        <v>-7.8595402447866711E-2</v>
      </c>
      <c r="Z332" s="132"/>
    </row>
    <row r="333" spans="1:26" s="68" customFormat="1" hidden="1" outlineLevel="1" x14ac:dyDescent="0.25">
      <c r="A333" s="63" t="s">
        <v>1397</v>
      </c>
      <c r="B333" s="64" t="s">
        <v>1856</v>
      </c>
      <c r="C333" s="65" t="s">
        <v>2311</v>
      </c>
      <c r="D333" s="66"/>
      <c r="E333" s="67"/>
      <c r="F333" s="307">
        <v>30018.81</v>
      </c>
      <c r="G333" s="307">
        <v>19006.8</v>
      </c>
      <c r="H333" s="142">
        <f t="shared" si="72"/>
        <v>11012.010000000002</v>
      </c>
      <c r="I333" s="91">
        <f t="shared" si="73"/>
        <v>0.57937211945198575</v>
      </c>
      <c r="J333" s="157"/>
      <c r="K333" s="307">
        <v>189423.45</v>
      </c>
      <c r="L333" s="307">
        <v>128818</v>
      </c>
      <c r="M333" s="142">
        <f t="shared" si="74"/>
        <v>60605.450000000012</v>
      </c>
      <c r="N333" s="91">
        <f t="shared" si="75"/>
        <v>0.47047345867813511</v>
      </c>
      <c r="O333" s="258"/>
      <c r="P333" s="157"/>
      <c r="Q333" s="307">
        <v>87178.39</v>
      </c>
      <c r="R333" s="307">
        <v>62367.01</v>
      </c>
      <c r="S333" s="142">
        <f t="shared" si="76"/>
        <v>24811.379999999997</v>
      </c>
      <c r="T333" s="91">
        <f t="shared" si="77"/>
        <v>0.39782859559885903</v>
      </c>
      <c r="U333" s="157"/>
      <c r="V333" s="307">
        <v>264102.07</v>
      </c>
      <c r="W333" s="307">
        <v>255232.962</v>
      </c>
      <c r="X333" s="142">
        <f t="shared" si="78"/>
        <v>8869.1080000000075</v>
      </c>
      <c r="Y333" s="91">
        <f t="shared" si="79"/>
        <v>3.4749069753772663E-2</v>
      </c>
      <c r="Z333" s="132"/>
    </row>
    <row r="334" spans="1:26" s="68" customFormat="1" hidden="1" outlineLevel="1" x14ac:dyDescent="0.25">
      <c r="A334" s="63" t="s">
        <v>1398</v>
      </c>
      <c r="B334" s="64" t="s">
        <v>1857</v>
      </c>
      <c r="C334" s="65" t="s">
        <v>2312</v>
      </c>
      <c r="D334" s="66"/>
      <c r="E334" s="67"/>
      <c r="F334" s="307">
        <v>3243.07</v>
      </c>
      <c r="G334" s="307">
        <v>640.05000000000007</v>
      </c>
      <c r="H334" s="142">
        <f t="shared" si="72"/>
        <v>2603.02</v>
      </c>
      <c r="I334" s="91">
        <f t="shared" si="73"/>
        <v>4.0669010233575493</v>
      </c>
      <c r="J334" s="157"/>
      <c r="K334" s="307">
        <v>13051.08</v>
      </c>
      <c r="L334" s="307">
        <v>14245.54</v>
      </c>
      <c r="M334" s="142">
        <f t="shared" si="74"/>
        <v>-1194.4600000000009</v>
      </c>
      <c r="N334" s="91">
        <f t="shared" si="75"/>
        <v>-8.3847997338114308E-2</v>
      </c>
      <c r="O334" s="258"/>
      <c r="P334" s="157"/>
      <c r="Q334" s="307">
        <v>8856.39</v>
      </c>
      <c r="R334" s="307">
        <v>8030.8200000000006</v>
      </c>
      <c r="S334" s="142">
        <f t="shared" si="76"/>
        <v>825.5699999999988</v>
      </c>
      <c r="T334" s="91">
        <f t="shared" si="77"/>
        <v>0.10280021218256651</v>
      </c>
      <c r="U334" s="157"/>
      <c r="V334" s="307">
        <v>25988.68</v>
      </c>
      <c r="W334" s="307">
        <v>20317.510000000002</v>
      </c>
      <c r="X334" s="142">
        <f t="shared" si="78"/>
        <v>5671.1699999999983</v>
      </c>
      <c r="Y334" s="91">
        <f t="shared" si="79"/>
        <v>0.27912721588422978</v>
      </c>
      <c r="Z334" s="132"/>
    </row>
    <row r="335" spans="1:26" s="68" customFormat="1" hidden="1" outlineLevel="1" x14ac:dyDescent="0.25">
      <c r="A335" s="63" t="s">
        <v>1399</v>
      </c>
      <c r="B335" s="64" t="s">
        <v>1858</v>
      </c>
      <c r="C335" s="65" t="s">
        <v>2313</v>
      </c>
      <c r="D335" s="66"/>
      <c r="E335" s="67"/>
      <c r="F335" s="307">
        <v>0</v>
      </c>
      <c r="G335" s="307">
        <v>15.85</v>
      </c>
      <c r="H335" s="142">
        <f t="shared" si="72"/>
        <v>-15.85</v>
      </c>
      <c r="I335" s="91">
        <f t="shared" si="73"/>
        <v>1</v>
      </c>
      <c r="J335" s="157"/>
      <c r="K335" s="307">
        <v>0</v>
      </c>
      <c r="L335" s="307">
        <v>15.85</v>
      </c>
      <c r="M335" s="142">
        <f t="shared" si="74"/>
        <v>-15.85</v>
      </c>
      <c r="N335" s="91">
        <f t="shared" si="75"/>
        <v>1</v>
      </c>
      <c r="O335" s="258"/>
      <c r="P335" s="157"/>
      <c r="Q335" s="307">
        <v>0</v>
      </c>
      <c r="R335" s="307">
        <v>15.85</v>
      </c>
      <c r="S335" s="142">
        <f t="shared" si="76"/>
        <v>-15.85</v>
      </c>
      <c r="T335" s="91">
        <f t="shared" si="77"/>
        <v>1</v>
      </c>
      <c r="U335" s="157"/>
      <c r="V335" s="307">
        <v>0</v>
      </c>
      <c r="W335" s="307">
        <v>-928.26</v>
      </c>
      <c r="X335" s="142">
        <f t="shared" si="78"/>
        <v>928.26</v>
      </c>
      <c r="Y335" s="91">
        <f t="shared" si="79"/>
        <v>1</v>
      </c>
      <c r="Z335" s="132"/>
    </row>
    <row r="336" spans="1:26" s="68" customFormat="1" hidden="1" outlineLevel="1" x14ac:dyDescent="0.25">
      <c r="A336" s="63" t="s">
        <v>1400</v>
      </c>
      <c r="B336" s="64" t="s">
        <v>1859</v>
      </c>
      <c r="C336" s="65" t="s">
        <v>2314</v>
      </c>
      <c r="D336" s="66"/>
      <c r="E336" s="67"/>
      <c r="F336" s="307">
        <v>9369</v>
      </c>
      <c r="G336" s="307">
        <v>8614.5</v>
      </c>
      <c r="H336" s="142">
        <f t="shared" si="72"/>
        <v>754.5</v>
      </c>
      <c r="I336" s="91">
        <f t="shared" si="73"/>
        <v>8.7584885948110744E-2</v>
      </c>
      <c r="J336" s="157"/>
      <c r="K336" s="307">
        <v>62010</v>
      </c>
      <c r="L336" s="307">
        <v>56320.5</v>
      </c>
      <c r="M336" s="142">
        <f t="shared" si="74"/>
        <v>5689.5</v>
      </c>
      <c r="N336" s="91">
        <f t="shared" si="75"/>
        <v>0.10102005486456973</v>
      </c>
      <c r="O336" s="258"/>
      <c r="P336" s="157"/>
      <c r="Q336" s="307">
        <v>23379</v>
      </c>
      <c r="R336" s="307">
        <v>23656.5</v>
      </c>
      <c r="S336" s="142">
        <f t="shared" si="76"/>
        <v>-277.5</v>
      </c>
      <c r="T336" s="91">
        <f t="shared" si="77"/>
        <v>-1.1730391224399214E-2</v>
      </c>
      <c r="U336" s="157"/>
      <c r="V336" s="307">
        <v>98979</v>
      </c>
      <c r="W336" s="307">
        <v>99763.5</v>
      </c>
      <c r="X336" s="142">
        <f t="shared" si="78"/>
        <v>-784.5</v>
      </c>
      <c r="Y336" s="91">
        <f t="shared" si="79"/>
        <v>-7.8635974078696113E-3</v>
      </c>
      <c r="Z336" s="132"/>
    </row>
    <row r="337" spans="1:26" s="68" customFormat="1" hidden="1" outlineLevel="1" x14ac:dyDescent="0.25">
      <c r="A337" s="63" t="s">
        <v>1401</v>
      </c>
      <c r="B337" s="64" t="s">
        <v>1860</v>
      </c>
      <c r="C337" s="65" t="s">
        <v>2315</v>
      </c>
      <c r="D337" s="66"/>
      <c r="E337" s="67"/>
      <c r="F337" s="307">
        <v>0</v>
      </c>
      <c r="G337" s="307">
        <v>0</v>
      </c>
      <c r="H337" s="142">
        <f t="shared" si="72"/>
        <v>0</v>
      </c>
      <c r="I337" s="91" t="str">
        <f t="shared" si="73"/>
        <v/>
      </c>
      <c r="J337" s="157"/>
      <c r="K337" s="307">
        <v>0</v>
      </c>
      <c r="L337" s="307">
        <v>0</v>
      </c>
      <c r="M337" s="142">
        <f t="shared" si="74"/>
        <v>0</v>
      </c>
      <c r="N337" s="91" t="str">
        <f t="shared" si="75"/>
        <v/>
      </c>
      <c r="O337" s="258"/>
      <c r="P337" s="157"/>
      <c r="Q337" s="307">
        <v>0</v>
      </c>
      <c r="R337" s="307">
        <v>0</v>
      </c>
      <c r="S337" s="142">
        <f t="shared" si="76"/>
        <v>0</v>
      </c>
      <c r="T337" s="91" t="str">
        <f t="shared" si="77"/>
        <v/>
      </c>
      <c r="U337" s="157"/>
      <c r="V337" s="307">
        <v>0</v>
      </c>
      <c r="W337" s="307">
        <v>0</v>
      </c>
      <c r="X337" s="142">
        <f t="shared" si="78"/>
        <v>0</v>
      </c>
      <c r="Y337" s="91" t="str">
        <f t="shared" si="79"/>
        <v/>
      </c>
      <c r="Z337" s="132"/>
    </row>
    <row r="338" spans="1:26" s="68" customFormat="1" hidden="1" outlineLevel="1" x14ac:dyDescent="0.25">
      <c r="A338" s="63" t="s">
        <v>1402</v>
      </c>
      <c r="B338" s="64" t="s">
        <v>1861</v>
      </c>
      <c r="C338" s="65" t="s">
        <v>2316</v>
      </c>
      <c r="D338" s="66"/>
      <c r="E338" s="67"/>
      <c r="F338" s="307">
        <v>172514.6</v>
      </c>
      <c r="G338" s="307">
        <v>170512.22</v>
      </c>
      <c r="H338" s="142">
        <f t="shared" si="72"/>
        <v>2002.3800000000047</v>
      </c>
      <c r="I338" s="91">
        <f t="shared" si="73"/>
        <v>1.1743322560693917E-2</v>
      </c>
      <c r="J338" s="157"/>
      <c r="K338" s="307">
        <v>1209074.33</v>
      </c>
      <c r="L338" s="307">
        <v>1208798.99</v>
      </c>
      <c r="M338" s="142">
        <f t="shared" si="74"/>
        <v>275.34000000008382</v>
      </c>
      <c r="N338" s="91">
        <f t="shared" si="75"/>
        <v>2.2777980646731334E-4</v>
      </c>
      <c r="O338" s="258"/>
      <c r="P338" s="157"/>
      <c r="Q338" s="307">
        <v>519622.26</v>
      </c>
      <c r="R338" s="307">
        <v>514722.16000000003</v>
      </c>
      <c r="S338" s="142">
        <f t="shared" si="76"/>
        <v>4900.0999999999767</v>
      </c>
      <c r="T338" s="91">
        <f t="shared" si="77"/>
        <v>9.5198932177312443E-3</v>
      </c>
      <c r="U338" s="157"/>
      <c r="V338" s="307">
        <v>2061804.2800000003</v>
      </c>
      <c r="W338" s="307">
        <v>1916875.7</v>
      </c>
      <c r="X338" s="142">
        <f t="shared" si="78"/>
        <v>144928.58000000031</v>
      </c>
      <c r="Y338" s="91">
        <f t="shared" si="79"/>
        <v>7.5606665575655374E-2</v>
      </c>
      <c r="Z338" s="132"/>
    </row>
    <row r="339" spans="1:26" s="68" customFormat="1" hidden="1" outlineLevel="1" x14ac:dyDescent="0.25">
      <c r="A339" s="63" t="s">
        <v>1403</v>
      </c>
      <c r="B339" s="64" t="s">
        <v>1862</v>
      </c>
      <c r="C339" s="65" t="s">
        <v>2317</v>
      </c>
      <c r="D339" s="66"/>
      <c r="E339" s="67"/>
      <c r="F339" s="307">
        <v>15493.06</v>
      </c>
      <c r="G339" s="307">
        <v>15142.11</v>
      </c>
      <c r="H339" s="142">
        <f t="shared" si="72"/>
        <v>350.94999999999891</v>
      </c>
      <c r="I339" s="91">
        <f t="shared" si="73"/>
        <v>2.3177086944950135E-2</v>
      </c>
      <c r="J339" s="157"/>
      <c r="K339" s="307">
        <v>100239.72</v>
      </c>
      <c r="L339" s="307">
        <v>98723.56</v>
      </c>
      <c r="M339" s="142">
        <f t="shared" si="74"/>
        <v>1516.1600000000035</v>
      </c>
      <c r="N339" s="91">
        <f t="shared" si="75"/>
        <v>1.5357630944427081E-2</v>
      </c>
      <c r="O339" s="258"/>
      <c r="P339" s="157"/>
      <c r="Q339" s="307">
        <v>40667.120000000003</v>
      </c>
      <c r="R339" s="307">
        <v>41501.32</v>
      </c>
      <c r="S339" s="142">
        <f t="shared" si="76"/>
        <v>-834.19999999999709</v>
      </c>
      <c r="T339" s="91">
        <f t="shared" si="77"/>
        <v>-2.010056547598961E-2</v>
      </c>
      <c r="U339" s="157"/>
      <c r="V339" s="307">
        <v>167563.19</v>
      </c>
      <c r="W339" s="307">
        <v>78734.38</v>
      </c>
      <c r="X339" s="142">
        <f t="shared" si="78"/>
        <v>88828.81</v>
      </c>
      <c r="Y339" s="91">
        <f t="shared" si="79"/>
        <v>1.1282086681828192</v>
      </c>
      <c r="Z339" s="132"/>
    </row>
    <row r="340" spans="1:26" s="68" customFormat="1" hidden="1" outlineLevel="1" x14ac:dyDescent="0.25">
      <c r="A340" s="63" t="s">
        <v>1404</v>
      </c>
      <c r="B340" s="64" t="s">
        <v>1863</v>
      </c>
      <c r="C340" s="65" t="s">
        <v>2318</v>
      </c>
      <c r="D340" s="66"/>
      <c r="E340" s="67"/>
      <c r="F340" s="307">
        <v>6501533.21</v>
      </c>
      <c r="G340" s="307">
        <v>6323263.1100000003</v>
      </c>
      <c r="H340" s="142">
        <f t="shared" si="72"/>
        <v>178270.09999999963</v>
      </c>
      <c r="I340" s="91">
        <f t="shared" si="73"/>
        <v>2.8192737973859135E-2</v>
      </c>
      <c r="J340" s="157"/>
      <c r="K340" s="307">
        <v>44457213.109999999</v>
      </c>
      <c r="L340" s="307">
        <v>43443138.979999997</v>
      </c>
      <c r="M340" s="142">
        <f t="shared" si="74"/>
        <v>1014074.1300000027</v>
      </c>
      <c r="N340" s="91">
        <f t="shared" si="75"/>
        <v>2.3342561191695976E-2</v>
      </c>
      <c r="O340" s="258"/>
      <c r="P340" s="157"/>
      <c r="Q340" s="307">
        <v>19293895.760000002</v>
      </c>
      <c r="R340" s="307">
        <v>18764863.629999999</v>
      </c>
      <c r="S340" s="142">
        <f t="shared" si="76"/>
        <v>529032.13000000268</v>
      </c>
      <c r="T340" s="91">
        <f t="shared" si="77"/>
        <v>2.8192697822446298E-2</v>
      </c>
      <c r="U340" s="157"/>
      <c r="V340" s="307">
        <v>75663677.25999999</v>
      </c>
      <c r="W340" s="307">
        <v>72880189.989999995</v>
      </c>
      <c r="X340" s="142">
        <f t="shared" si="78"/>
        <v>2783487.2699999958</v>
      </c>
      <c r="Y340" s="91">
        <f t="shared" si="79"/>
        <v>3.8192645633634087E-2</v>
      </c>
      <c r="Z340" s="132"/>
    </row>
    <row r="341" spans="1:26" s="68" customFormat="1" hidden="1" outlineLevel="1" x14ac:dyDescent="0.25">
      <c r="A341" s="63" t="s">
        <v>1405</v>
      </c>
      <c r="B341" s="64" t="s">
        <v>1864</v>
      </c>
      <c r="C341" s="65" t="s">
        <v>2319</v>
      </c>
      <c r="D341" s="66"/>
      <c r="E341" s="67"/>
      <c r="F341" s="307">
        <v>398850.65</v>
      </c>
      <c r="G341" s="307">
        <v>458249.12</v>
      </c>
      <c r="H341" s="142">
        <f t="shared" si="72"/>
        <v>-59398.469999999972</v>
      </c>
      <c r="I341" s="91">
        <f t="shared" si="73"/>
        <v>-0.12962047804914492</v>
      </c>
      <c r="J341" s="157"/>
      <c r="K341" s="307">
        <v>2791954.55</v>
      </c>
      <c r="L341" s="307">
        <v>3207743.81</v>
      </c>
      <c r="M341" s="142">
        <f t="shared" si="74"/>
        <v>-415789.26000000024</v>
      </c>
      <c r="N341" s="91">
        <f t="shared" si="75"/>
        <v>-0.12962046990903561</v>
      </c>
      <c r="O341" s="258"/>
      <c r="P341" s="157"/>
      <c r="Q341" s="307">
        <v>1196551.95</v>
      </c>
      <c r="R341" s="307">
        <v>1374747.35</v>
      </c>
      <c r="S341" s="142">
        <f t="shared" si="76"/>
        <v>-178195.40000000014</v>
      </c>
      <c r="T341" s="91">
        <f t="shared" si="77"/>
        <v>-0.12962047171794885</v>
      </c>
      <c r="U341" s="157"/>
      <c r="V341" s="307">
        <v>5083200.13</v>
      </c>
      <c r="W341" s="307">
        <v>5471049.3000000007</v>
      </c>
      <c r="X341" s="142">
        <f t="shared" si="78"/>
        <v>-387849.17000000086</v>
      </c>
      <c r="Y341" s="91">
        <f t="shared" si="79"/>
        <v>-7.0891185352689262E-2</v>
      </c>
      <c r="Z341" s="132"/>
    </row>
    <row r="342" spans="1:26" s="68" customFormat="1" hidden="1" outlineLevel="1" x14ac:dyDescent="0.25">
      <c r="A342" s="63" t="s">
        <v>1406</v>
      </c>
      <c r="B342" s="64" t="s">
        <v>1865</v>
      </c>
      <c r="C342" s="65" t="s">
        <v>2320</v>
      </c>
      <c r="D342" s="66"/>
      <c r="E342" s="67"/>
      <c r="F342" s="307">
        <v>171641</v>
      </c>
      <c r="G342" s="307">
        <v>-126801</v>
      </c>
      <c r="H342" s="142">
        <f t="shared" si="72"/>
        <v>298442</v>
      </c>
      <c r="I342" s="91">
        <f t="shared" si="73"/>
        <v>-2.3536249714118975</v>
      </c>
      <c r="J342" s="157"/>
      <c r="K342" s="307">
        <v>7753807</v>
      </c>
      <c r="L342" s="307">
        <v>-3065098</v>
      </c>
      <c r="M342" s="142">
        <f t="shared" si="74"/>
        <v>10818905</v>
      </c>
      <c r="N342" s="91">
        <f t="shared" si="75"/>
        <v>-3.5297093274016036</v>
      </c>
      <c r="O342" s="258"/>
      <c r="P342" s="157"/>
      <c r="Q342" s="307">
        <v>8224848</v>
      </c>
      <c r="R342" s="307">
        <v>-2659937</v>
      </c>
      <c r="S342" s="142">
        <f t="shared" si="76"/>
        <v>10884785</v>
      </c>
      <c r="T342" s="91">
        <f t="shared" si="77"/>
        <v>-4.0921213547538908</v>
      </c>
      <c r="U342" s="157"/>
      <c r="V342" s="307">
        <v>5995475</v>
      </c>
      <c r="W342" s="307">
        <v>-13064233</v>
      </c>
      <c r="X342" s="142">
        <f t="shared" si="78"/>
        <v>19059708</v>
      </c>
      <c r="Y342" s="91">
        <f t="shared" si="79"/>
        <v>-1.4589228468292015</v>
      </c>
      <c r="Z342" s="132"/>
    </row>
    <row r="343" spans="1:26" s="68" customFormat="1" hidden="1" outlineLevel="1" x14ac:dyDescent="0.25">
      <c r="A343" s="63" t="s">
        <v>1407</v>
      </c>
      <c r="B343" s="64" t="s">
        <v>1866</v>
      </c>
      <c r="C343" s="65" t="s">
        <v>2321</v>
      </c>
      <c r="D343" s="66"/>
      <c r="E343" s="67"/>
      <c r="F343" s="307">
        <v>91257.45</v>
      </c>
      <c r="G343" s="307">
        <v>72347.77</v>
      </c>
      <c r="H343" s="142">
        <f t="shared" si="72"/>
        <v>18909.679999999993</v>
      </c>
      <c r="I343" s="91">
        <f t="shared" si="73"/>
        <v>0.2613719814722692</v>
      </c>
      <c r="J343" s="157"/>
      <c r="K343" s="307">
        <v>650301.5</v>
      </c>
      <c r="L343" s="307">
        <v>505577.46</v>
      </c>
      <c r="M343" s="142">
        <f t="shared" si="74"/>
        <v>144724.03999999998</v>
      </c>
      <c r="N343" s="91">
        <f t="shared" si="75"/>
        <v>0.28625492916555256</v>
      </c>
      <c r="O343" s="258"/>
      <c r="P343" s="157"/>
      <c r="Q343" s="307">
        <v>273386.59999999998</v>
      </c>
      <c r="R343" s="307">
        <v>216790.24</v>
      </c>
      <c r="S343" s="142">
        <f t="shared" si="76"/>
        <v>56596.359999999986</v>
      </c>
      <c r="T343" s="91">
        <f t="shared" si="77"/>
        <v>0.26106507377822907</v>
      </c>
      <c r="U343" s="157"/>
      <c r="V343" s="307">
        <v>1018522.56</v>
      </c>
      <c r="W343" s="307">
        <v>841092.64</v>
      </c>
      <c r="X343" s="142">
        <f t="shared" si="78"/>
        <v>177429.92000000004</v>
      </c>
      <c r="Y343" s="91">
        <f t="shared" si="79"/>
        <v>0.21095169730649413</v>
      </c>
      <c r="Z343" s="132"/>
    </row>
    <row r="344" spans="1:26" s="68" customFormat="1" hidden="1" outlineLevel="1" x14ac:dyDescent="0.25">
      <c r="A344" s="63" t="s">
        <v>1408</v>
      </c>
      <c r="B344" s="64" t="s">
        <v>1867</v>
      </c>
      <c r="C344" s="65" t="s">
        <v>2322</v>
      </c>
      <c r="D344" s="66"/>
      <c r="E344" s="67"/>
      <c r="F344" s="307">
        <v>586515</v>
      </c>
      <c r="G344" s="307">
        <v>4567.51</v>
      </c>
      <c r="H344" s="142">
        <f t="shared" si="72"/>
        <v>581947.49</v>
      </c>
      <c r="I344" s="91">
        <f t="shared" si="73"/>
        <v>127.41022789222136</v>
      </c>
      <c r="J344" s="157"/>
      <c r="K344" s="307">
        <v>5350227</v>
      </c>
      <c r="L344" s="307">
        <v>31972.57</v>
      </c>
      <c r="M344" s="142">
        <f t="shared" si="74"/>
        <v>5318254.43</v>
      </c>
      <c r="N344" s="91">
        <f t="shared" si="75"/>
        <v>166.3380338208658</v>
      </c>
      <c r="O344" s="258"/>
      <c r="P344" s="157"/>
      <c r="Q344" s="307">
        <v>2174419</v>
      </c>
      <c r="R344" s="307">
        <v>13702.53</v>
      </c>
      <c r="S344" s="142">
        <f t="shared" si="76"/>
        <v>2160716.4700000002</v>
      </c>
      <c r="T344" s="91">
        <f t="shared" si="77"/>
        <v>157.68741028116708</v>
      </c>
      <c r="U344" s="157"/>
      <c r="V344" s="307">
        <v>5373062.5499999998</v>
      </c>
      <c r="W344" s="307">
        <v>-414067.18</v>
      </c>
      <c r="X344" s="142">
        <f t="shared" si="78"/>
        <v>5787129.7299999995</v>
      </c>
      <c r="Y344" s="91">
        <f t="shared" si="79"/>
        <v>-13.976306284405347</v>
      </c>
      <c r="Z344" s="132"/>
    </row>
    <row r="345" spans="1:26" s="68" customFormat="1" hidden="1" outlineLevel="1" x14ac:dyDescent="0.25">
      <c r="A345" s="63" t="s">
        <v>1409</v>
      </c>
      <c r="B345" s="64" t="s">
        <v>1868</v>
      </c>
      <c r="C345" s="65" t="s">
        <v>2323</v>
      </c>
      <c r="D345" s="66"/>
      <c r="E345" s="67"/>
      <c r="F345" s="307">
        <v>-52578.14</v>
      </c>
      <c r="G345" s="307">
        <v>43320.89</v>
      </c>
      <c r="H345" s="142">
        <f t="shared" si="72"/>
        <v>-95899.03</v>
      </c>
      <c r="I345" s="91">
        <f t="shared" si="73"/>
        <v>-2.2136902081189929</v>
      </c>
      <c r="J345" s="157"/>
      <c r="K345" s="307">
        <v>489696.87</v>
      </c>
      <c r="L345" s="307">
        <v>850504.55</v>
      </c>
      <c r="M345" s="142">
        <f t="shared" si="74"/>
        <v>-360807.68000000005</v>
      </c>
      <c r="N345" s="91">
        <f t="shared" si="75"/>
        <v>-0.42422780689415479</v>
      </c>
      <c r="O345" s="258"/>
      <c r="P345" s="157"/>
      <c r="Q345" s="307">
        <v>243057.22</v>
      </c>
      <c r="R345" s="307">
        <v>518489.07</v>
      </c>
      <c r="S345" s="142">
        <f t="shared" si="76"/>
        <v>-275431.84999999998</v>
      </c>
      <c r="T345" s="91">
        <f t="shared" si="77"/>
        <v>-0.53122016631903146</v>
      </c>
      <c r="U345" s="157"/>
      <c r="V345" s="307">
        <v>834246.62</v>
      </c>
      <c r="W345" s="307">
        <v>1332191.42</v>
      </c>
      <c r="X345" s="142">
        <f t="shared" si="78"/>
        <v>-497944.79999999993</v>
      </c>
      <c r="Y345" s="91">
        <f t="shared" si="79"/>
        <v>-0.37377871717564431</v>
      </c>
      <c r="Z345" s="132"/>
    </row>
    <row r="346" spans="1:26" s="68" customFormat="1" hidden="1" outlineLevel="1" x14ac:dyDescent="0.25">
      <c r="A346" s="63" t="s">
        <v>1410</v>
      </c>
      <c r="B346" s="64" t="s">
        <v>1869</v>
      </c>
      <c r="C346" s="65" t="s">
        <v>2324</v>
      </c>
      <c r="D346" s="66"/>
      <c r="E346" s="67"/>
      <c r="F346" s="307">
        <v>0</v>
      </c>
      <c r="G346" s="307">
        <v>0</v>
      </c>
      <c r="H346" s="142">
        <f t="shared" si="72"/>
        <v>0</v>
      </c>
      <c r="I346" s="91" t="str">
        <f t="shared" si="73"/>
        <v/>
      </c>
      <c r="J346" s="157"/>
      <c r="K346" s="307">
        <v>0</v>
      </c>
      <c r="L346" s="307">
        <v>1248885.1499999999</v>
      </c>
      <c r="M346" s="142">
        <f t="shared" si="74"/>
        <v>-1248885.1499999999</v>
      </c>
      <c r="N346" s="91">
        <f t="shared" si="75"/>
        <v>1</v>
      </c>
      <c r="O346" s="258"/>
      <c r="P346" s="157"/>
      <c r="Q346" s="307">
        <v>0</v>
      </c>
      <c r="R346" s="307">
        <v>0</v>
      </c>
      <c r="S346" s="142">
        <f t="shared" si="76"/>
        <v>0</v>
      </c>
      <c r="T346" s="91" t="str">
        <f t="shared" si="77"/>
        <v/>
      </c>
      <c r="U346" s="157"/>
      <c r="V346" s="307">
        <v>0</v>
      </c>
      <c r="W346" s="307">
        <v>-5714025.1199999992</v>
      </c>
      <c r="X346" s="142">
        <f t="shared" si="78"/>
        <v>5714025.1199999992</v>
      </c>
      <c r="Y346" s="91">
        <f t="shared" si="79"/>
        <v>1</v>
      </c>
      <c r="Z346" s="132"/>
    </row>
    <row r="347" spans="1:26" s="68" customFormat="1" hidden="1" outlineLevel="1" x14ac:dyDescent="0.25">
      <c r="A347" s="63" t="s">
        <v>1411</v>
      </c>
      <c r="B347" s="64" t="s">
        <v>1870</v>
      </c>
      <c r="C347" s="65" t="s">
        <v>2325</v>
      </c>
      <c r="D347" s="66"/>
      <c r="E347" s="67"/>
      <c r="F347" s="307">
        <v>252.07</v>
      </c>
      <c r="G347" s="307">
        <v>285.14</v>
      </c>
      <c r="H347" s="142">
        <f t="shared" si="72"/>
        <v>-33.069999999999993</v>
      </c>
      <c r="I347" s="91">
        <f t="shared" si="73"/>
        <v>-0.11597811601318649</v>
      </c>
      <c r="J347" s="157"/>
      <c r="K347" s="307">
        <v>2072.02</v>
      </c>
      <c r="L347" s="307">
        <v>2109.4</v>
      </c>
      <c r="M347" s="142">
        <f t="shared" si="74"/>
        <v>-37.380000000000109</v>
      </c>
      <c r="N347" s="91">
        <f t="shared" si="75"/>
        <v>-1.7720678866028305E-2</v>
      </c>
      <c r="O347" s="258"/>
      <c r="P347" s="157"/>
      <c r="Q347" s="307">
        <v>884.79</v>
      </c>
      <c r="R347" s="307">
        <v>817.22</v>
      </c>
      <c r="S347" s="142">
        <f t="shared" si="76"/>
        <v>67.569999999999936</v>
      </c>
      <c r="T347" s="91">
        <f t="shared" si="77"/>
        <v>8.2682753726046762E-2</v>
      </c>
      <c r="U347" s="157"/>
      <c r="V347" s="307">
        <v>3499.33</v>
      </c>
      <c r="W347" s="307">
        <v>3616.28</v>
      </c>
      <c r="X347" s="142">
        <f t="shared" si="78"/>
        <v>-116.95000000000027</v>
      </c>
      <c r="Y347" s="91">
        <f t="shared" si="79"/>
        <v>-3.2339863063700895E-2</v>
      </c>
      <c r="Z347" s="132"/>
    </row>
    <row r="348" spans="1:26" s="68" customFormat="1" hidden="1" outlineLevel="1" x14ac:dyDescent="0.25">
      <c r="A348" s="63" t="s">
        <v>1412</v>
      </c>
      <c r="B348" s="64" t="s">
        <v>1871</v>
      </c>
      <c r="C348" s="65" t="s">
        <v>2326</v>
      </c>
      <c r="D348" s="66"/>
      <c r="E348" s="67"/>
      <c r="F348" s="307">
        <v>0</v>
      </c>
      <c r="G348" s="307">
        <v>0</v>
      </c>
      <c r="H348" s="142">
        <f t="shared" ref="H348:H350" si="80">+F348-G348</f>
        <v>0</v>
      </c>
      <c r="I348" s="91" t="str">
        <f t="shared" ref="I348:I350" si="81">IF(AND(F348=0,G348=0),"",IF(OR(F348=0,G348=0),100%,(+H348/G348)))</f>
        <v/>
      </c>
      <c r="J348" s="157"/>
      <c r="K348" s="307">
        <v>250</v>
      </c>
      <c r="L348" s="307">
        <v>0</v>
      </c>
      <c r="M348" s="142">
        <f t="shared" ref="M348:M350" si="82">+K348-L348</f>
        <v>250</v>
      </c>
      <c r="N348" s="91">
        <f t="shared" ref="N348:N350" si="83">IF(AND(K348=0,L348=0),"",IF(OR(K348=0,L348=0),100%,(+M348/L348)))</f>
        <v>1</v>
      </c>
      <c r="O348" s="258"/>
      <c r="P348" s="157"/>
      <c r="Q348" s="307">
        <v>0</v>
      </c>
      <c r="R348" s="307">
        <v>0</v>
      </c>
      <c r="S348" s="142">
        <f t="shared" ref="S348:S350" si="84">+Q348-R348</f>
        <v>0</v>
      </c>
      <c r="T348" s="91" t="str">
        <f t="shared" ref="T348:T350" si="85">IF(AND(Q348=0,R348=0),"",IF(OR(Q348=0,R348=0),100%,(+S348/R348)))</f>
        <v/>
      </c>
      <c r="U348" s="157"/>
      <c r="V348" s="307">
        <v>250</v>
      </c>
      <c r="W348" s="307">
        <v>0</v>
      </c>
      <c r="X348" s="142">
        <f t="shared" ref="X348:X350" si="86">+V348-W348</f>
        <v>250</v>
      </c>
      <c r="Y348" s="91">
        <f t="shared" ref="Y348:Y350" si="87">IF(AND(V348=0,W348=0),"",IF(OR(V348=0,W348=0),100%,(+X348/W348)))</f>
        <v>1</v>
      </c>
      <c r="Z348" s="132"/>
    </row>
    <row r="349" spans="1:26" s="68" customFormat="1" hidden="1" outlineLevel="1" x14ac:dyDescent="0.25">
      <c r="A349" s="63" t="s">
        <v>1413</v>
      </c>
      <c r="B349" s="64" t="s">
        <v>1872</v>
      </c>
      <c r="C349" s="65" t="s">
        <v>2262</v>
      </c>
      <c r="D349" s="66"/>
      <c r="E349" s="67"/>
      <c r="F349" s="307">
        <v>0</v>
      </c>
      <c r="G349" s="307">
        <v>0</v>
      </c>
      <c r="H349" s="142">
        <f t="shared" si="80"/>
        <v>0</v>
      </c>
      <c r="I349" s="91" t="str">
        <f t="shared" si="81"/>
        <v/>
      </c>
      <c r="J349" s="157"/>
      <c r="K349" s="307">
        <v>0</v>
      </c>
      <c r="L349" s="307">
        <v>0</v>
      </c>
      <c r="M349" s="142">
        <f t="shared" si="82"/>
        <v>0</v>
      </c>
      <c r="N349" s="91" t="str">
        <f t="shared" si="83"/>
        <v/>
      </c>
      <c r="O349" s="258"/>
      <c r="P349" s="157"/>
      <c r="Q349" s="307">
        <v>0</v>
      </c>
      <c r="R349" s="307">
        <v>0</v>
      </c>
      <c r="S349" s="142">
        <f t="shared" si="84"/>
        <v>0</v>
      </c>
      <c r="T349" s="91" t="str">
        <f t="shared" si="85"/>
        <v/>
      </c>
      <c r="U349" s="157"/>
      <c r="V349" s="307">
        <v>0</v>
      </c>
      <c r="W349" s="307">
        <v>0</v>
      </c>
      <c r="X349" s="142">
        <f t="shared" si="86"/>
        <v>0</v>
      </c>
      <c r="Y349" s="91" t="str">
        <f t="shared" si="87"/>
        <v/>
      </c>
      <c r="Z349" s="132"/>
    </row>
    <row r="350" spans="1:26" collapsed="1" x14ac:dyDescent="0.25">
      <c r="A350" s="38" t="s">
        <v>665</v>
      </c>
      <c r="B350" s="41">
        <v>39</v>
      </c>
      <c r="C350" s="77" t="s">
        <v>798</v>
      </c>
      <c r="D350" s="84" t="s">
        <v>276</v>
      </c>
      <c r="E350" s="48"/>
      <c r="F350" s="283">
        <v>8345787.5100000026</v>
      </c>
      <c r="G350" s="283">
        <v>7313684.129999999</v>
      </c>
      <c r="H350" s="283">
        <f t="shared" si="80"/>
        <v>1032103.3800000036</v>
      </c>
      <c r="I350" s="48">
        <f t="shared" si="81"/>
        <v>0.14111949075930405</v>
      </c>
      <c r="J350" s="261"/>
      <c r="K350" s="283">
        <v>65968772.93</v>
      </c>
      <c r="L350" s="283">
        <v>50394930.039999992</v>
      </c>
      <c r="M350" s="283">
        <f t="shared" si="82"/>
        <v>15573842.890000008</v>
      </c>
      <c r="N350" s="48">
        <f t="shared" si="83"/>
        <v>0.30903590654136387</v>
      </c>
      <c r="O350" s="182"/>
      <c r="P350" s="254"/>
      <c r="Q350" s="283">
        <v>33240159.260000002</v>
      </c>
      <c r="R350" s="283">
        <v>19885934.43</v>
      </c>
      <c r="S350" s="283">
        <f t="shared" si="84"/>
        <v>13354224.830000002</v>
      </c>
      <c r="T350" s="48">
        <f t="shared" si="85"/>
        <v>0.67154122814836226</v>
      </c>
      <c r="U350" s="261"/>
      <c r="V350" s="283">
        <v>101204825.98999998</v>
      </c>
      <c r="W350" s="283">
        <v>68080609.882000014</v>
      </c>
      <c r="X350" s="283">
        <f t="shared" si="86"/>
        <v>33124216.107999966</v>
      </c>
      <c r="Y350" s="48">
        <f t="shared" si="87"/>
        <v>0.48654405660307914</v>
      </c>
      <c r="Z350"/>
    </row>
    <row r="351" spans="1:26" x14ac:dyDescent="0.25">
      <c r="A351" s="38"/>
      <c r="B351" s="38">
        <v>40</v>
      </c>
      <c r="C351" s="78" t="s">
        <v>799</v>
      </c>
      <c r="D351" s="181"/>
      <c r="E351" s="239"/>
      <c r="F351" s="305"/>
      <c r="G351" s="305"/>
      <c r="H351" s="305"/>
      <c r="I351" s="239"/>
      <c r="J351" s="266"/>
      <c r="K351" s="305"/>
      <c r="L351" s="305"/>
      <c r="M351" s="305"/>
      <c r="N351" s="239"/>
      <c r="O351" s="264"/>
      <c r="P351" s="265"/>
      <c r="Q351" s="305"/>
      <c r="R351" s="305"/>
      <c r="S351" s="305"/>
      <c r="T351" s="239"/>
      <c r="U351" s="266"/>
      <c r="V351" s="305"/>
      <c r="W351" s="305"/>
      <c r="X351" s="305"/>
      <c r="Y351" s="238"/>
      <c r="Z351" s="238"/>
    </row>
    <row r="352" spans="1:26" s="68" customFormat="1" hidden="1" outlineLevel="1" x14ac:dyDescent="0.25">
      <c r="A352" s="63" t="s">
        <v>1557</v>
      </c>
      <c r="B352" s="64" t="s">
        <v>2016</v>
      </c>
      <c r="C352" s="65" t="s">
        <v>2452</v>
      </c>
      <c r="D352" s="66"/>
      <c r="E352" s="67"/>
      <c r="F352" s="307">
        <v>213.23000000000002</v>
      </c>
      <c r="G352" s="307">
        <v>2982.58</v>
      </c>
      <c r="H352" s="142">
        <f t="shared" ref="H352:H383" si="88">+F352-G352</f>
        <v>-2769.35</v>
      </c>
      <c r="I352" s="91">
        <f t="shared" ref="I352:I383" si="89">IF(AND(F352=0,G352=0),"",IF(OR(F352=0,G352=0),100%,(+H352/G352)))</f>
        <v>-0.92850820430633885</v>
      </c>
      <c r="J352" s="157"/>
      <c r="K352" s="307">
        <v>3476.42</v>
      </c>
      <c r="L352" s="307">
        <v>17957.03</v>
      </c>
      <c r="M352" s="142">
        <f t="shared" ref="M352:M383" si="90">+K352-L352</f>
        <v>-14480.609999999999</v>
      </c>
      <c r="N352" s="91">
        <f t="shared" ref="N352:N383" si="91">IF(AND(K352=0,L352=0),"",IF(OR(K352=0,L352=0),100%,(+M352/L352)))</f>
        <v>-0.80640339744378664</v>
      </c>
      <c r="O352" s="258"/>
      <c r="P352" s="157"/>
      <c r="Q352" s="307">
        <v>-728.72</v>
      </c>
      <c r="R352" s="307">
        <v>9264.75</v>
      </c>
      <c r="S352" s="142">
        <f t="shared" ref="S352:S383" si="92">+Q352-R352</f>
        <v>-9993.4699999999993</v>
      </c>
      <c r="T352" s="91">
        <f t="shared" ref="T352:T383" si="93">IF(AND(Q352=0,R352=0),"",IF(OR(Q352=0,R352=0),100%,(+S352/R352)))</f>
        <v>-1.0786551175153134</v>
      </c>
      <c r="U352" s="157"/>
      <c r="V352" s="307">
        <v>7743.13</v>
      </c>
      <c r="W352" s="307">
        <v>19499.87</v>
      </c>
      <c r="X352" s="142">
        <f t="shared" ref="X352:X383" si="94">+V352-W352</f>
        <v>-11756.739999999998</v>
      </c>
      <c r="Y352" s="91">
        <f t="shared" ref="Y352:Y383" si="95">IF(AND(V352=0,W352=0),"",IF(OR(V352=0,W352=0),100%,(+X352/W352)))</f>
        <v>-0.60291376301483024</v>
      </c>
      <c r="Z352" s="132"/>
    </row>
    <row r="353" spans="1:26" ht="12.75" customHeight="1" collapsed="1" x14ac:dyDescent="0.25">
      <c r="A353" s="38" t="s">
        <v>666</v>
      </c>
      <c r="B353" s="41">
        <v>41</v>
      </c>
      <c r="C353" s="87" t="s">
        <v>366</v>
      </c>
      <c r="D353" s="84"/>
      <c r="E353" s="48"/>
      <c r="F353" s="283">
        <v>213.23000000000002</v>
      </c>
      <c r="G353" s="283">
        <v>2982.58</v>
      </c>
      <c r="H353" s="283">
        <f t="shared" si="88"/>
        <v>-2769.35</v>
      </c>
      <c r="I353" s="48">
        <f t="shared" si="89"/>
        <v>-0.92850820430633885</v>
      </c>
      <c r="J353" s="261"/>
      <c r="K353" s="283">
        <v>3476.42</v>
      </c>
      <c r="L353" s="283">
        <v>17957.03</v>
      </c>
      <c r="M353" s="283">
        <f t="shared" si="90"/>
        <v>-14480.609999999999</v>
      </c>
      <c r="N353" s="48">
        <f t="shared" si="91"/>
        <v>-0.80640339744378664</v>
      </c>
      <c r="O353" s="182"/>
      <c r="P353" s="254"/>
      <c r="Q353" s="283">
        <v>-728.72</v>
      </c>
      <c r="R353" s="283">
        <v>9264.75</v>
      </c>
      <c r="S353" s="283">
        <f t="shared" si="92"/>
        <v>-9993.4699999999993</v>
      </c>
      <c r="T353" s="48">
        <f t="shared" si="93"/>
        <v>-1.0786551175153134</v>
      </c>
      <c r="U353" s="261"/>
      <c r="V353" s="283">
        <v>7743.13</v>
      </c>
      <c r="W353" s="283">
        <v>19499.87</v>
      </c>
      <c r="X353" s="283">
        <f t="shared" si="94"/>
        <v>-11756.739999999998</v>
      </c>
      <c r="Y353" s="48">
        <f t="shared" si="95"/>
        <v>-0.60291376301483024</v>
      </c>
      <c r="Z353"/>
    </row>
    <row r="354" spans="1:26" s="68" customFormat="1" hidden="1" outlineLevel="1" x14ac:dyDescent="0.25">
      <c r="A354" s="63" t="s">
        <v>1558</v>
      </c>
      <c r="B354" s="64" t="s">
        <v>2017</v>
      </c>
      <c r="C354" s="65" t="s">
        <v>2453</v>
      </c>
      <c r="D354" s="66"/>
      <c r="E354" s="67"/>
      <c r="F354" s="307">
        <v>1876.13</v>
      </c>
      <c r="G354" s="307">
        <v>1606.27</v>
      </c>
      <c r="H354" s="142">
        <f t="shared" si="88"/>
        <v>269.86000000000013</v>
      </c>
      <c r="I354" s="91">
        <f t="shared" si="89"/>
        <v>0.1680041338006687</v>
      </c>
      <c r="J354" s="157"/>
      <c r="K354" s="307">
        <v>22680.670000000002</v>
      </c>
      <c r="L354" s="307">
        <v>30022.78</v>
      </c>
      <c r="M354" s="142">
        <f t="shared" si="90"/>
        <v>-7342.1099999999969</v>
      </c>
      <c r="N354" s="91">
        <f t="shared" si="91"/>
        <v>-0.24455130404312983</v>
      </c>
      <c r="O354" s="258"/>
      <c r="P354" s="157"/>
      <c r="Q354" s="307">
        <v>4288.28</v>
      </c>
      <c r="R354" s="307">
        <v>6513.5</v>
      </c>
      <c r="S354" s="142">
        <f t="shared" si="92"/>
        <v>-2225.2200000000003</v>
      </c>
      <c r="T354" s="91">
        <f t="shared" si="93"/>
        <v>-0.34163199508712677</v>
      </c>
      <c r="U354" s="157"/>
      <c r="V354" s="307">
        <v>24944.11</v>
      </c>
      <c r="W354" s="307">
        <v>35494.400000000001</v>
      </c>
      <c r="X354" s="142">
        <f t="shared" si="94"/>
        <v>-10550.29</v>
      </c>
      <c r="Y354" s="91">
        <f t="shared" si="95"/>
        <v>-0.29723815587811037</v>
      </c>
      <c r="Z354" s="132"/>
    </row>
    <row r="355" spans="1:26" collapsed="1" x14ac:dyDescent="0.25">
      <c r="A355" s="38" t="s">
        <v>667</v>
      </c>
      <c r="B355" s="38">
        <v>42</v>
      </c>
      <c r="C355" s="87" t="s">
        <v>365</v>
      </c>
      <c r="D355" s="83"/>
      <c r="E355" s="48"/>
      <c r="F355" s="283">
        <v>1876.13</v>
      </c>
      <c r="G355" s="283">
        <v>1606.27</v>
      </c>
      <c r="H355" s="283">
        <f t="shared" si="88"/>
        <v>269.86000000000013</v>
      </c>
      <c r="I355" s="48">
        <f t="shared" si="89"/>
        <v>0.1680041338006687</v>
      </c>
      <c r="J355" s="261"/>
      <c r="K355" s="283">
        <v>22680.670000000002</v>
      </c>
      <c r="L355" s="283">
        <v>30022.78</v>
      </c>
      <c r="M355" s="283">
        <f t="shared" si="90"/>
        <v>-7342.1099999999969</v>
      </c>
      <c r="N355" s="48">
        <f t="shared" si="91"/>
        <v>-0.24455130404312983</v>
      </c>
      <c r="O355" s="182"/>
      <c r="P355" s="254"/>
      <c r="Q355" s="283">
        <v>4288.28</v>
      </c>
      <c r="R355" s="283">
        <v>6513.5</v>
      </c>
      <c r="S355" s="283">
        <f t="shared" si="92"/>
        <v>-2225.2200000000003</v>
      </c>
      <c r="T355" s="48">
        <f t="shared" si="93"/>
        <v>-0.34163199508712677</v>
      </c>
      <c r="U355" s="261"/>
      <c r="V355" s="283">
        <v>24944.11</v>
      </c>
      <c r="W355" s="283">
        <v>35494.400000000001</v>
      </c>
      <c r="X355" s="283">
        <f t="shared" si="94"/>
        <v>-10550.29</v>
      </c>
      <c r="Y355" s="48">
        <f t="shared" si="95"/>
        <v>-0.29723815587811037</v>
      </c>
      <c r="Z355"/>
    </row>
    <row r="356" spans="1:26" s="68" customFormat="1" hidden="1" outlineLevel="1" x14ac:dyDescent="0.25">
      <c r="A356" s="63" t="s">
        <v>1559</v>
      </c>
      <c r="B356" s="64" t="s">
        <v>2018</v>
      </c>
      <c r="C356" s="65" t="s">
        <v>2464</v>
      </c>
      <c r="D356" s="66"/>
      <c r="E356" s="67"/>
      <c r="F356" s="307">
        <v>196</v>
      </c>
      <c r="G356" s="307">
        <v>938.47</v>
      </c>
      <c r="H356" s="142">
        <f t="shared" si="88"/>
        <v>-742.47</v>
      </c>
      <c r="I356" s="91">
        <f t="shared" si="89"/>
        <v>-0.79114942406256994</v>
      </c>
      <c r="J356" s="157"/>
      <c r="K356" s="307">
        <v>1529.66</v>
      </c>
      <c r="L356" s="307">
        <v>3404.63</v>
      </c>
      <c r="M356" s="142">
        <f t="shared" si="90"/>
        <v>-1874.97</v>
      </c>
      <c r="N356" s="91">
        <f t="shared" si="91"/>
        <v>-0.5507118247797852</v>
      </c>
      <c r="O356" s="258"/>
      <c r="P356" s="157"/>
      <c r="Q356" s="307">
        <v>254.86</v>
      </c>
      <c r="R356" s="307">
        <v>1502.1100000000001</v>
      </c>
      <c r="S356" s="142">
        <f t="shared" si="92"/>
        <v>-1247.25</v>
      </c>
      <c r="T356" s="91">
        <f t="shared" si="93"/>
        <v>-0.83033199965382021</v>
      </c>
      <c r="U356" s="157"/>
      <c r="V356" s="307">
        <v>6025.62</v>
      </c>
      <c r="W356" s="307">
        <v>6811.72</v>
      </c>
      <c r="X356" s="142">
        <f t="shared" si="94"/>
        <v>-786.10000000000036</v>
      </c>
      <c r="Y356" s="91">
        <f t="shared" si="95"/>
        <v>-0.11540403892115358</v>
      </c>
      <c r="Z356" s="132"/>
    </row>
    <row r="357" spans="1:26" collapsed="1" x14ac:dyDescent="0.25">
      <c r="A357" s="38" t="s">
        <v>668</v>
      </c>
      <c r="B357" s="38">
        <v>43</v>
      </c>
      <c r="C357" s="87" t="s">
        <v>364</v>
      </c>
      <c r="D357" s="83"/>
      <c r="E357" s="48"/>
      <c r="F357" s="283">
        <v>196</v>
      </c>
      <c r="G357" s="283">
        <v>938.47</v>
      </c>
      <c r="H357" s="283">
        <f t="shared" si="88"/>
        <v>-742.47</v>
      </c>
      <c r="I357" s="48">
        <f t="shared" si="89"/>
        <v>-0.79114942406256994</v>
      </c>
      <c r="J357" s="261"/>
      <c r="K357" s="283">
        <v>1529.66</v>
      </c>
      <c r="L357" s="283">
        <v>3404.63</v>
      </c>
      <c r="M357" s="283">
        <f t="shared" si="90"/>
        <v>-1874.97</v>
      </c>
      <c r="N357" s="48">
        <f t="shared" si="91"/>
        <v>-0.5507118247797852</v>
      </c>
      <c r="O357" s="182"/>
      <c r="P357" s="254"/>
      <c r="Q357" s="283">
        <v>254.86</v>
      </c>
      <c r="R357" s="283">
        <v>1502.1100000000001</v>
      </c>
      <c r="S357" s="283">
        <f t="shared" si="92"/>
        <v>-1247.25</v>
      </c>
      <c r="T357" s="48">
        <f t="shared" si="93"/>
        <v>-0.83033199965382021</v>
      </c>
      <c r="U357" s="261"/>
      <c r="V357" s="283">
        <v>6025.62</v>
      </c>
      <c r="W357" s="283">
        <v>6811.72</v>
      </c>
      <c r="X357" s="283">
        <f t="shared" si="94"/>
        <v>-786.10000000000036</v>
      </c>
      <c r="Y357" s="48">
        <f t="shared" si="95"/>
        <v>-0.11540403892115358</v>
      </c>
      <c r="Z357"/>
    </row>
    <row r="358" spans="1:26" s="68" customFormat="1" hidden="1" outlineLevel="1" x14ac:dyDescent="0.25">
      <c r="A358" s="63" t="s">
        <v>1560</v>
      </c>
      <c r="B358" s="64" t="s">
        <v>2019</v>
      </c>
      <c r="C358" s="65" t="s">
        <v>2463</v>
      </c>
      <c r="D358" s="66"/>
      <c r="E358" s="67"/>
      <c r="F358" s="307">
        <v>10739.68</v>
      </c>
      <c r="G358" s="307">
        <v>16508.07</v>
      </c>
      <c r="H358" s="142">
        <f t="shared" si="88"/>
        <v>-5768.3899999999994</v>
      </c>
      <c r="I358" s="91">
        <f t="shared" si="89"/>
        <v>-0.34942849164075507</v>
      </c>
      <c r="J358" s="157"/>
      <c r="K358" s="307">
        <v>69605.84</v>
      </c>
      <c r="L358" s="307">
        <v>125018.72</v>
      </c>
      <c r="M358" s="142">
        <f t="shared" si="90"/>
        <v>-55412.880000000005</v>
      </c>
      <c r="N358" s="91">
        <f t="shared" si="91"/>
        <v>-0.443236660877667</v>
      </c>
      <c r="O358" s="258"/>
      <c r="P358" s="157"/>
      <c r="Q358" s="307">
        <v>30523.15</v>
      </c>
      <c r="R358" s="307">
        <v>56113.65</v>
      </c>
      <c r="S358" s="142">
        <f t="shared" si="92"/>
        <v>-25590.5</v>
      </c>
      <c r="T358" s="91">
        <f t="shared" si="93"/>
        <v>-0.4560476818029125</v>
      </c>
      <c r="U358" s="157"/>
      <c r="V358" s="307">
        <v>168513.19</v>
      </c>
      <c r="W358" s="307">
        <v>204648.07</v>
      </c>
      <c r="X358" s="142">
        <f t="shared" si="94"/>
        <v>-36134.880000000005</v>
      </c>
      <c r="Y358" s="91">
        <f t="shared" si="95"/>
        <v>-0.1765708320630632</v>
      </c>
      <c r="Z358" s="132"/>
    </row>
    <row r="359" spans="1:26" collapsed="1" x14ac:dyDescent="0.25">
      <c r="A359" s="38" t="s">
        <v>669</v>
      </c>
      <c r="B359" s="38">
        <v>44</v>
      </c>
      <c r="C359" s="87" t="s">
        <v>363</v>
      </c>
      <c r="D359" s="83"/>
      <c r="E359" s="48"/>
      <c r="F359" s="283">
        <v>10739.68</v>
      </c>
      <c r="G359" s="283">
        <v>16508.07</v>
      </c>
      <c r="H359" s="283">
        <f t="shared" si="88"/>
        <v>-5768.3899999999994</v>
      </c>
      <c r="I359" s="48">
        <f t="shared" si="89"/>
        <v>-0.34942849164075507</v>
      </c>
      <c r="J359" s="261"/>
      <c r="K359" s="283">
        <v>69605.84</v>
      </c>
      <c r="L359" s="283">
        <v>125018.72</v>
      </c>
      <c r="M359" s="283">
        <f t="shared" si="90"/>
        <v>-55412.880000000005</v>
      </c>
      <c r="N359" s="48">
        <f t="shared" si="91"/>
        <v>-0.443236660877667</v>
      </c>
      <c r="O359" s="182"/>
      <c r="P359" s="254"/>
      <c r="Q359" s="283">
        <v>30523.15</v>
      </c>
      <c r="R359" s="283">
        <v>56113.65</v>
      </c>
      <c r="S359" s="283">
        <f t="shared" si="92"/>
        <v>-25590.5</v>
      </c>
      <c r="T359" s="48">
        <f t="shared" si="93"/>
        <v>-0.4560476818029125</v>
      </c>
      <c r="U359" s="261"/>
      <c r="V359" s="283">
        <v>168513.19</v>
      </c>
      <c r="W359" s="283">
        <v>204648.07</v>
      </c>
      <c r="X359" s="283">
        <f t="shared" si="94"/>
        <v>-36134.880000000005</v>
      </c>
      <c r="Y359" s="48">
        <f t="shared" si="95"/>
        <v>-0.1765708320630632</v>
      </c>
      <c r="Z359"/>
    </row>
    <row r="360" spans="1:26" s="68" customFormat="1" hidden="1" outlineLevel="1" x14ac:dyDescent="0.25">
      <c r="A360" s="63" t="s">
        <v>1561</v>
      </c>
      <c r="B360" s="64" t="s">
        <v>2020</v>
      </c>
      <c r="C360" s="65" t="s">
        <v>2465</v>
      </c>
      <c r="D360" s="66"/>
      <c r="E360" s="67"/>
      <c r="F360" s="307">
        <v>1706.01</v>
      </c>
      <c r="G360" s="307">
        <v>1681.95</v>
      </c>
      <c r="H360" s="142">
        <f t="shared" si="88"/>
        <v>24.059999999999945</v>
      </c>
      <c r="I360" s="91">
        <f t="shared" si="89"/>
        <v>1.4304824756978474E-2</v>
      </c>
      <c r="J360" s="157"/>
      <c r="K360" s="307">
        <v>2666.06</v>
      </c>
      <c r="L360" s="307">
        <v>6397.7</v>
      </c>
      <c r="M360" s="142">
        <f t="shared" si="90"/>
        <v>-3731.64</v>
      </c>
      <c r="N360" s="91">
        <f t="shared" si="91"/>
        <v>-0.58327836566266</v>
      </c>
      <c r="O360" s="258"/>
      <c r="P360" s="157"/>
      <c r="Q360" s="307">
        <v>142.84</v>
      </c>
      <c r="R360" s="307">
        <v>-1106.73</v>
      </c>
      <c r="S360" s="142">
        <f t="shared" si="92"/>
        <v>1249.57</v>
      </c>
      <c r="T360" s="91">
        <f t="shared" si="93"/>
        <v>-1.1290649029121826</v>
      </c>
      <c r="U360" s="157"/>
      <c r="V360" s="307">
        <v>4007.29</v>
      </c>
      <c r="W360" s="307">
        <v>6677.7699999999995</v>
      </c>
      <c r="X360" s="142">
        <f t="shared" si="94"/>
        <v>-2670.4799999999996</v>
      </c>
      <c r="Y360" s="91">
        <f t="shared" si="95"/>
        <v>-0.39990595662923395</v>
      </c>
      <c r="Z360" s="132"/>
    </row>
    <row r="361" spans="1:26" collapsed="1" x14ac:dyDescent="0.25">
      <c r="A361" s="38" t="s">
        <v>670</v>
      </c>
      <c r="B361" s="38">
        <v>45</v>
      </c>
      <c r="C361" s="87" t="s">
        <v>362</v>
      </c>
      <c r="D361" s="83"/>
      <c r="E361" s="48"/>
      <c r="F361" s="283">
        <v>1706.01</v>
      </c>
      <c r="G361" s="283">
        <v>1681.95</v>
      </c>
      <c r="H361" s="283">
        <f t="shared" si="88"/>
        <v>24.059999999999945</v>
      </c>
      <c r="I361" s="48">
        <f t="shared" si="89"/>
        <v>1.4304824756978474E-2</v>
      </c>
      <c r="J361" s="261"/>
      <c r="K361" s="283">
        <v>2666.06</v>
      </c>
      <c r="L361" s="283">
        <v>6397.7</v>
      </c>
      <c r="M361" s="283">
        <f t="shared" si="90"/>
        <v>-3731.64</v>
      </c>
      <c r="N361" s="48">
        <f t="shared" si="91"/>
        <v>-0.58327836566266</v>
      </c>
      <c r="O361" s="182"/>
      <c r="P361" s="254"/>
      <c r="Q361" s="283">
        <v>142.84</v>
      </c>
      <c r="R361" s="283">
        <v>-1106.73</v>
      </c>
      <c r="S361" s="283">
        <f t="shared" si="92"/>
        <v>1249.57</v>
      </c>
      <c r="T361" s="48">
        <f t="shared" si="93"/>
        <v>-1.1290649029121826</v>
      </c>
      <c r="U361" s="261"/>
      <c r="V361" s="283">
        <v>4007.29</v>
      </c>
      <c r="W361" s="283">
        <v>6677.7699999999995</v>
      </c>
      <c r="X361" s="283">
        <f t="shared" si="94"/>
        <v>-2670.4799999999996</v>
      </c>
      <c r="Y361" s="48">
        <f t="shared" si="95"/>
        <v>-0.39990595662923395</v>
      </c>
      <c r="Z361"/>
    </row>
    <row r="362" spans="1:26" x14ac:dyDescent="0.25">
      <c r="A362" s="38"/>
      <c r="B362" s="38">
        <v>46</v>
      </c>
      <c r="C362" s="87" t="s">
        <v>361</v>
      </c>
      <c r="D362" s="83"/>
      <c r="E362" s="48"/>
      <c r="F362" s="283"/>
      <c r="G362" s="283"/>
      <c r="H362" s="283">
        <f t="shared" si="88"/>
        <v>0</v>
      </c>
      <c r="I362" s="48" t="str">
        <f t="shared" si="89"/>
        <v/>
      </c>
      <c r="J362" s="261"/>
      <c r="K362" s="283"/>
      <c r="L362" s="283"/>
      <c r="M362" s="283">
        <f t="shared" si="90"/>
        <v>0</v>
      </c>
      <c r="N362" s="48" t="str">
        <f t="shared" si="91"/>
        <v/>
      </c>
      <c r="O362" s="182"/>
      <c r="P362" s="254"/>
      <c r="Q362" s="283"/>
      <c r="R362" s="283"/>
      <c r="S362" s="283">
        <f t="shared" si="92"/>
        <v>0</v>
      </c>
      <c r="T362" s="48" t="str">
        <f t="shared" si="93"/>
        <v/>
      </c>
      <c r="U362" s="261"/>
      <c r="V362" s="283"/>
      <c r="W362" s="283"/>
      <c r="X362" s="283">
        <f t="shared" si="94"/>
        <v>0</v>
      </c>
      <c r="Y362" s="48" t="str">
        <f t="shared" si="95"/>
        <v/>
      </c>
      <c r="Z362"/>
    </row>
    <row r="363" spans="1:26" s="68" customFormat="1" hidden="1" outlineLevel="1" x14ac:dyDescent="0.25">
      <c r="A363" s="63" t="s">
        <v>1562</v>
      </c>
      <c r="B363" s="64" t="s">
        <v>2021</v>
      </c>
      <c r="C363" s="65" t="s">
        <v>2466</v>
      </c>
      <c r="D363" s="66"/>
      <c r="E363" s="67"/>
      <c r="F363" s="307">
        <v>52876.43</v>
      </c>
      <c r="G363" s="307">
        <v>54192.25</v>
      </c>
      <c r="H363" s="142">
        <f t="shared" si="88"/>
        <v>-1315.8199999999997</v>
      </c>
      <c r="I363" s="91">
        <f t="shared" si="89"/>
        <v>-2.4280593627317555E-2</v>
      </c>
      <c r="J363" s="157"/>
      <c r="K363" s="307">
        <v>434808.35000000003</v>
      </c>
      <c r="L363" s="307">
        <v>352394.36</v>
      </c>
      <c r="M363" s="142">
        <f t="shared" si="90"/>
        <v>82413.990000000049</v>
      </c>
      <c r="N363" s="91">
        <f t="shared" si="91"/>
        <v>0.23386864080344547</v>
      </c>
      <c r="O363" s="258"/>
      <c r="P363" s="157"/>
      <c r="Q363" s="307">
        <v>175869.29</v>
      </c>
      <c r="R363" s="307">
        <v>156147.46</v>
      </c>
      <c r="S363" s="142">
        <f t="shared" si="92"/>
        <v>19721.830000000016</v>
      </c>
      <c r="T363" s="91">
        <f t="shared" si="93"/>
        <v>0.12630259883830333</v>
      </c>
      <c r="U363" s="157"/>
      <c r="V363" s="307">
        <v>543811.79</v>
      </c>
      <c r="W363" s="307">
        <v>680412.38</v>
      </c>
      <c r="X363" s="142">
        <f t="shared" si="94"/>
        <v>-136600.58999999997</v>
      </c>
      <c r="Y363" s="91">
        <f t="shared" si="95"/>
        <v>-0.20076147056583532</v>
      </c>
      <c r="Z363" s="132"/>
    </row>
    <row r="364" spans="1:26" collapsed="1" x14ac:dyDescent="0.25">
      <c r="A364" s="38" t="s">
        <v>671</v>
      </c>
      <c r="B364" s="38">
        <v>47</v>
      </c>
      <c r="C364" s="87" t="s">
        <v>360</v>
      </c>
      <c r="D364" s="83"/>
      <c r="E364" s="48"/>
      <c r="F364" s="283">
        <v>52876.43</v>
      </c>
      <c r="G364" s="283">
        <v>54192.25</v>
      </c>
      <c r="H364" s="283">
        <f t="shared" si="88"/>
        <v>-1315.8199999999997</v>
      </c>
      <c r="I364" s="48">
        <f t="shared" si="89"/>
        <v>-2.4280593627317555E-2</v>
      </c>
      <c r="J364" s="261"/>
      <c r="K364" s="283">
        <v>434808.35000000003</v>
      </c>
      <c r="L364" s="283">
        <v>352394.36</v>
      </c>
      <c r="M364" s="283">
        <f t="shared" si="90"/>
        <v>82413.990000000049</v>
      </c>
      <c r="N364" s="48">
        <f t="shared" si="91"/>
        <v>0.23386864080344547</v>
      </c>
      <c r="O364" s="182"/>
      <c r="P364" s="254"/>
      <c r="Q364" s="283">
        <v>175869.29</v>
      </c>
      <c r="R364" s="283">
        <v>156147.46</v>
      </c>
      <c r="S364" s="283">
        <f t="shared" si="92"/>
        <v>19721.830000000016</v>
      </c>
      <c r="T364" s="48">
        <f t="shared" si="93"/>
        <v>0.12630259883830333</v>
      </c>
      <c r="U364" s="261"/>
      <c r="V364" s="283">
        <v>543811.79</v>
      </c>
      <c r="W364" s="283">
        <v>680412.38</v>
      </c>
      <c r="X364" s="283">
        <f t="shared" si="94"/>
        <v>-136600.58999999997</v>
      </c>
      <c r="Y364" s="48">
        <f t="shared" si="95"/>
        <v>-0.20076147056583532</v>
      </c>
      <c r="Z364"/>
    </row>
    <row r="365" spans="1:26" s="68" customFormat="1" hidden="1" outlineLevel="1" x14ac:dyDescent="0.25">
      <c r="A365" s="63" t="s">
        <v>1563</v>
      </c>
      <c r="B365" s="64" t="s">
        <v>2022</v>
      </c>
      <c r="C365" s="65" t="s">
        <v>2467</v>
      </c>
      <c r="D365" s="66"/>
      <c r="E365" s="67"/>
      <c r="F365" s="307">
        <v>875840.3</v>
      </c>
      <c r="G365" s="307">
        <v>1124632.0900000001</v>
      </c>
      <c r="H365" s="142">
        <f t="shared" si="88"/>
        <v>-248791.79000000004</v>
      </c>
      <c r="I365" s="91">
        <f t="shared" si="89"/>
        <v>-0.22122060379763842</v>
      </c>
      <c r="J365" s="157"/>
      <c r="K365" s="307">
        <v>3688174.73</v>
      </c>
      <c r="L365" s="307">
        <v>3257280.07</v>
      </c>
      <c r="M365" s="142">
        <f t="shared" si="90"/>
        <v>430894.66000000015</v>
      </c>
      <c r="N365" s="91">
        <f t="shared" si="91"/>
        <v>0.13228664736833642</v>
      </c>
      <c r="O365" s="258"/>
      <c r="P365" s="157"/>
      <c r="Q365" s="307">
        <v>1944154.1600000001</v>
      </c>
      <c r="R365" s="307">
        <v>1903604.01</v>
      </c>
      <c r="S365" s="142">
        <f t="shared" si="92"/>
        <v>40550.15000000014</v>
      </c>
      <c r="T365" s="91">
        <f t="shared" si="93"/>
        <v>2.1301777989005254E-2</v>
      </c>
      <c r="U365" s="157"/>
      <c r="V365" s="307">
        <v>5436371.8100000005</v>
      </c>
      <c r="W365" s="307">
        <v>5639875.6539999992</v>
      </c>
      <c r="X365" s="142">
        <f t="shared" si="94"/>
        <v>-203503.84399999864</v>
      </c>
      <c r="Y365" s="91">
        <f t="shared" si="95"/>
        <v>-3.6083037372582234E-2</v>
      </c>
      <c r="Z365" s="132"/>
    </row>
    <row r="366" spans="1:26" collapsed="1" x14ac:dyDescent="0.25">
      <c r="A366" s="38" t="s">
        <v>672</v>
      </c>
      <c r="B366" s="41">
        <v>48</v>
      </c>
      <c r="C366" s="87" t="s">
        <v>359</v>
      </c>
      <c r="D366" s="84"/>
      <c r="E366" s="48"/>
      <c r="F366" s="283">
        <v>875840.3</v>
      </c>
      <c r="G366" s="283">
        <v>1124632.0900000001</v>
      </c>
      <c r="H366" s="283">
        <f t="shared" si="88"/>
        <v>-248791.79000000004</v>
      </c>
      <c r="I366" s="48">
        <f t="shared" si="89"/>
        <v>-0.22122060379763842</v>
      </c>
      <c r="J366" s="261"/>
      <c r="K366" s="283">
        <v>3688174.73</v>
      </c>
      <c r="L366" s="283">
        <v>3257280.07</v>
      </c>
      <c r="M366" s="283">
        <f t="shared" si="90"/>
        <v>430894.66000000015</v>
      </c>
      <c r="N366" s="48">
        <f t="shared" si="91"/>
        <v>0.13228664736833642</v>
      </c>
      <c r="O366" s="182"/>
      <c r="P366" s="254"/>
      <c r="Q366" s="283">
        <v>1944154.1600000001</v>
      </c>
      <c r="R366" s="283">
        <v>1903604.01</v>
      </c>
      <c r="S366" s="283">
        <f t="shared" si="92"/>
        <v>40550.15000000014</v>
      </c>
      <c r="T366" s="48">
        <f t="shared" si="93"/>
        <v>2.1301777989005254E-2</v>
      </c>
      <c r="U366" s="261"/>
      <c r="V366" s="283">
        <v>5436371.8100000005</v>
      </c>
      <c r="W366" s="283">
        <v>5639875.6539999992</v>
      </c>
      <c r="X366" s="283">
        <f t="shared" si="94"/>
        <v>-203503.84399999864</v>
      </c>
      <c r="Y366" s="48">
        <f t="shared" si="95"/>
        <v>-3.6083037372582234E-2</v>
      </c>
      <c r="Z366"/>
    </row>
    <row r="367" spans="1:26" s="68" customFormat="1" hidden="1" outlineLevel="1" x14ac:dyDescent="0.25">
      <c r="A367" s="63" t="s">
        <v>1564</v>
      </c>
      <c r="B367" s="64" t="s">
        <v>2023</v>
      </c>
      <c r="C367" s="65" t="s">
        <v>2468</v>
      </c>
      <c r="D367" s="66"/>
      <c r="E367" s="67"/>
      <c r="F367" s="307">
        <v>78.2</v>
      </c>
      <c r="G367" s="307">
        <v>-20.6</v>
      </c>
      <c r="H367" s="142">
        <f t="shared" si="88"/>
        <v>98.800000000000011</v>
      </c>
      <c r="I367" s="91">
        <f t="shared" si="89"/>
        <v>-4.7961165048543695</v>
      </c>
      <c r="J367" s="157"/>
      <c r="K367" s="307">
        <v>58.93</v>
      </c>
      <c r="L367" s="307">
        <v>186.06</v>
      </c>
      <c r="M367" s="142">
        <f t="shared" si="90"/>
        <v>-127.13</v>
      </c>
      <c r="N367" s="91">
        <f t="shared" si="91"/>
        <v>-0.6832742126195851</v>
      </c>
      <c r="O367" s="258"/>
      <c r="P367" s="157"/>
      <c r="Q367" s="307">
        <v>-49.28</v>
      </c>
      <c r="R367" s="307">
        <v>-571.75</v>
      </c>
      <c r="S367" s="142">
        <f t="shared" si="92"/>
        <v>522.47</v>
      </c>
      <c r="T367" s="91">
        <f t="shared" si="93"/>
        <v>-0.91380848272846527</v>
      </c>
      <c r="U367" s="157"/>
      <c r="V367" s="307">
        <v>189.29000000000002</v>
      </c>
      <c r="W367" s="307">
        <v>224.22</v>
      </c>
      <c r="X367" s="142">
        <f t="shared" si="94"/>
        <v>-34.929999999999978</v>
      </c>
      <c r="Y367" s="91">
        <f t="shared" si="95"/>
        <v>-0.15578449736865568</v>
      </c>
      <c r="Z367" s="132"/>
    </row>
    <row r="368" spans="1:26" ht="12.75" customHeight="1" collapsed="1" x14ac:dyDescent="0.25">
      <c r="A368" s="38" t="s">
        <v>673</v>
      </c>
      <c r="B368" s="41">
        <v>49</v>
      </c>
      <c r="C368" s="87" t="s">
        <v>358</v>
      </c>
      <c r="D368" s="84"/>
      <c r="E368" s="48"/>
      <c r="F368" s="283">
        <v>78.2</v>
      </c>
      <c r="G368" s="283">
        <v>-20.6</v>
      </c>
      <c r="H368" s="283">
        <f t="shared" si="88"/>
        <v>98.800000000000011</v>
      </c>
      <c r="I368" s="48">
        <f t="shared" si="89"/>
        <v>-4.7961165048543695</v>
      </c>
      <c r="J368" s="261"/>
      <c r="K368" s="283">
        <v>58.93</v>
      </c>
      <c r="L368" s="283">
        <v>186.06</v>
      </c>
      <c r="M368" s="283">
        <f t="shared" si="90"/>
        <v>-127.13</v>
      </c>
      <c r="N368" s="48">
        <f t="shared" si="91"/>
        <v>-0.6832742126195851</v>
      </c>
      <c r="O368" s="182"/>
      <c r="P368" s="254"/>
      <c r="Q368" s="283">
        <v>-49.28</v>
      </c>
      <c r="R368" s="283">
        <v>-571.75</v>
      </c>
      <c r="S368" s="283">
        <f t="shared" si="92"/>
        <v>522.47</v>
      </c>
      <c r="T368" s="48">
        <f t="shared" si="93"/>
        <v>-0.91380848272846527</v>
      </c>
      <c r="U368" s="261"/>
      <c r="V368" s="283">
        <v>189.29000000000002</v>
      </c>
      <c r="W368" s="283">
        <v>224.22</v>
      </c>
      <c r="X368" s="283">
        <f t="shared" si="94"/>
        <v>-34.929999999999978</v>
      </c>
      <c r="Y368" s="48">
        <f t="shared" si="95"/>
        <v>-0.15578449736865568</v>
      </c>
      <c r="Z368"/>
    </row>
    <row r="369" spans="1:26" s="68" customFormat="1" hidden="1" outlineLevel="1" x14ac:dyDescent="0.25">
      <c r="A369" s="63" t="s">
        <v>1565</v>
      </c>
      <c r="B369" s="64" t="s">
        <v>2024</v>
      </c>
      <c r="C369" s="65" t="s">
        <v>2469</v>
      </c>
      <c r="D369" s="66"/>
      <c r="E369" s="67"/>
      <c r="F369" s="307">
        <v>5033.2700000000004</v>
      </c>
      <c r="G369" s="307">
        <v>15.3</v>
      </c>
      <c r="H369" s="142">
        <f t="shared" si="88"/>
        <v>5017.97</v>
      </c>
      <c r="I369" s="91">
        <f t="shared" si="89"/>
        <v>327.97189542483659</v>
      </c>
      <c r="J369" s="157"/>
      <c r="K369" s="307">
        <v>13633.970000000001</v>
      </c>
      <c r="L369" s="307">
        <v>723.9</v>
      </c>
      <c r="M369" s="142">
        <f t="shared" si="90"/>
        <v>12910.070000000002</v>
      </c>
      <c r="N369" s="91">
        <f t="shared" si="91"/>
        <v>17.834051664594561</v>
      </c>
      <c r="O369" s="258"/>
      <c r="P369" s="157"/>
      <c r="Q369" s="307">
        <v>8653.01</v>
      </c>
      <c r="R369" s="307">
        <v>38.410000000000004</v>
      </c>
      <c r="S369" s="142">
        <f t="shared" si="92"/>
        <v>8614.6</v>
      </c>
      <c r="T369" s="91">
        <f t="shared" si="93"/>
        <v>224.28013538141107</v>
      </c>
      <c r="U369" s="157"/>
      <c r="V369" s="307">
        <v>15828.34</v>
      </c>
      <c r="W369" s="307">
        <v>1573.47</v>
      </c>
      <c r="X369" s="142">
        <f t="shared" si="94"/>
        <v>14254.87</v>
      </c>
      <c r="Y369" s="91">
        <f t="shared" si="95"/>
        <v>9.0595117796971021</v>
      </c>
      <c r="Z369" s="132"/>
    </row>
    <row r="370" spans="1:26" ht="12.75" customHeight="1" collapsed="1" x14ac:dyDescent="0.25">
      <c r="A370" s="38" t="s">
        <v>674</v>
      </c>
      <c r="B370" s="38">
        <v>50</v>
      </c>
      <c r="C370" s="87" t="s">
        <v>357</v>
      </c>
      <c r="D370" s="183"/>
      <c r="E370" s="48"/>
      <c r="F370" s="283">
        <v>5033.2700000000004</v>
      </c>
      <c r="G370" s="283">
        <v>15.3</v>
      </c>
      <c r="H370" s="283">
        <f t="shared" si="88"/>
        <v>5017.97</v>
      </c>
      <c r="I370" s="48">
        <f t="shared" si="89"/>
        <v>327.97189542483659</v>
      </c>
      <c r="J370" s="261"/>
      <c r="K370" s="283">
        <v>13633.970000000001</v>
      </c>
      <c r="L370" s="283">
        <v>723.9</v>
      </c>
      <c r="M370" s="283">
        <f t="shared" si="90"/>
        <v>12910.070000000002</v>
      </c>
      <c r="N370" s="48">
        <f t="shared" si="91"/>
        <v>17.834051664594561</v>
      </c>
      <c r="O370" s="182"/>
      <c r="P370" s="254"/>
      <c r="Q370" s="283">
        <v>8653.01</v>
      </c>
      <c r="R370" s="283">
        <v>38.410000000000004</v>
      </c>
      <c r="S370" s="283">
        <f t="shared" si="92"/>
        <v>8614.6</v>
      </c>
      <c r="T370" s="48">
        <f t="shared" si="93"/>
        <v>224.28013538141107</v>
      </c>
      <c r="U370" s="261"/>
      <c r="V370" s="283">
        <v>15828.34</v>
      </c>
      <c r="W370" s="283">
        <v>1573.47</v>
      </c>
      <c r="X370" s="283">
        <f t="shared" si="94"/>
        <v>14254.87</v>
      </c>
      <c r="Y370" s="48">
        <f t="shared" si="95"/>
        <v>9.0595117796971021</v>
      </c>
      <c r="Z370"/>
    </row>
    <row r="371" spans="1:26" ht="12.75" customHeight="1" x14ac:dyDescent="0.25">
      <c r="A371" s="38"/>
      <c r="B371" s="38">
        <v>51</v>
      </c>
      <c r="C371" s="87" t="s">
        <v>800</v>
      </c>
      <c r="D371" s="183"/>
      <c r="E371" s="48"/>
      <c r="F371" s="283"/>
      <c r="G371" s="283"/>
      <c r="H371" s="283">
        <f t="shared" si="88"/>
        <v>0</v>
      </c>
      <c r="I371" s="48" t="str">
        <f t="shared" si="89"/>
        <v/>
      </c>
      <c r="J371" s="261"/>
      <c r="K371" s="283"/>
      <c r="L371" s="283"/>
      <c r="M371" s="283">
        <f t="shared" si="90"/>
        <v>0</v>
      </c>
      <c r="N371" s="48" t="str">
        <f t="shared" si="91"/>
        <v/>
      </c>
      <c r="O371" s="182"/>
      <c r="P371" s="254"/>
      <c r="Q371" s="283"/>
      <c r="R371" s="283"/>
      <c r="S371" s="283">
        <f t="shared" si="92"/>
        <v>0</v>
      </c>
      <c r="T371" s="48" t="str">
        <f t="shared" si="93"/>
        <v/>
      </c>
      <c r="U371" s="261"/>
      <c r="V371" s="283"/>
      <c r="W371" s="283"/>
      <c r="X371" s="283">
        <f t="shared" si="94"/>
        <v>0</v>
      </c>
      <c r="Y371" s="48" t="str">
        <f t="shared" si="95"/>
        <v/>
      </c>
      <c r="Z371"/>
    </row>
    <row r="372" spans="1:26" s="68" customFormat="1" hidden="1" outlineLevel="1" x14ac:dyDescent="0.25">
      <c r="A372" s="63" t="s">
        <v>1557</v>
      </c>
      <c r="B372" s="64" t="s">
        <v>2016</v>
      </c>
      <c r="C372" s="65" t="s">
        <v>2452</v>
      </c>
      <c r="D372" s="66"/>
      <c r="E372" s="67"/>
      <c r="F372" s="307">
        <v>213.23000000000002</v>
      </c>
      <c r="G372" s="307">
        <v>2982.58</v>
      </c>
      <c r="H372" s="142">
        <f t="shared" si="88"/>
        <v>-2769.35</v>
      </c>
      <c r="I372" s="91">
        <f t="shared" si="89"/>
        <v>-0.92850820430633885</v>
      </c>
      <c r="J372" s="157"/>
      <c r="K372" s="307">
        <v>3476.42</v>
      </c>
      <c r="L372" s="307">
        <v>17957.03</v>
      </c>
      <c r="M372" s="142">
        <f t="shared" si="90"/>
        <v>-14480.609999999999</v>
      </c>
      <c r="N372" s="91">
        <f t="shared" si="91"/>
        <v>-0.80640339744378664</v>
      </c>
      <c r="O372" s="258"/>
      <c r="P372" s="157"/>
      <c r="Q372" s="307">
        <v>-728.72</v>
      </c>
      <c r="R372" s="307">
        <v>9264.75</v>
      </c>
      <c r="S372" s="142">
        <f t="shared" si="92"/>
        <v>-9993.4699999999993</v>
      </c>
      <c r="T372" s="91">
        <f t="shared" si="93"/>
        <v>-1.0786551175153134</v>
      </c>
      <c r="U372" s="157"/>
      <c r="V372" s="307">
        <v>7743.13</v>
      </c>
      <c r="W372" s="307">
        <v>19499.87</v>
      </c>
      <c r="X372" s="142">
        <f t="shared" si="94"/>
        <v>-11756.739999999998</v>
      </c>
      <c r="Y372" s="91">
        <f t="shared" si="95"/>
        <v>-0.60291376301483024</v>
      </c>
      <c r="Z372" s="132"/>
    </row>
    <row r="373" spans="1:26" s="68" customFormat="1" hidden="1" outlineLevel="1" x14ac:dyDescent="0.25">
      <c r="A373" s="63" t="s">
        <v>1558</v>
      </c>
      <c r="B373" s="64" t="s">
        <v>2017</v>
      </c>
      <c r="C373" s="65" t="s">
        <v>2453</v>
      </c>
      <c r="D373" s="66"/>
      <c r="E373" s="67"/>
      <c r="F373" s="307">
        <v>1876.13</v>
      </c>
      <c r="G373" s="307">
        <v>1606.27</v>
      </c>
      <c r="H373" s="142">
        <f t="shared" si="88"/>
        <v>269.86000000000013</v>
      </c>
      <c r="I373" s="91">
        <f t="shared" si="89"/>
        <v>0.1680041338006687</v>
      </c>
      <c r="J373" s="157"/>
      <c r="K373" s="307">
        <v>22680.670000000002</v>
      </c>
      <c r="L373" s="307">
        <v>30022.78</v>
      </c>
      <c r="M373" s="142">
        <f t="shared" si="90"/>
        <v>-7342.1099999999969</v>
      </c>
      <c r="N373" s="91">
        <f t="shared" si="91"/>
        <v>-0.24455130404312983</v>
      </c>
      <c r="O373" s="258"/>
      <c r="P373" s="157"/>
      <c r="Q373" s="307">
        <v>4288.28</v>
      </c>
      <c r="R373" s="307">
        <v>6513.5</v>
      </c>
      <c r="S373" s="142">
        <f t="shared" si="92"/>
        <v>-2225.2200000000003</v>
      </c>
      <c r="T373" s="91">
        <f t="shared" si="93"/>
        <v>-0.34163199508712677</v>
      </c>
      <c r="U373" s="157"/>
      <c r="V373" s="307">
        <v>24944.11</v>
      </c>
      <c r="W373" s="307">
        <v>35494.400000000001</v>
      </c>
      <c r="X373" s="142">
        <f t="shared" si="94"/>
        <v>-10550.29</v>
      </c>
      <c r="Y373" s="91">
        <f t="shared" si="95"/>
        <v>-0.29723815587811037</v>
      </c>
      <c r="Z373" s="132"/>
    </row>
    <row r="374" spans="1:26" s="68" customFormat="1" hidden="1" outlineLevel="1" x14ac:dyDescent="0.25">
      <c r="A374" s="63" t="s">
        <v>1559</v>
      </c>
      <c r="B374" s="64" t="s">
        <v>2018</v>
      </c>
      <c r="C374" s="65" t="s">
        <v>2464</v>
      </c>
      <c r="D374" s="66"/>
      <c r="E374" s="67"/>
      <c r="F374" s="307">
        <v>196</v>
      </c>
      <c r="G374" s="307">
        <v>938.47</v>
      </c>
      <c r="H374" s="142">
        <f t="shared" si="88"/>
        <v>-742.47</v>
      </c>
      <c r="I374" s="91">
        <f t="shared" si="89"/>
        <v>-0.79114942406256994</v>
      </c>
      <c r="J374" s="157"/>
      <c r="K374" s="307">
        <v>1529.66</v>
      </c>
      <c r="L374" s="307">
        <v>3404.63</v>
      </c>
      <c r="M374" s="142">
        <f t="shared" si="90"/>
        <v>-1874.97</v>
      </c>
      <c r="N374" s="91">
        <f t="shared" si="91"/>
        <v>-0.5507118247797852</v>
      </c>
      <c r="O374" s="258"/>
      <c r="P374" s="157"/>
      <c r="Q374" s="307">
        <v>254.86</v>
      </c>
      <c r="R374" s="307">
        <v>1502.1100000000001</v>
      </c>
      <c r="S374" s="142">
        <f t="shared" si="92"/>
        <v>-1247.25</v>
      </c>
      <c r="T374" s="91">
        <f t="shared" si="93"/>
        <v>-0.83033199965382021</v>
      </c>
      <c r="U374" s="157"/>
      <c r="V374" s="307">
        <v>6025.62</v>
      </c>
      <c r="W374" s="307">
        <v>6811.72</v>
      </c>
      <c r="X374" s="142">
        <f t="shared" si="94"/>
        <v>-786.10000000000036</v>
      </c>
      <c r="Y374" s="91">
        <f t="shared" si="95"/>
        <v>-0.11540403892115358</v>
      </c>
      <c r="Z374" s="132"/>
    </row>
    <row r="375" spans="1:26" s="68" customFormat="1" hidden="1" outlineLevel="1" x14ac:dyDescent="0.25">
      <c r="A375" s="63" t="s">
        <v>1560</v>
      </c>
      <c r="B375" s="64" t="s">
        <v>2019</v>
      </c>
      <c r="C375" s="65" t="s">
        <v>2463</v>
      </c>
      <c r="D375" s="66"/>
      <c r="E375" s="67"/>
      <c r="F375" s="307">
        <v>10739.68</v>
      </c>
      <c r="G375" s="307">
        <v>16508.07</v>
      </c>
      <c r="H375" s="142">
        <f t="shared" si="88"/>
        <v>-5768.3899999999994</v>
      </c>
      <c r="I375" s="91">
        <f t="shared" si="89"/>
        <v>-0.34942849164075507</v>
      </c>
      <c r="J375" s="157"/>
      <c r="K375" s="307">
        <v>69605.84</v>
      </c>
      <c r="L375" s="307">
        <v>125018.72</v>
      </c>
      <c r="M375" s="142">
        <f t="shared" si="90"/>
        <v>-55412.880000000005</v>
      </c>
      <c r="N375" s="91">
        <f t="shared" si="91"/>
        <v>-0.443236660877667</v>
      </c>
      <c r="O375" s="258"/>
      <c r="P375" s="157"/>
      <c r="Q375" s="307">
        <v>30523.15</v>
      </c>
      <c r="R375" s="307">
        <v>56113.65</v>
      </c>
      <c r="S375" s="142">
        <f t="shared" si="92"/>
        <v>-25590.5</v>
      </c>
      <c r="T375" s="91">
        <f t="shared" si="93"/>
        <v>-0.4560476818029125</v>
      </c>
      <c r="U375" s="157"/>
      <c r="V375" s="307">
        <v>168513.19</v>
      </c>
      <c r="W375" s="307">
        <v>204648.07</v>
      </c>
      <c r="X375" s="142">
        <f t="shared" si="94"/>
        <v>-36134.880000000005</v>
      </c>
      <c r="Y375" s="91">
        <f t="shared" si="95"/>
        <v>-0.1765708320630632</v>
      </c>
      <c r="Z375" s="132"/>
    </row>
    <row r="376" spans="1:26" s="68" customFormat="1" hidden="1" outlineLevel="1" x14ac:dyDescent="0.25">
      <c r="A376" s="63" t="s">
        <v>1561</v>
      </c>
      <c r="B376" s="64" t="s">
        <v>2020</v>
      </c>
      <c r="C376" s="65" t="s">
        <v>2465</v>
      </c>
      <c r="D376" s="66"/>
      <c r="E376" s="67"/>
      <c r="F376" s="307">
        <v>1706.01</v>
      </c>
      <c r="G376" s="307">
        <v>1681.95</v>
      </c>
      <c r="H376" s="142">
        <f t="shared" si="88"/>
        <v>24.059999999999945</v>
      </c>
      <c r="I376" s="91">
        <f t="shared" si="89"/>
        <v>1.4304824756978474E-2</v>
      </c>
      <c r="J376" s="157"/>
      <c r="K376" s="307">
        <v>2666.06</v>
      </c>
      <c r="L376" s="307">
        <v>6397.7</v>
      </c>
      <c r="M376" s="142">
        <f t="shared" si="90"/>
        <v>-3731.64</v>
      </c>
      <c r="N376" s="91">
        <f t="shared" si="91"/>
        <v>-0.58327836566266</v>
      </c>
      <c r="O376" s="258"/>
      <c r="P376" s="157"/>
      <c r="Q376" s="307">
        <v>142.84</v>
      </c>
      <c r="R376" s="307">
        <v>-1106.73</v>
      </c>
      <c r="S376" s="142">
        <f t="shared" si="92"/>
        <v>1249.57</v>
      </c>
      <c r="T376" s="91">
        <f t="shared" si="93"/>
        <v>-1.1290649029121826</v>
      </c>
      <c r="U376" s="157"/>
      <c r="V376" s="307">
        <v>4007.29</v>
      </c>
      <c r="W376" s="307">
        <v>6677.7699999999995</v>
      </c>
      <c r="X376" s="142">
        <f t="shared" si="94"/>
        <v>-2670.4799999999996</v>
      </c>
      <c r="Y376" s="91">
        <f t="shared" si="95"/>
        <v>-0.39990595662923395</v>
      </c>
      <c r="Z376" s="132"/>
    </row>
    <row r="377" spans="1:26" s="68" customFormat="1" hidden="1" outlineLevel="1" x14ac:dyDescent="0.25">
      <c r="A377" s="63" t="s">
        <v>1562</v>
      </c>
      <c r="B377" s="64" t="s">
        <v>2021</v>
      </c>
      <c r="C377" s="65" t="s">
        <v>2466</v>
      </c>
      <c r="D377" s="66"/>
      <c r="E377" s="67"/>
      <c r="F377" s="307">
        <v>52876.43</v>
      </c>
      <c r="G377" s="307">
        <v>54192.25</v>
      </c>
      <c r="H377" s="142">
        <f t="shared" si="88"/>
        <v>-1315.8199999999997</v>
      </c>
      <c r="I377" s="91">
        <f t="shared" si="89"/>
        <v>-2.4280593627317555E-2</v>
      </c>
      <c r="J377" s="157"/>
      <c r="K377" s="307">
        <v>434808.35000000003</v>
      </c>
      <c r="L377" s="307">
        <v>352394.36</v>
      </c>
      <c r="M377" s="142">
        <f t="shared" si="90"/>
        <v>82413.990000000049</v>
      </c>
      <c r="N377" s="91">
        <f t="shared" si="91"/>
        <v>0.23386864080344547</v>
      </c>
      <c r="O377" s="258"/>
      <c r="P377" s="157"/>
      <c r="Q377" s="307">
        <v>175869.29</v>
      </c>
      <c r="R377" s="307">
        <v>156147.46</v>
      </c>
      <c r="S377" s="142">
        <f t="shared" si="92"/>
        <v>19721.830000000016</v>
      </c>
      <c r="T377" s="91">
        <f t="shared" si="93"/>
        <v>0.12630259883830333</v>
      </c>
      <c r="U377" s="157"/>
      <c r="V377" s="307">
        <v>543811.79</v>
      </c>
      <c r="W377" s="307">
        <v>680412.38</v>
      </c>
      <c r="X377" s="142">
        <f t="shared" si="94"/>
        <v>-136600.58999999997</v>
      </c>
      <c r="Y377" s="91">
        <f t="shared" si="95"/>
        <v>-0.20076147056583532</v>
      </c>
      <c r="Z377" s="132"/>
    </row>
    <row r="378" spans="1:26" s="68" customFormat="1" hidden="1" outlineLevel="1" x14ac:dyDescent="0.25">
      <c r="A378" s="63" t="s">
        <v>1563</v>
      </c>
      <c r="B378" s="64" t="s">
        <v>2022</v>
      </c>
      <c r="C378" s="65" t="s">
        <v>2467</v>
      </c>
      <c r="D378" s="66"/>
      <c r="E378" s="67"/>
      <c r="F378" s="307">
        <v>875840.3</v>
      </c>
      <c r="G378" s="307">
        <v>1124632.0900000001</v>
      </c>
      <c r="H378" s="142">
        <f t="shared" si="88"/>
        <v>-248791.79000000004</v>
      </c>
      <c r="I378" s="91">
        <f t="shared" si="89"/>
        <v>-0.22122060379763842</v>
      </c>
      <c r="J378" s="157"/>
      <c r="K378" s="307">
        <v>3688174.73</v>
      </c>
      <c r="L378" s="307">
        <v>3257280.07</v>
      </c>
      <c r="M378" s="142">
        <f t="shared" si="90"/>
        <v>430894.66000000015</v>
      </c>
      <c r="N378" s="91">
        <f t="shared" si="91"/>
        <v>0.13228664736833642</v>
      </c>
      <c r="O378" s="258"/>
      <c r="P378" s="157"/>
      <c r="Q378" s="307">
        <v>1944154.1600000001</v>
      </c>
      <c r="R378" s="307">
        <v>1903604.01</v>
      </c>
      <c r="S378" s="142">
        <f t="shared" si="92"/>
        <v>40550.15000000014</v>
      </c>
      <c r="T378" s="91">
        <f t="shared" si="93"/>
        <v>2.1301777989005254E-2</v>
      </c>
      <c r="U378" s="157"/>
      <c r="V378" s="307">
        <v>5436371.8100000005</v>
      </c>
      <c r="W378" s="307">
        <v>5639875.6539999992</v>
      </c>
      <c r="X378" s="142">
        <f t="shared" si="94"/>
        <v>-203503.84399999864</v>
      </c>
      <c r="Y378" s="91">
        <f t="shared" si="95"/>
        <v>-3.6083037372582234E-2</v>
      </c>
      <c r="Z378" s="132"/>
    </row>
    <row r="379" spans="1:26" s="68" customFormat="1" hidden="1" outlineLevel="1" x14ac:dyDescent="0.25">
      <c r="A379" s="63" t="s">
        <v>1564</v>
      </c>
      <c r="B379" s="64" t="s">
        <v>2023</v>
      </c>
      <c r="C379" s="65" t="s">
        <v>2468</v>
      </c>
      <c r="D379" s="66"/>
      <c r="E379" s="67"/>
      <c r="F379" s="307">
        <v>78.2</v>
      </c>
      <c r="G379" s="307">
        <v>-20.6</v>
      </c>
      <c r="H379" s="142">
        <f t="shared" si="88"/>
        <v>98.800000000000011</v>
      </c>
      <c r="I379" s="91">
        <f t="shared" si="89"/>
        <v>-4.7961165048543695</v>
      </c>
      <c r="J379" s="157"/>
      <c r="K379" s="307">
        <v>58.93</v>
      </c>
      <c r="L379" s="307">
        <v>186.06</v>
      </c>
      <c r="M379" s="142">
        <f t="shared" si="90"/>
        <v>-127.13</v>
      </c>
      <c r="N379" s="91">
        <f t="shared" si="91"/>
        <v>-0.6832742126195851</v>
      </c>
      <c r="O379" s="258"/>
      <c r="P379" s="157"/>
      <c r="Q379" s="307">
        <v>-49.28</v>
      </c>
      <c r="R379" s="307">
        <v>-571.75</v>
      </c>
      <c r="S379" s="142">
        <f t="shared" si="92"/>
        <v>522.47</v>
      </c>
      <c r="T379" s="91">
        <f t="shared" si="93"/>
        <v>-0.91380848272846527</v>
      </c>
      <c r="U379" s="157"/>
      <c r="V379" s="307">
        <v>189.29000000000002</v>
      </c>
      <c r="W379" s="307">
        <v>224.22</v>
      </c>
      <c r="X379" s="142">
        <f t="shared" si="94"/>
        <v>-34.929999999999978</v>
      </c>
      <c r="Y379" s="91">
        <f t="shared" si="95"/>
        <v>-0.15578449736865568</v>
      </c>
      <c r="Z379" s="132"/>
    </row>
    <row r="380" spans="1:26" s="68" customFormat="1" hidden="1" outlineLevel="1" x14ac:dyDescent="0.25">
      <c r="A380" s="63" t="s">
        <v>1565</v>
      </c>
      <c r="B380" s="64" t="s">
        <v>2024</v>
      </c>
      <c r="C380" s="65" t="s">
        <v>2469</v>
      </c>
      <c r="D380" s="66"/>
      <c r="E380" s="67"/>
      <c r="F380" s="307">
        <v>5033.2700000000004</v>
      </c>
      <c r="G380" s="307">
        <v>15.3</v>
      </c>
      <c r="H380" s="142">
        <f t="shared" si="88"/>
        <v>5017.97</v>
      </c>
      <c r="I380" s="91">
        <f t="shared" si="89"/>
        <v>327.97189542483659</v>
      </c>
      <c r="J380" s="157"/>
      <c r="K380" s="307">
        <v>13633.970000000001</v>
      </c>
      <c r="L380" s="307">
        <v>723.9</v>
      </c>
      <c r="M380" s="142">
        <f t="shared" si="90"/>
        <v>12910.070000000002</v>
      </c>
      <c r="N380" s="91">
        <f t="shared" si="91"/>
        <v>17.834051664594561</v>
      </c>
      <c r="O380" s="258"/>
      <c r="P380" s="157"/>
      <c r="Q380" s="307">
        <v>8653.01</v>
      </c>
      <c r="R380" s="307">
        <v>38.410000000000004</v>
      </c>
      <c r="S380" s="142">
        <f t="shared" si="92"/>
        <v>8614.6</v>
      </c>
      <c r="T380" s="91">
        <f t="shared" si="93"/>
        <v>224.28013538141107</v>
      </c>
      <c r="U380" s="157"/>
      <c r="V380" s="307">
        <v>15828.34</v>
      </c>
      <c r="W380" s="307">
        <v>1573.47</v>
      </c>
      <c r="X380" s="142">
        <f t="shared" si="94"/>
        <v>14254.87</v>
      </c>
      <c r="Y380" s="91">
        <f t="shared" si="95"/>
        <v>9.0595117796971021</v>
      </c>
      <c r="Z380" s="132"/>
    </row>
    <row r="381" spans="1:26" collapsed="1" x14ac:dyDescent="0.25">
      <c r="A381" s="38" t="s">
        <v>675</v>
      </c>
      <c r="B381" s="38">
        <v>52</v>
      </c>
      <c r="C381" s="77" t="s">
        <v>801</v>
      </c>
      <c r="D381" s="83" t="s">
        <v>275</v>
      </c>
      <c r="E381" s="48"/>
      <c r="F381" s="283">
        <v>948559.25</v>
      </c>
      <c r="G381" s="283">
        <v>1202536.3800000001</v>
      </c>
      <c r="H381" s="283">
        <f t="shared" si="88"/>
        <v>-253977.13000000012</v>
      </c>
      <c r="I381" s="48">
        <f t="shared" si="89"/>
        <v>-0.21120120291080099</v>
      </c>
      <c r="J381" s="261"/>
      <c r="K381" s="283">
        <v>4236634.63</v>
      </c>
      <c r="L381" s="283">
        <v>3793385.25</v>
      </c>
      <c r="M381" s="283">
        <f t="shared" si="90"/>
        <v>443249.37999999989</v>
      </c>
      <c r="N381" s="48">
        <f t="shared" si="91"/>
        <v>0.11684797371951607</v>
      </c>
      <c r="O381" s="182"/>
      <c r="P381" s="254"/>
      <c r="Q381" s="283">
        <v>2163107.5900000003</v>
      </c>
      <c r="R381" s="283">
        <v>2131505.41</v>
      </c>
      <c r="S381" s="283">
        <f t="shared" si="92"/>
        <v>31602.180000000168</v>
      </c>
      <c r="T381" s="48">
        <f t="shared" si="93"/>
        <v>1.4826225564212932E-2</v>
      </c>
      <c r="U381" s="261"/>
      <c r="V381" s="283">
        <v>6207434.5699999994</v>
      </c>
      <c r="W381" s="283">
        <v>6595217.5539999995</v>
      </c>
      <c r="X381" s="283">
        <f t="shared" si="94"/>
        <v>-387782.98400000017</v>
      </c>
      <c r="Y381" s="48">
        <f t="shared" si="95"/>
        <v>-5.8797603085103657E-2</v>
      </c>
      <c r="Z381"/>
    </row>
    <row r="382" spans="1:26" s="68" customFormat="1" hidden="1" outlineLevel="1" x14ac:dyDescent="0.25">
      <c r="A382" s="63" t="s">
        <v>1387</v>
      </c>
      <c r="B382" s="64" t="s">
        <v>1846</v>
      </c>
      <c r="C382" s="65" t="s">
        <v>2250</v>
      </c>
      <c r="D382" s="66"/>
      <c r="E382" s="67"/>
      <c r="F382" s="307">
        <v>258645.99000000002</v>
      </c>
      <c r="G382" s="307">
        <v>178382.53</v>
      </c>
      <c r="H382" s="142">
        <f t="shared" si="88"/>
        <v>80263.460000000021</v>
      </c>
      <c r="I382" s="91">
        <f t="shared" si="89"/>
        <v>0.44995134893534711</v>
      </c>
      <c r="J382" s="157"/>
      <c r="K382" s="307">
        <v>1377445.24</v>
      </c>
      <c r="L382" s="307">
        <v>1269279.31</v>
      </c>
      <c r="M382" s="142">
        <f t="shared" si="90"/>
        <v>108165.92999999993</v>
      </c>
      <c r="N382" s="91">
        <f t="shared" si="91"/>
        <v>8.5218382705694568E-2</v>
      </c>
      <c r="O382" s="258"/>
      <c r="P382" s="157"/>
      <c r="Q382" s="307">
        <v>598472.32000000007</v>
      </c>
      <c r="R382" s="307">
        <v>499648.74</v>
      </c>
      <c r="S382" s="142">
        <f t="shared" si="92"/>
        <v>98823.580000000075</v>
      </c>
      <c r="T382" s="91">
        <f t="shared" si="93"/>
        <v>0.19778610869708202</v>
      </c>
      <c r="U382" s="157"/>
      <c r="V382" s="307">
        <v>2172938.06</v>
      </c>
      <c r="W382" s="307">
        <v>2121039.5300000003</v>
      </c>
      <c r="X382" s="142">
        <f t="shared" si="94"/>
        <v>51898.529999999795</v>
      </c>
      <c r="Y382" s="91">
        <f t="shared" si="95"/>
        <v>2.4468440717839799E-2</v>
      </c>
      <c r="Z382" s="132"/>
    </row>
    <row r="383" spans="1:26" s="68" customFormat="1" hidden="1" outlineLevel="1" x14ac:dyDescent="0.25">
      <c r="A383" s="63" t="s">
        <v>1388</v>
      </c>
      <c r="B383" s="64" t="s">
        <v>1847</v>
      </c>
      <c r="C383" s="65" t="s">
        <v>2302</v>
      </c>
      <c r="D383" s="66"/>
      <c r="E383" s="67"/>
      <c r="F383" s="307">
        <v>64520.68</v>
      </c>
      <c r="G383" s="307">
        <v>34160.410000000003</v>
      </c>
      <c r="H383" s="142">
        <f t="shared" si="88"/>
        <v>30360.269999999997</v>
      </c>
      <c r="I383" s="91">
        <f t="shared" si="89"/>
        <v>0.88875601902904544</v>
      </c>
      <c r="J383" s="157"/>
      <c r="K383" s="307">
        <v>378934.23</v>
      </c>
      <c r="L383" s="307">
        <v>223044.71</v>
      </c>
      <c r="M383" s="142">
        <f t="shared" si="90"/>
        <v>155889.51999999999</v>
      </c>
      <c r="N383" s="91">
        <f t="shared" si="91"/>
        <v>0.6989160155378713</v>
      </c>
      <c r="O383" s="258"/>
      <c r="P383" s="157"/>
      <c r="Q383" s="307">
        <v>166859.82</v>
      </c>
      <c r="R383" s="307">
        <v>94873.08</v>
      </c>
      <c r="S383" s="142">
        <f t="shared" si="92"/>
        <v>71986.740000000005</v>
      </c>
      <c r="T383" s="91">
        <f t="shared" si="93"/>
        <v>0.75876887310921082</v>
      </c>
      <c r="U383" s="157"/>
      <c r="V383" s="307">
        <v>541974.77</v>
      </c>
      <c r="W383" s="307">
        <v>351697.58999999997</v>
      </c>
      <c r="X383" s="142">
        <f t="shared" si="94"/>
        <v>190277.18000000005</v>
      </c>
      <c r="Y383" s="91">
        <f t="shared" si="95"/>
        <v>0.54102497546258443</v>
      </c>
      <c r="Z383" s="132"/>
    </row>
    <row r="384" spans="1:26" s="68" customFormat="1" hidden="1" outlineLevel="1" x14ac:dyDescent="0.25">
      <c r="A384" s="63" t="s">
        <v>1389</v>
      </c>
      <c r="B384" s="64" t="s">
        <v>1848</v>
      </c>
      <c r="C384" s="65" t="s">
        <v>2303</v>
      </c>
      <c r="D384" s="66"/>
      <c r="E384" s="67"/>
      <c r="F384" s="307">
        <v>79.489999999999995</v>
      </c>
      <c r="G384" s="307">
        <v>0</v>
      </c>
      <c r="H384" s="142">
        <f t="shared" ref="H384:H415" si="96">+F384-G384</f>
        <v>79.489999999999995</v>
      </c>
      <c r="I384" s="91">
        <f t="shared" ref="I384:I415" si="97">IF(AND(F384=0,G384=0),"",IF(OR(F384=0,G384=0),100%,(+H384/G384)))</f>
        <v>1</v>
      </c>
      <c r="J384" s="157"/>
      <c r="K384" s="307">
        <v>104.69</v>
      </c>
      <c r="L384" s="307">
        <v>0</v>
      </c>
      <c r="M384" s="142">
        <f t="shared" ref="M384:M415" si="98">+K384-L384</f>
        <v>104.69</v>
      </c>
      <c r="N384" s="91">
        <f t="shared" ref="N384:N415" si="99">IF(AND(K384=0,L384=0),"",IF(OR(K384=0,L384=0),100%,(+M384/L384)))</f>
        <v>1</v>
      </c>
      <c r="O384" s="258"/>
      <c r="P384" s="157"/>
      <c r="Q384" s="307">
        <v>-2.75</v>
      </c>
      <c r="R384" s="307">
        <v>0</v>
      </c>
      <c r="S384" s="142">
        <f t="shared" ref="S384:S415" si="100">+Q384-R384</f>
        <v>-2.75</v>
      </c>
      <c r="T384" s="91">
        <f t="shared" ref="T384:T415" si="101">IF(AND(Q384=0,R384=0),"",IF(OR(Q384=0,R384=0),100%,(+S384/R384)))</f>
        <v>1</v>
      </c>
      <c r="U384" s="157"/>
      <c r="V384" s="307">
        <v>234.74</v>
      </c>
      <c r="W384" s="307">
        <v>0</v>
      </c>
      <c r="X384" s="142">
        <f t="shared" ref="X384:X415" si="102">+V384-W384</f>
        <v>234.74</v>
      </c>
      <c r="Y384" s="91">
        <f t="shared" ref="Y384:Y415" si="103">IF(AND(V384=0,W384=0),"",IF(OR(V384=0,W384=0),100%,(+X384/W384)))</f>
        <v>1</v>
      </c>
      <c r="Z384" s="132"/>
    </row>
    <row r="385" spans="1:26" s="68" customFormat="1" hidden="1" outlineLevel="1" x14ac:dyDescent="0.25">
      <c r="A385" s="63" t="s">
        <v>1390</v>
      </c>
      <c r="B385" s="64" t="s">
        <v>1849</v>
      </c>
      <c r="C385" s="65" t="s">
        <v>2304</v>
      </c>
      <c r="D385" s="66"/>
      <c r="E385" s="67"/>
      <c r="F385" s="307">
        <v>8280.9699999999993</v>
      </c>
      <c r="G385" s="307">
        <v>6675.4000000000005</v>
      </c>
      <c r="H385" s="142">
        <f t="shared" si="96"/>
        <v>1605.5699999999988</v>
      </c>
      <c r="I385" s="91">
        <f t="shared" si="97"/>
        <v>0.24052041825208956</v>
      </c>
      <c r="J385" s="157"/>
      <c r="K385" s="307">
        <v>52827.48</v>
      </c>
      <c r="L385" s="307">
        <v>45995.48</v>
      </c>
      <c r="M385" s="142">
        <f t="shared" si="98"/>
        <v>6832</v>
      </c>
      <c r="N385" s="91">
        <f t="shared" si="99"/>
        <v>0.14853633443981887</v>
      </c>
      <c r="O385" s="258"/>
      <c r="P385" s="157"/>
      <c r="Q385" s="307">
        <v>27714.53</v>
      </c>
      <c r="R385" s="307">
        <v>24269.59</v>
      </c>
      <c r="S385" s="142">
        <f t="shared" si="100"/>
        <v>3444.9399999999987</v>
      </c>
      <c r="T385" s="91">
        <f t="shared" si="101"/>
        <v>0.14194471352832902</v>
      </c>
      <c r="U385" s="157"/>
      <c r="V385" s="307">
        <v>84092.5</v>
      </c>
      <c r="W385" s="307">
        <v>63996.810000000005</v>
      </c>
      <c r="X385" s="142">
        <f t="shared" si="102"/>
        <v>20095.689999999995</v>
      </c>
      <c r="Y385" s="91">
        <f t="shared" si="103"/>
        <v>0.31401080772619749</v>
      </c>
      <c r="Z385" s="132"/>
    </row>
    <row r="386" spans="1:26" s="68" customFormat="1" hidden="1" outlineLevel="1" x14ac:dyDescent="0.25">
      <c r="A386" s="63" t="s">
        <v>1391</v>
      </c>
      <c r="B386" s="64" t="s">
        <v>1850</v>
      </c>
      <c r="C386" s="65" t="s">
        <v>2305</v>
      </c>
      <c r="D386" s="66"/>
      <c r="E386" s="67"/>
      <c r="F386" s="307">
        <v>74683.55</v>
      </c>
      <c r="G386" s="307">
        <v>66356.31</v>
      </c>
      <c r="H386" s="142">
        <f t="shared" si="96"/>
        <v>8327.2400000000052</v>
      </c>
      <c r="I386" s="91">
        <f t="shared" si="97"/>
        <v>0.12549281296684528</v>
      </c>
      <c r="J386" s="157"/>
      <c r="K386" s="307">
        <v>806371.57000000007</v>
      </c>
      <c r="L386" s="307">
        <v>796928.78</v>
      </c>
      <c r="M386" s="142">
        <f t="shared" si="98"/>
        <v>9442.7900000000373</v>
      </c>
      <c r="N386" s="91">
        <f t="shared" si="99"/>
        <v>1.1848976015146595E-2</v>
      </c>
      <c r="O386" s="258"/>
      <c r="P386" s="157"/>
      <c r="Q386" s="307">
        <v>279592.76</v>
      </c>
      <c r="R386" s="307">
        <v>280302.89</v>
      </c>
      <c r="S386" s="142">
        <f t="shared" si="100"/>
        <v>-710.13000000000466</v>
      </c>
      <c r="T386" s="91">
        <f t="shared" si="101"/>
        <v>-2.5334380248452117E-3</v>
      </c>
      <c r="U386" s="157"/>
      <c r="V386" s="307">
        <v>1325544.6500000001</v>
      </c>
      <c r="W386" s="307">
        <v>1288758.49</v>
      </c>
      <c r="X386" s="142">
        <f t="shared" si="102"/>
        <v>36786.160000000149</v>
      </c>
      <c r="Y386" s="91">
        <f t="shared" si="103"/>
        <v>2.8543874034925001E-2</v>
      </c>
      <c r="Z386" s="132"/>
    </row>
    <row r="387" spans="1:26" s="68" customFormat="1" hidden="1" outlineLevel="1" x14ac:dyDescent="0.25">
      <c r="A387" s="63" t="s">
        <v>1392</v>
      </c>
      <c r="B387" s="64" t="s">
        <v>1851</v>
      </c>
      <c r="C387" s="65" t="s">
        <v>2306</v>
      </c>
      <c r="D387" s="66"/>
      <c r="E387" s="67"/>
      <c r="F387" s="307">
        <v>0</v>
      </c>
      <c r="G387" s="307">
        <v>0</v>
      </c>
      <c r="H387" s="142">
        <f t="shared" si="96"/>
        <v>0</v>
      </c>
      <c r="I387" s="91" t="str">
        <f t="shared" si="97"/>
        <v/>
      </c>
      <c r="J387" s="157"/>
      <c r="K387" s="307">
        <v>0</v>
      </c>
      <c r="L387" s="307">
        <v>0</v>
      </c>
      <c r="M387" s="142">
        <f t="shared" si="98"/>
        <v>0</v>
      </c>
      <c r="N387" s="91" t="str">
        <f t="shared" si="99"/>
        <v/>
      </c>
      <c r="O387" s="258"/>
      <c r="P387" s="157"/>
      <c r="Q387" s="307">
        <v>0</v>
      </c>
      <c r="R387" s="307">
        <v>0</v>
      </c>
      <c r="S387" s="142">
        <f t="shared" si="100"/>
        <v>0</v>
      </c>
      <c r="T387" s="91" t="str">
        <f t="shared" si="101"/>
        <v/>
      </c>
      <c r="U387" s="157"/>
      <c r="V387" s="307">
        <v>0</v>
      </c>
      <c r="W387" s="307">
        <v>8225.5</v>
      </c>
      <c r="X387" s="142">
        <f t="shared" si="102"/>
        <v>-8225.5</v>
      </c>
      <c r="Y387" s="91">
        <f t="shared" si="103"/>
        <v>1</v>
      </c>
      <c r="Z387" s="132"/>
    </row>
    <row r="388" spans="1:26" s="68" customFormat="1" hidden="1" outlineLevel="1" x14ac:dyDescent="0.25">
      <c r="A388" s="63" t="s">
        <v>1393</v>
      </c>
      <c r="B388" s="64" t="s">
        <v>1852</v>
      </c>
      <c r="C388" s="65" t="s">
        <v>2307</v>
      </c>
      <c r="D388" s="66"/>
      <c r="E388" s="67"/>
      <c r="F388" s="307">
        <v>0</v>
      </c>
      <c r="G388" s="307">
        <v>0</v>
      </c>
      <c r="H388" s="142">
        <f t="shared" si="96"/>
        <v>0</v>
      </c>
      <c r="I388" s="91" t="str">
        <f t="shared" si="97"/>
        <v/>
      </c>
      <c r="J388" s="157"/>
      <c r="K388" s="307">
        <v>0</v>
      </c>
      <c r="L388" s="307">
        <v>3534.9700000000003</v>
      </c>
      <c r="M388" s="142">
        <f t="shared" si="98"/>
        <v>-3534.9700000000003</v>
      </c>
      <c r="N388" s="91">
        <f t="shared" si="99"/>
        <v>1</v>
      </c>
      <c r="O388" s="258"/>
      <c r="P388" s="157"/>
      <c r="Q388" s="307">
        <v>0</v>
      </c>
      <c r="R388" s="307">
        <v>0</v>
      </c>
      <c r="S388" s="142">
        <f t="shared" si="100"/>
        <v>0</v>
      </c>
      <c r="T388" s="91" t="str">
        <f t="shared" si="101"/>
        <v/>
      </c>
      <c r="U388" s="157"/>
      <c r="V388" s="307">
        <v>0</v>
      </c>
      <c r="W388" s="307">
        <v>45681.87</v>
      </c>
      <c r="X388" s="142">
        <f t="shared" si="102"/>
        <v>-45681.87</v>
      </c>
      <c r="Y388" s="91">
        <f t="shared" si="103"/>
        <v>1</v>
      </c>
      <c r="Z388" s="132"/>
    </row>
    <row r="389" spans="1:26" s="68" customFormat="1" hidden="1" outlineLevel="1" x14ac:dyDescent="0.25">
      <c r="A389" s="63" t="s">
        <v>1394</v>
      </c>
      <c r="B389" s="64" t="s">
        <v>1853</v>
      </c>
      <c r="C389" s="65" t="s">
        <v>2308</v>
      </c>
      <c r="D389" s="66"/>
      <c r="E389" s="67"/>
      <c r="F389" s="307">
        <v>3325.84</v>
      </c>
      <c r="G389" s="307">
        <v>5156.3500000000004</v>
      </c>
      <c r="H389" s="142">
        <f t="shared" si="96"/>
        <v>-1830.5100000000002</v>
      </c>
      <c r="I389" s="91">
        <f t="shared" si="97"/>
        <v>-0.35500111512988841</v>
      </c>
      <c r="J389" s="157"/>
      <c r="K389" s="307">
        <v>54347.64</v>
      </c>
      <c r="L389" s="307">
        <v>39721.440000000002</v>
      </c>
      <c r="M389" s="142">
        <f t="shared" si="98"/>
        <v>14626.199999999997</v>
      </c>
      <c r="N389" s="91">
        <f t="shared" si="99"/>
        <v>0.36821927905936935</v>
      </c>
      <c r="O389" s="258"/>
      <c r="P389" s="157"/>
      <c r="Q389" s="307">
        <v>22202.600000000002</v>
      </c>
      <c r="R389" s="307">
        <v>14228.67</v>
      </c>
      <c r="S389" s="142">
        <f t="shared" si="100"/>
        <v>7973.9300000000021</v>
      </c>
      <c r="T389" s="91">
        <f t="shared" si="101"/>
        <v>0.56041288468985517</v>
      </c>
      <c r="U389" s="157"/>
      <c r="V389" s="307">
        <v>92707.51999999999</v>
      </c>
      <c r="W389" s="307">
        <v>69368.25</v>
      </c>
      <c r="X389" s="142">
        <f t="shared" si="102"/>
        <v>23339.26999999999</v>
      </c>
      <c r="Y389" s="91">
        <f t="shared" si="103"/>
        <v>0.33645464603763237</v>
      </c>
      <c r="Z389" s="132"/>
    </row>
    <row r="390" spans="1:26" s="68" customFormat="1" hidden="1" outlineLevel="1" x14ac:dyDescent="0.25">
      <c r="A390" s="63" t="s">
        <v>1395</v>
      </c>
      <c r="B390" s="64" t="s">
        <v>1854</v>
      </c>
      <c r="C390" s="65" t="s">
        <v>2309</v>
      </c>
      <c r="D390" s="66"/>
      <c r="E390" s="67"/>
      <c r="F390" s="307">
        <v>953.49</v>
      </c>
      <c r="G390" s="307">
        <v>3299.2000000000003</v>
      </c>
      <c r="H390" s="142">
        <f t="shared" si="96"/>
        <v>-2345.71</v>
      </c>
      <c r="I390" s="91">
        <f t="shared" si="97"/>
        <v>-0.71099357419980591</v>
      </c>
      <c r="J390" s="157"/>
      <c r="K390" s="307">
        <v>13781.87</v>
      </c>
      <c r="L390" s="307">
        <v>14700.49</v>
      </c>
      <c r="M390" s="142">
        <f t="shared" si="98"/>
        <v>-918.61999999999898</v>
      </c>
      <c r="N390" s="91">
        <f t="shared" si="99"/>
        <v>-6.2489073493468515E-2</v>
      </c>
      <c r="O390" s="258"/>
      <c r="P390" s="157"/>
      <c r="Q390" s="307">
        <v>5444.14</v>
      </c>
      <c r="R390" s="307">
        <v>7742.67</v>
      </c>
      <c r="S390" s="142">
        <f t="shared" si="100"/>
        <v>-2298.5299999999997</v>
      </c>
      <c r="T390" s="91">
        <f t="shared" si="101"/>
        <v>-0.29686529323863731</v>
      </c>
      <c r="U390" s="157"/>
      <c r="V390" s="307">
        <v>23409.550000000003</v>
      </c>
      <c r="W390" s="307">
        <v>20614.239999999998</v>
      </c>
      <c r="X390" s="142">
        <f t="shared" si="102"/>
        <v>2795.3100000000049</v>
      </c>
      <c r="Y390" s="91">
        <f t="shared" si="103"/>
        <v>0.13560092440953464</v>
      </c>
      <c r="Z390" s="132"/>
    </row>
    <row r="391" spans="1:26" s="68" customFormat="1" hidden="1" outlineLevel="1" x14ac:dyDescent="0.25">
      <c r="A391" s="63" t="s">
        <v>1396</v>
      </c>
      <c r="B391" s="64" t="s">
        <v>1855</v>
      </c>
      <c r="C391" s="65" t="s">
        <v>2310</v>
      </c>
      <c r="D391" s="66"/>
      <c r="E391" s="67"/>
      <c r="F391" s="307">
        <v>7187.72</v>
      </c>
      <c r="G391" s="307">
        <v>30489.86</v>
      </c>
      <c r="H391" s="142">
        <f t="shared" si="96"/>
        <v>-23302.14</v>
      </c>
      <c r="I391" s="91">
        <f t="shared" si="97"/>
        <v>-0.76425867485124555</v>
      </c>
      <c r="J391" s="157"/>
      <c r="K391" s="307">
        <v>215639.58000000002</v>
      </c>
      <c r="L391" s="307">
        <v>269968.5</v>
      </c>
      <c r="M391" s="142">
        <f t="shared" si="98"/>
        <v>-54328.919999999984</v>
      </c>
      <c r="N391" s="91">
        <f t="shared" si="99"/>
        <v>-0.20124170042060457</v>
      </c>
      <c r="O391" s="258"/>
      <c r="P391" s="157"/>
      <c r="Q391" s="307">
        <v>53129.36</v>
      </c>
      <c r="R391" s="307">
        <v>85102.09</v>
      </c>
      <c r="S391" s="142">
        <f t="shared" si="100"/>
        <v>-31972.729999999996</v>
      </c>
      <c r="T391" s="91">
        <f t="shared" si="101"/>
        <v>-0.37569852867303255</v>
      </c>
      <c r="U391" s="157"/>
      <c r="V391" s="307">
        <v>373553.53</v>
      </c>
      <c r="W391" s="307">
        <v>405417.48</v>
      </c>
      <c r="X391" s="142">
        <f t="shared" si="102"/>
        <v>-31863.949999999953</v>
      </c>
      <c r="Y391" s="91">
        <f t="shared" si="103"/>
        <v>-7.8595402447866711E-2</v>
      </c>
      <c r="Z391" s="132"/>
    </row>
    <row r="392" spans="1:26" s="68" customFormat="1" hidden="1" outlineLevel="1" x14ac:dyDescent="0.25">
      <c r="A392" s="63" t="s">
        <v>1397</v>
      </c>
      <c r="B392" s="64" t="s">
        <v>1856</v>
      </c>
      <c r="C392" s="65" t="s">
        <v>2311</v>
      </c>
      <c r="D392" s="66"/>
      <c r="E392" s="67"/>
      <c r="F392" s="307">
        <v>30018.81</v>
      </c>
      <c r="G392" s="307">
        <v>19006.8</v>
      </c>
      <c r="H392" s="142">
        <f t="shared" si="96"/>
        <v>11012.010000000002</v>
      </c>
      <c r="I392" s="91">
        <f t="shared" si="97"/>
        <v>0.57937211945198575</v>
      </c>
      <c r="J392" s="157"/>
      <c r="K392" s="307">
        <v>189423.45</v>
      </c>
      <c r="L392" s="307">
        <v>128818</v>
      </c>
      <c r="M392" s="142">
        <f t="shared" si="98"/>
        <v>60605.450000000012</v>
      </c>
      <c r="N392" s="91">
        <f t="shared" si="99"/>
        <v>0.47047345867813511</v>
      </c>
      <c r="O392" s="258"/>
      <c r="P392" s="157"/>
      <c r="Q392" s="307">
        <v>87178.39</v>
      </c>
      <c r="R392" s="307">
        <v>62367.01</v>
      </c>
      <c r="S392" s="142">
        <f t="shared" si="100"/>
        <v>24811.379999999997</v>
      </c>
      <c r="T392" s="91">
        <f t="shared" si="101"/>
        <v>0.39782859559885903</v>
      </c>
      <c r="U392" s="157"/>
      <c r="V392" s="307">
        <v>264102.07</v>
      </c>
      <c r="W392" s="307">
        <v>255232.962</v>
      </c>
      <c r="X392" s="142">
        <f t="shared" si="102"/>
        <v>8869.1080000000075</v>
      </c>
      <c r="Y392" s="91">
        <f t="shared" si="103"/>
        <v>3.4749069753772663E-2</v>
      </c>
      <c r="Z392" s="132"/>
    </row>
    <row r="393" spans="1:26" s="68" customFormat="1" hidden="1" outlineLevel="1" x14ac:dyDescent="0.25">
      <c r="A393" s="63" t="s">
        <v>1398</v>
      </c>
      <c r="B393" s="64" t="s">
        <v>1857</v>
      </c>
      <c r="C393" s="65" t="s">
        <v>2312</v>
      </c>
      <c r="D393" s="66"/>
      <c r="E393" s="67"/>
      <c r="F393" s="307">
        <v>3243.07</v>
      </c>
      <c r="G393" s="307">
        <v>640.05000000000007</v>
      </c>
      <c r="H393" s="142">
        <f t="shared" si="96"/>
        <v>2603.02</v>
      </c>
      <c r="I393" s="91">
        <f t="shared" si="97"/>
        <v>4.0669010233575493</v>
      </c>
      <c r="J393" s="157"/>
      <c r="K393" s="307">
        <v>13051.08</v>
      </c>
      <c r="L393" s="307">
        <v>14245.54</v>
      </c>
      <c r="M393" s="142">
        <f t="shared" si="98"/>
        <v>-1194.4600000000009</v>
      </c>
      <c r="N393" s="91">
        <f t="shared" si="99"/>
        <v>-8.3847997338114308E-2</v>
      </c>
      <c r="O393" s="258"/>
      <c r="P393" s="157"/>
      <c r="Q393" s="307">
        <v>8856.39</v>
      </c>
      <c r="R393" s="307">
        <v>8030.8200000000006</v>
      </c>
      <c r="S393" s="142">
        <f t="shared" si="100"/>
        <v>825.5699999999988</v>
      </c>
      <c r="T393" s="91">
        <f t="shared" si="101"/>
        <v>0.10280021218256651</v>
      </c>
      <c r="U393" s="157"/>
      <c r="V393" s="307">
        <v>25988.68</v>
      </c>
      <c r="W393" s="307">
        <v>20317.510000000002</v>
      </c>
      <c r="X393" s="142">
        <f t="shared" si="102"/>
        <v>5671.1699999999983</v>
      </c>
      <c r="Y393" s="91">
        <f t="shared" si="103"/>
        <v>0.27912721588422978</v>
      </c>
      <c r="Z393" s="132"/>
    </row>
    <row r="394" spans="1:26" s="68" customFormat="1" hidden="1" outlineLevel="1" x14ac:dyDescent="0.25">
      <c r="A394" s="63" t="s">
        <v>1399</v>
      </c>
      <c r="B394" s="64" t="s">
        <v>1858</v>
      </c>
      <c r="C394" s="65" t="s">
        <v>2313</v>
      </c>
      <c r="D394" s="66"/>
      <c r="E394" s="67"/>
      <c r="F394" s="307">
        <v>0</v>
      </c>
      <c r="G394" s="307">
        <v>15.85</v>
      </c>
      <c r="H394" s="142">
        <f t="shared" si="96"/>
        <v>-15.85</v>
      </c>
      <c r="I394" s="91">
        <f t="shared" si="97"/>
        <v>1</v>
      </c>
      <c r="J394" s="157"/>
      <c r="K394" s="307">
        <v>0</v>
      </c>
      <c r="L394" s="307">
        <v>15.85</v>
      </c>
      <c r="M394" s="142">
        <f t="shared" si="98"/>
        <v>-15.85</v>
      </c>
      <c r="N394" s="91">
        <f t="shared" si="99"/>
        <v>1</v>
      </c>
      <c r="O394" s="258"/>
      <c r="P394" s="157"/>
      <c r="Q394" s="307">
        <v>0</v>
      </c>
      <c r="R394" s="307">
        <v>15.85</v>
      </c>
      <c r="S394" s="142">
        <f t="shared" si="100"/>
        <v>-15.85</v>
      </c>
      <c r="T394" s="91">
        <f t="shared" si="101"/>
        <v>1</v>
      </c>
      <c r="U394" s="157"/>
      <c r="V394" s="307">
        <v>0</v>
      </c>
      <c r="W394" s="307">
        <v>-928.26</v>
      </c>
      <c r="X394" s="142">
        <f t="shared" si="102"/>
        <v>928.26</v>
      </c>
      <c r="Y394" s="91">
        <f t="shared" si="103"/>
        <v>1</v>
      </c>
      <c r="Z394" s="132"/>
    </row>
    <row r="395" spans="1:26" s="68" customFormat="1" hidden="1" outlineLevel="1" x14ac:dyDescent="0.25">
      <c r="A395" s="63" t="s">
        <v>1400</v>
      </c>
      <c r="B395" s="64" t="s">
        <v>1859</v>
      </c>
      <c r="C395" s="65" t="s">
        <v>2314</v>
      </c>
      <c r="D395" s="66"/>
      <c r="E395" s="67"/>
      <c r="F395" s="307">
        <v>9369</v>
      </c>
      <c r="G395" s="307">
        <v>8614.5</v>
      </c>
      <c r="H395" s="142">
        <f t="shared" si="96"/>
        <v>754.5</v>
      </c>
      <c r="I395" s="91">
        <f t="shared" si="97"/>
        <v>8.7584885948110744E-2</v>
      </c>
      <c r="J395" s="157"/>
      <c r="K395" s="307">
        <v>62010</v>
      </c>
      <c r="L395" s="307">
        <v>56320.5</v>
      </c>
      <c r="M395" s="142">
        <f t="shared" si="98"/>
        <v>5689.5</v>
      </c>
      <c r="N395" s="91">
        <f t="shared" si="99"/>
        <v>0.10102005486456973</v>
      </c>
      <c r="O395" s="258"/>
      <c r="P395" s="157"/>
      <c r="Q395" s="307">
        <v>23379</v>
      </c>
      <c r="R395" s="307">
        <v>23656.5</v>
      </c>
      <c r="S395" s="142">
        <f t="shared" si="100"/>
        <v>-277.5</v>
      </c>
      <c r="T395" s="91">
        <f t="shared" si="101"/>
        <v>-1.1730391224399214E-2</v>
      </c>
      <c r="U395" s="157"/>
      <c r="V395" s="307">
        <v>98979</v>
      </c>
      <c r="W395" s="307">
        <v>99763.5</v>
      </c>
      <c r="X395" s="142">
        <f t="shared" si="102"/>
        <v>-784.5</v>
      </c>
      <c r="Y395" s="91">
        <f t="shared" si="103"/>
        <v>-7.8635974078696113E-3</v>
      </c>
      <c r="Z395" s="132"/>
    </row>
    <row r="396" spans="1:26" s="68" customFormat="1" hidden="1" outlineLevel="1" x14ac:dyDescent="0.25">
      <c r="A396" s="63" t="s">
        <v>1401</v>
      </c>
      <c r="B396" s="64" t="s">
        <v>1860</v>
      </c>
      <c r="C396" s="65" t="s">
        <v>2315</v>
      </c>
      <c r="D396" s="66"/>
      <c r="E396" s="67"/>
      <c r="F396" s="307">
        <v>0</v>
      </c>
      <c r="G396" s="307">
        <v>0</v>
      </c>
      <c r="H396" s="142">
        <f t="shared" si="96"/>
        <v>0</v>
      </c>
      <c r="I396" s="91" t="str">
        <f t="shared" si="97"/>
        <v/>
      </c>
      <c r="J396" s="157"/>
      <c r="K396" s="307">
        <v>0</v>
      </c>
      <c r="L396" s="307">
        <v>0</v>
      </c>
      <c r="M396" s="142">
        <f t="shared" si="98"/>
        <v>0</v>
      </c>
      <c r="N396" s="91" t="str">
        <f t="shared" si="99"/>
        <v/>
      </c>
      <c r="O396" s="258"/>
      <c r="P396" s="157"/>
      <c r="Q396" s="307">
        <v>0</v>
      </c>
      <c r="R396" s="307">
        <v>0</v>
      </c>
      <c r="S396" s="142">
        <f t="shared" si="100"/>
        <v>0</v>
      </c>
      <c r="T396" s="91" t="str">
        <f t="shared" si="101"/>
        <v/>
      </c>
      <c r="U396" s="157"/>
      <c r="V396" s="307">
        <v>0</v>
      </c>
      <c r="W396" s="307">
        <v>0</v>
      </c>
      <c r="X396" s="142">
        <f t="shared" si="102"/>
        <v>0</v>
      </c>
      <c r="Y396" s="91" t="str">
        <f t="shared" si="103"/>
        <v/>
      </c>
      <c r="Z396" s="132"/>
    </row>
    <row r="397" spans="1:26" s="68" customFormat="1" hidden="1" outlineLevel="1" x14ac:dyDescent="0.25">
      <c r="A397" s="63" t="s">
        <v>1402</v>
      </c>
      <c r="B397" s="64" t="s">
        <v>1861</v>
      </c>
      <c r="C397" s="65" t="s">
        <v>2316</v>
      </c>
      <c r="D397" s="66"/>
      <c r="E397" s="67"/>
      <c r="F397" s="307">
        <v>172514.6</v>
      </c>
      <c r="G397" s="307">
        <v>170512.22</v>
      </c>
      <c r="H397" s="142">
        <f t="shared" si="96"/>
        <v>2002.3800000000047</v>
      </c>
      <c r="I397" s="91">
        <f t="shared" si="97"/>
        <v>1.1743322560693917E-2</v>
      </c>
      <c r="J397" s="157"/>
      <c r="K397" s="307">
        <v>1209074.33</v>
      </c>
      <c r="L397" s="307">
        <v>1208798.99</v>
      </c>
      <c r="M397" s="142">
        <f t="shared" si="98"/>
        <v>275.34000000008382</v>
      </c>
      <c r="N397" s="91">
        <f t="shared" si="99"/>
        <v>2.2777980646731334E-4</v>
      </c>
      <c r="O397" s="258"/>
      <c r="P397" s="157"/>
      <c r="Q397" s="307">
        <v>519622.26</v>
      </c>
      <c r="R397" s="307">
        <v>514722.16000000003</v>
      </c>
      <c r="S397" s="142">
        <f t="shared" si="100"/>
        <v>4900.0999999999767</v>
      </c>
      <c r="T397" s="91">
        <f t="shared" si="101"/>
        <v>9.5198932177312443E-3</v>
      </c>
      <c r="U397" s="157"/>
      <c r="V397" s="307">
        <v>2061804.2800000003</v>
      </c>
      <c r="W397" s="307">
        <v>1916875.7</v>
      </c>
      <c r="X397" s="142">
        <f t="shared" si="102"/>
        <v>144928.58000000031</v>
      </c>
      <c r="Y397" s="91">
        <f t="shared" si="103"/>
        <v>7.5606665575655374E-2</v>
      </c>
      <c r="Z397" s="132"/>
    </row>
    <row r="398" spans="1:26" s="68" customFormat="1" hidden="1" outlineLevel="1" x14ac:dyDescent="0.25">
      <c r="A398" s="63" t="s">
        <v>1403</v>
      </c>
      <c r="B398" s="64" t="s">
        <v>1862</v>
      </c>
      <c r="C398" s="65" t="s">
        <v>2317</v>
      </c>
      <c r="D398" s="66"/>
      <c r="E398" s="67"/>
      <c r="F398" s="307">
        <v>15493.06</v>
      </c>
      <c r="G398" s="307">
        <v>15142.11</v>
      </c>
      <c r="H398" s="142">
        <f t="shared" si="96"/>
        <v>350.94999999999891</v>
      </c>
      <c r="I398" s="91">
        <f t="shared" si="97"/>
        <v>2.3177086944950135E-2</v>
      </c>
      <c r="J398" s="157"/>
      <c r="K398" s="307">
        <v>100239.72</v>
      </c>
      <c r="L398" s="307">
        <v>98723.56</v>
      </c>
      <c r="M398" s="142">
        <f t="shared" si="98"/>
        <v>1516.1600000000035</v>
      </c>
      <c r="N398" s="91">
        <f t="shared" si="99"/>
        <v>1.5357630944427081E-2</v>
      </c>
      <c r="O398" s="258"/>
      <c r="P398" s="157"/>
      <c r="Q398" s="307">
        <v>40667.120000000003</v>
      </c>
      <c r="R398" s="307">
        <v>41501.32</v>
      </c>
      <c r="S398" s="142">
        <f t="shared" si="100"/>
        <v>-834.19999999999709</v>
      </c>
      <c r="T398" s="91">
        <f t="shared" si="101"/>
        <v>-2.010056547598961E-2</v>
      </c>
      <c r="U398" s="157"/>
      <c r="V398" s="307">
        <v>167563.19</v>
      </c>
      <c r="W398" s="307">
        <v>78734.38</v>
      </c>
      <c r="X398" s="142">
        <f t="shared" si="102"/>
        <v>88828.81</v>
      </c>
      <c r="Y398" s="91">
        <f t="shared" si="103"/>
        <v>1.1282086681828192</v>
      </c>
      <c r="Z398" s="132"/>
    </row>
    <row r="399" spans="1:26" s="68" customFormat="1" hidden="1" outlineLevel="1" x14ac:dyDescent="0.25">
      <c r="A399" s="63" t="s">
        <v>1404</v>
      </c>
      <c r="B399" s="64" t="s">
        <v>1863</v>
      </c>
      <c r="C399" s="65" t="s">
        <v>2318</v>
      </c>
      <c r="D399" s="66"/>
      <c r="E399" s="67"/>
      <c r="F399" s="307">
        <v>6501533.21</v>
      </c>
      <c r="G399" s="307">
        <v>6323263.1100000003</v>
      </c>
      <c r="H399" s="142">
        <f t="shared" si="96"/>
        <v>178270.09999999963</v>
      </c>
      <c r="I399" s="91">
        <f t="shared" si="97"/>
        <v>2.8192737973859135E-2</v>
      </c>
      <c r="J399" s="157"/>
      <c r="K399" s="307">
        <v>44457213.109999999</v>
      </c>
      <c r="L399" s="307">
        <v>43443138.979999997</v>
      </c>
      <c r="M399" s="142">
        <f t="shared" si="98"/>
        <v>1014074.1300000027</v>
      </c>
      <c r="N399" s="91">
        <f t="shared" si="99"/>
        <v>2.3342561191695976E-2</v>
      </c>
      <c r="O399" s="258"/>
      <c r="P399" s="157"/>
      <c r="Q399" s="307">
        <v>19293895.760000002</v>
      </c>
      <c r="R399" s="307">
        <v>18764863.629999999</v>
      </c>
      <c r="S399" s="142">
        <f t="shared" si="100"/>
        <v>529032.13000000268</v>
      </c>
      <c r="T399" s="91">
        <f t="shared" si="101"/>
        <v>2.8192697822446298E-2</v>
      </c>
      <c r="U399" s="157"/>
      <c r="V399" s="307">
        <v>75663677.25999999</v>
      </c>
      <c r="W399" s="307">
        <v>72880189.989999995</v>
      </c>
      <c r="X399" s="142">
        <f t="shared" si="102"/>
        <v>2783487.2699999958</v>
      </c>
      <c r="Y399" s="91">
        <f t="shared" si="103"/>
        <v>3.8192645633634087E-2</v>
      </c>
      <c r="Z399" s="132"/>
    </row>
    <row r="400" spans="1:26" s="68" customFormat="1" hidden="1" outlineLevel="1" x14ac:dyDescent="0.25">
      <c r="A400" s="63" t="s">
        <v>1405</v>
      </c>
      <c r="B400" s="64" t="s">
        <v>1864</v>
      </c>
      <c r="C400" s="65" t="s">
        <v>2319</v>
      </c>
      <c r="D400" s="66"/>
      <c r="E400" s="67"/>
      <c r="F400" s="307">
        <v>398850.65</v>
      </c>
      <c r="G400" s="307">
        <v>458249.12</v>
      </c>
      <c r="H400" s="142">
        <f t="shared" si="96"/>
        <v>-59398.469999999972</v>
      </c>
      <c r="I400" s="91">
        <f t="shared" si="97"/>
        <v>-0.12962047804914492</v>
      </c>
      <c r="J400" s="157"/>
      <c r="K400" s="307">
        <v>2791954.55</v>
      </c>
      <c r="L400" s="307">
        <v>3207743.81</v>
      </c>
      <c r="M400" s="142">
        <f t="shared" si="98"/>
        <v>-415789.26000000024</v>
      </c>
      <c r="N400" s="91">
        <f t="shared" si="99"/>
        <v>-0.12962046990903561</v>
      </c>
      <c r="O400" s="258"/>
      <c r="P400" s="157"/>
      <c r="Q400" s="307">
        <v>1196551.95</v>
      </c>
      <c r="R400" s="307">
        <v>1374747.35</v>
      </c>
      <c r="S400" s="142">
        <f t="shared" si="100"/>
        <v>-178195.40000000014</v>
      </c>
      <c r="T400" s="91">
        <f t="shared" si="101"/>
        <v>-0.12962047171794885</v>
      </c>
      <c r="U400" s="157"/>
      <c r="V400" s="307">
        <v>5083200.13</v>
      </c>
      <c r="W400" s="307">
        <v>5471049.3000000007</v>
      </c>
      <c r="X400" s="142">
        <f t="shared" si="102"/>
        <v>-387849.17000000086</v>
      </c>
      <c r="Y400" s="91">
        <f t="shared" si="103"/>
        <v>-7.0891185352689262E-2</v>
      </c>
      <c r="Z400" s="132"/>
    </row>
    <row r="401" spans="1:26" s="68" customFormat="1" hidden="1" outlineLevel="1" x14ac:dyDescent="0.25">
      <c r="A401" s="63" t="s">
        <v>1406</v>
      </c>
      <c r="B401" s="64" t="s">
        <v>1865</v>
      </c>
      <c r="C401" s="65" t="s">
        <v>2320</v>
      </c>
      <c r="D401" s="66"/>
      <c r="E401" s="67"/>
      <c r="F401" s="307">
        <v>171641</v>
      </c>
      <c r="G401" s="307">
        <v>-126801</v>
      </c>
      <c r="H401" s="142">
        <f t="shared" si="96"/>
        <v>298442</v>
      </c>
      <c r="I401" s="91">
        <f t="shared" si="97"/>
        <v>-2.3536249714118975</v>
      </c>
      <c r="J401" s="157"/>
      <c r="K401" s="307">
        <v>7753807</v>
      </c>
      <c r="L401" s="307">
        <v>-3065098</v>
      </c>
      <c r="M401" s="142">
        <f t="shared" si="98"/>
        <v>10818905</v>
      </c>
      <c r="N401" s="91">
        <f t="shared" si="99"/>
        <v>-3.5297093274016036</v>
      </c>
      <c r="O401" s="258"/>
      <c r="P401" s="157"/>
      <c r="Q401" s="307">
        <v>8224848</v>
      </c>
      <c r="R401" s="307">
        <v>-2659937</v>
      </c>
      <c r="S401" s="142">
        <f t="shared" si="100"/>
        <v>10884785</v>
      </c>
      <c r="T401" s="91">
        <f t="shared" si="101"/>
        <v>-4.0921213547538908</v>
      </c>
      <c r="U401" s="157"/>
      <c r="V401" s="307">
        <v>5995475</v>
      </c>
      <c r="W401" s="307">
        <v>-13064233</v>
      </c>
      <c r="X401" s="142">
        <f t="shared" si="102"/>
        <v>19059708</v>
      </c>
      <c r="Y401" s="91">
        <f t="shared" si="103"/>
        <v>-1.4589228468292015</v>
      </c>
      <c r="Z401" s="132"/>
    </row>
    <row r="402" spans="1:26" s="68" customFormat="1" hidden="1" outlineLevel="1" x14ac:dyDescent="0.25">
      <c r="A402" s="63" t="s">
        <v>1407</v>
      </c>
      <c r="B402" s="64" t="s">
        <v>1866</v>
      </c>
      <c r="C402" s="65" t="s">
        <v>2321</v>
      </c>
      <c r="D402" s="66"/>
      <c r="E402" s="67"/>
      <c r="F402" s="307">
        <v>91257.45</v>
      </c>
      <c r="G402" s="307">
        <v>72347.77</v>
      </c>
      <c r="H402" s="142">
        <f t="shared" si="96"/>
        <v>18909.679999999993</v>
      </c>
      <c r="I402" s="91">
        <f t="shared" si="97"/>
        <v>0.2613719814722692</v>
      </c>
      <c r="J402" s="157"/>
      <c r="K402" s="307">
        <v>650301.5</v>
      </c>
      <c r="L402" s="307">
        <v>505577.46</v>
      </c>
      <c r="M402" s="142">
        <f t="shared" si="98"/>
        <v>144724.03999999998</v>
      </c>
      <c r="N402" s="91">
        <f t="shared" si="99"/>
        <v>0.28625492916555256</v>
      </c>
      <c r="O402" s="258"/>
      <c r="P402" s="157"/>
      <c r="Q402" s="307">
        <v>273386.59999999998</v>
      </c>
      <c r="R402" s="307">
        <v>216790.24</v>
      </c>
      <c r="S402" s="142">
        <f t="shared" si="100"/>
        <v>56596.359999999986</v>
      </c>
      <c r="T402" s="91">
        <f t="shared" si="101"/>
        <v>0.26106507377822907</v>
      </c>
      <c r="U402" s="157"/>
      <c r="V402" s="307">
        <v>1018522.56</v>
      </c>
      <c r="W402" s="307">
        <v>841092.64</v>
      </c>
      <c r="X402" s="142">
        <f t="shared" si="102"/>
        <v>177429.92000000004</v>
      </c>
      <c r="Y402" s="91">
        <f t="shared" si="103"/>
        <v>0.21095169730649413</v>
      </c>
      <c r="Z402" s="132"/>
    </row>
    <row r="403" spans="1:26" s="68" customFormat="1" hidden="1" outlineLevel="1" x14ac:dyDescent="0.25">
      <c r="A403" s="63" t="s">
        <v>1408</v>
      </c>
      <c r="B403" s="64" t="s">
        <v>1867</v>
      </c>
      <c r="C403" s="65" t="s">
        <v>2322</v>
      </c>
      <c r="D403" s="66"/>
      <c r="E403" s="67"/>
      <c r="F403" s="307">
        <v>586515</v>
      </c>
      <c r="G403" s="307">
        <v>4567.51</v>
      </c>
      <c r="H403" s="142">
        <f t="shared" si="96"/>
        <v>581947.49</v>
      </c>
      <c r="I403" s="91">
        <f t="shared" si="97"/>
        <v>127.41022789222136</v>
      </c>
      <c r="J403" s="157"/>
      <c r="K403" s="307">
        <v>5350227</v>
      </c>
      <c r="L403" s="307">
        <v>31972.57</v>
      </c>
      <c r="M403" s="142">
        <f t="shared" si="98"/>
        <v>5318254.43</v>
      </c>
      <c r="N403" s="91">
        <f t="shared" si="99"/>
        <v>166.3380338208658</v>
      </c>
      <c r="O403" s="258"/>
      <c r="P403" s="157"/>
      <c r="Q403" s="307">
        <v>2174419</v>
      </c>
      <c r="R403" s="307">
        <v>13702.53</v>
      </c>
      <c r="S403" s="142">
        <f t="shared" si="100"/>
        <v>2160716.4700000002</v>
      </c>
      <c r="T403" s="91">
        <f t="shared" si="101"/>
        <v>157.68741028116708</v>
      </c>
      <c r="U403" s="157"/>
      <c r="V403" s="307">
        <v>5373062.5499999998</v>
      </c>
      <c r="W403" s="307">
        <v>-414067.18</v>
      </c>
      <c r="X403" s="142">
        <f t="shared" si="102"/>
        <v>5787129.7299999995</v>
      </c>
      <c r="Y403" s="91">
        <f t="shared" si="103"/>
        <v>-13.976306284405347</v>
      </c>
      <c r="Z403" s="132"/>
    </row>
    <row r="404" spans="1:26" s="68" customFormat="1" hidden="1" outlineLevel="1" x14ac:dyDescent="0.25">
      <c r="A404" s="63" t="s">
        <v>1409</v>
      </c>
      <c r="B404" s="64" t="s">
        <v>1868</v>
      </c>
      <c r="C404" s="65" t="s">
        <v>2323</v>
      </c>
      <c r="D404" s="66"/>
      <c r="E404" s="67"/>
      <c r="F404" s="307">
        <v>-52578.14</v>
      </c>
      <c r="G404" s="307">
        <v>43320.89</v>
      </c>
      <c r="H404" s="142">
        <f t="shared" si="96"/>
        <v>-95899.03</v>
      </c>
      <c r="I404" s="91">
        <f t="shared" si="97"/>
        <v>-2.2136902081189929</v>
      </c>
      <c r="J404" s="157"/>
      <c r="K404" s="307">
        <v>489696.87</v>
      </c>
      <c r="L404" s="307">
        <v>850504.55</v>
      </c>
      <c r="M404" s="142">
        <f t="shared" si="98"/>
        <v>-360807.68000000005</v>
      </c>
      <c r="N404" s="91">
        <f t="shared" si="99"/>
        <v>-0.42422780689415479</v>
      </c>
      <c r="O404" s="258"/>
      <c r="P404" s="157"/>
      <c r="Q404" s="307">
        <v>243057.22</v>
      </c>
      <c r="R404" s="307">
        <v>518489.07</v>
      </c>
      <c r="S404" s="142">
        <f t="shared" si="100"/>
        <v>-275431.84999999998</v>
      </c>
      <c r="T404" s="91">
        <f t="shared" si="101"/>
        <v>-0.53122016631903146</v>
      </c>
      <c r="U404" s="157"/>
      <c r="V404" s="307">
        <v>834246.62</v>
      </c>
      <c r="W404" s="307">
        <v>1332191.42</v>
      </c>
      <c r="X404" s="142">
        <f t="shared" si="102"/>
        <v>-497944.79999999993</v>
      </c>
      <c r="Y404" s="91">
        <f t="shared" si="103"/>
        <v>-0.37377871717564431</v>
      </c>
      <c r="Z404" s="132"/>
    </row>
    <row r="405" spans="1:26" s="68" customFormat="1" hidden="1" outlineLevel="1" x14ac:dyDescent="0.25">
      <c r="A405" s="63" t="s">
        <v>1410</v>
      </c>
      <c r="B405" s="64" t="s">
        <v>1869</v>
      </c>
      <c r="C405" s="65" t="s">
        <v>2324</v>
      </c>
      <c r="D405" s="66"/>
      <c r="E405" s="67"/>
      <c r="F405" s="307">
        <v>0</v>
      </c>
      <c r="G405" s="307">
        <v>0</v>
      </c>
      <c r="H405" s="142">
        <f t="shared" si="96"/>
        <v>0</v>
      </c>
      <c r="I405" s="91" t="str">
        <f t="shared" si="97"/>
        <v/>
      </c>
      <c r="J405" s="157"/>
      <c r="K405" s="307">
        <v>0</v>
      </c>
      <c r="L405" s="307">
        <v>1248885.1499999999</v>
      </c>
      <c r="M405" s="142">
        <f t="shared" si="98"/>
        <v>-1248885.1499999999</v>
      </c>
      <c r="N405" s="91">
        <f t="shared" si="99"/>
        <v>1</v>
      </c>
      <c r="O405" s="258"/>
      <c r="P405" s="157"/>
      <c r="Q405" s="307">
        <v>0</v>
      </c>
      <c r="R405" s="307">
        <v>0</v>
      </c>
      <c r="S405" s="142">
        <f t="shared" si="100"/>
        <v>0</v>
      </c>
      <c r="T405" s="91" t="str">
        <f t="shared" si="101"/>
        <v/>
      </c>
      <c r="U405" s="157"/>
      <c r="V405" s="307">
        <v>0</v>
      </c>
      <c r="W405" s="307">
        <v>-5714025.1199999992</v>
      </c>
      <c r="X405" s="142">
        <f t="shared" si="102"/>
        <v>5714025.1199999992</v>
      </c>
      <c r="Y405" s="91">
        <f t="shared" si="103"/>
        <v>1</v>
      </c>
      <c r="Z405" s="132"/>
    </row>
    <row r="406" spans="1:26" s="68" customFormat="1" hidden="1" outlineLevel="1" x14ac:dyDescent="0.25">
      <c r="A406" s="63" t="s">
        <v>1411</v>
      </c>
      <c r="B406" s="64" t="s">
        <v>1870</v>
      </c>
      <c r="C406" s="65" t="s">
        <v>2325</v>
      </c>
      <c r="D406" s="66"/>
      <c r="E406" s="67"/>
      <c r="F406" s="307">
        <v>252.07</v>
      </c>
      <c r="G406" s="307">
        <v>285.14</v>
      </c>
      <c r="H406" s="142">
        <f t="shared" si="96"/>
        <v>-33.069999999999993</v>
      </c>
      <c r="I406" s="91">
        <f t="shared" si="97"/>
        <v>-0.11597811601318649</v>
      </c>
      <c r="J406" s="157"/>
      <c r="K406" s="307">
        <v>2072.02</v>
      </c>
      <c r="L406" s="307">
        <v>2109.4</v>
      </c>
      <c r="M406" s="142">
        <f t="shared" si="98"/>
        <v>-37.380000000000109</v>
      </c>
      <c r="N406" s="91">
        <f t="shared" si="99"/>
        <v>-1.7720678866028305E-2</v>
      </c>
      <c r="O406" s="258"/>
      <c r="P406" s="157"/>
      <c r="Q406" s="307">
        <v>884.79</v>
      </c>
      <c r="R406" s="307">
        <v>817.22</v>
      </c>
      <c r="S406" s="142">
        <f t="shared" si="100"/>
        <v>67.569999999999936</v>
      </c>
      <c r="T406" s="91">
        <f t="shared" si="101"/>
        <v>8.2682753726046762E-2</v>
      </c>
      <c r="U406" s="157"/>
      <c r="V406" s="307">
        <v>3499.33</v>
      </c>
      <c r="W406" s="307">
        <v>3616.28</v>
      </c>
      <c r="X406" s="142">
        <f t="shared" si="102"/>
        <v>-116.95000000000027</v>
      </c>
      <c r="Y406" s="91">
        <f t="shared" si="103"/>
        <v>-3.2339863063700895E-2</v>
      </c>
      <c r="Z406" s="132"/>
    </row>
    <row r="407" spans="1:26" s="68" customFormat="1" hidden="1" outlineLevel="1" x14ac:dyDescent="0.25">
      <c r="A407" s="63" t="s">
        <v>1412</v>
      </c>
      <c r="B407" s="64" t="s">
        <v>1871</v>
      </c>
      <c r="C407" s="65" t="s">
        <v>2326</v>
      </c>
      <c r="D407" s="66"/>
      <c r="E407" s="67"/>
      <c r="F407" s="307">
        <v>0</v>
      </c>
      <c r="G407" s="307">
        <v>0</v>
      </c>
      <c r="H407" s="142">
        <f t="shared" si="96"/>
        <v>0</v>
      </c>
      <c r="I407" s="91" t="str">
        <f t="shared" si="97"/>
        <v/>
      </c>
      <c r="J407" s="157"/>
      <c r="K407" s="307">
        <v>250</v>
      </c>
      <c r="L407" s="307">
        <v>0</v>
      </c>
      <c r="M407" s="142">
        <f t="shared" si="98"/>
        <v>250</v>
      </c>
      <c r="N407" s="91">
        <f t="shared" si="99"/>
        <v>1</v>
      </c>
      <c r="O407" s="258"/>
      <c r="P407" s="157"/>
      <c r="Q407" s="307">
        <v>0</v>
      </c>
      <c r="R407" s="307">
        <v>0</v>
      </c>
      <c r="S407" s="142">
        <f t="shared" si="100"/>
        <v>0</v>
      </c>
      <c r="T407" s="91" t="str">
        <f t="shared" si="101"/>
        <v/>
      </c>
      <c r="U407" s="157"/>
      <c r="V407" s="307">
        <v>250</v>
      </c>
      <c r="W407" s="307">
        <v>0</v>
      </c>
      <c r="X407" s="142">
        <f t="shared" si="102"/>
        <v>250</v>
      </c>
      <c r="Y407" s="91">
        <f t="shared" si="103"/>
        <v>1</v>
      </c>
      <c r="Z407" s="132"/>
    </row>
    <row r="408" spans="1:26" s="68" customFormat="1" hidden="1" outlineLevel="1" x14ac:dyDescent="0.25">
      <c r="A408" s="63" t="s">
        <v>1413</v>
      </c>
      <c r="B408" s="64" t="s">
        <v>1872</v>
      </c>
      <c r="C408" s="65" t="s">
        <v>2262</v>
      </c>
      <c r="D408" s="66"/>
      <c r="E408" s="67"/>
      <c r="F408" s="307">
        <v>0</v>
      </c>
      <c r="G408" s="307">
        <v>0</v>
      </c>
      <c r="H408" s="142">
        <f t="shared" si="96"/>
        <v>0</v>
      </c>
      <c r="I408" s="91" t="str">
        <f t="shared" si="97"/>
        <v/>
      </c>
      <c r="J408" s="157"/>
      <c r="K408" s="307">
        <v>0</v>
      </c>
      <c r="L408" s="307">
        <v>0</v>
      </c>
      <c r="M408" s="142">
        <f t="shared" si="98"/>
        <v>0</v>
      </c>
      <c r="N408" s="91" t="str">
        <f t="shared" si="99"/>
        <v/>
      </c>
      <c r="O408" s="258"/>
      <c r="P408" s="157"/>
      <c r="Q408" s="307">
        <v>0</v>
      </c>
      <c r="R408" s="307">
        <v>0</v>
      </c>
      <c r="S408" s="142">
        <f t="shared" si="100"/>
        <v>0</v>
      </c>
      <c r="T408" s="91" t="str">
        <f t="shared" si="101"/>
        <v/>
      </c>
      <c r="U408" s="157"/>
      <c r="V408" s="307">
        <v>0</v>
      </c>
      <c r="W408" s="307">
        <v>0</v>
      </c>
      <c r="X408" s="142">
        <f t="shared" si="102"/>
        <v>0</v>
      </c>
      <c r="Y408" s="91" t="str">
        <f t="shared" si="103"/>
        <v/>
      </c>
      <c r="Z408" s="132"/>
    </row>
    <row r="409" spans="1:26" s="68" customFormat="1" hidden="1" outlineLevel="1" x14ac:dyDescent="0.25">
      <c r="A409" s="63" t="s">
        <v>1557</v>
      </c>
      <c r="B409" s="64" t="s">
        <v>2016</v>
      </c>
      <c r="C409" s="65" t="s">
        <v>2452</v>
      </c>
      <c r="D409" s="66"/>
      <c r="E409" s="67"/>
      <c r="F409" s="307">
        <v>213.23000000000002</v>
      </c>
      <c r="G409" s="307">
        <v>2982.58</v>
      </c>
      <c r="H409" s="142">
        <f t="shared" si="96"/>
        <v>-2769.35</v>
      </c>
      <c r="I409" s="91">
        <f t="shared" si="97"/>
        <v>-0.92850820430633885</v>
      </c>
      <c r="J409" s="157"/>
      <c r="K409" s="307">
        <v>3476.42</v>
      </c>
      <c r="L409" s="307">
        <v>17957.03</v>
      </c>
      <c r="M409" s="142">
        <f t="shared" si="98"/>
        <v>-14480.609999999999</v>
      </c>
      <c r="N409" s="91">
        <f t="shared" si="99"/>
        <v>-0.80640339744378664</v>
      </c>
      <c r="O409" s="258"/>
      <c r="P409" s="157"/>
      <c r="Q409" s="307">
        <v>-728.72</v>
      </c>
      <c r="R409" s="307">
        <v>9264.75</v>
      </c>
      <c r="S409" s="142">
        <f t="shared" si="100"/>
        <v>-9993.4699999999993</v>
      </c>
      <c r="T409" s="91">
        <f t="shared" si="101"/>
        <v>-1.0786551175153134</v>
      </c>
      <c r="U409" s="157"/>
      <c r="V409" s="307">
        <v>7743.13</v>
      </c>
      <c r="W409" s="307">
        <v>19499.87</v>
      </c>
      <c r="X409" s="142">
        <f t="shared" si="102"/>
        <v>-11756.739999999998</v>
      </c>
      <c r="Y409" s="91">
        <f t="shared" si="103"/>
        <v>-0.60291376301483024</v>
      </c>
      <c r="Z409" s="132"/>
    </row>
    <row r="410" spans="1:26" s="68" customFormat="1" hidden="1" outlineLevel="1" x14ac:dyDescent="0.25">
      <c r="A410" s="63" t="s">
        <v>1558</v>
      </c>
      <c r="B410" s="64" t="s">
        <v>2017</v>
      </c>
      <c r="C410" s="65" t="s">
        <v>2453</v>
      </c>
      <c r="D410" s="66"/>
      <c r="E410" s="67"/>
      <c r="F410" s="307">
        <v>1876.13</v>
      </c>
      <c r="G410" s="307">
        <v>1606.27</v>
      </c>
      <c r="H410" s="142">
        <f t="shared" si="96"/>
        <v>269.86000000000013</v>
      </c>
      <c r="I410" s="91">
        <f t="shared" si="97"/>
        <v>0.1680041338006687</v>
      </c>
      <c r="J410" s="157"/>
      <c r="K410" s="307">
        <v>22680.670000000002</v>
      </c>
      <c r="L410" s="307">
        <v>30022.78</v>
      </c>
      <c r="M410" s="142">
        <f t="shared" si="98"/>
        <v>-7342.1099999999969</v>
      </c>
      <c r="N410" s="91">
        <f t="shared" si="99"/>
        <v>-0.24455130404312983</v>
      </c>
      <c r="O410" s="258"/>
      <c r="P410" s="157"/>
      <c r="Q410" s="307">
        <v>4288.28</v>
      </c>
      <c r="R410" s="307">
        <v>6513.5</v>
      </c>
      <c r="S410" s="142">
        <f t="shared" si="100"/>
        <v>-2225.2200000000003</v>
      </c>
      <c r="T410" s="91">
        <f t="shared" si="101"/>
        <v>-0.34163199508712677</v>
      </c>
      <c r="U410" s="157"/>
      <c r="V410" s="307">
        <v>24944.11</v>
      </c>
      <c r="W410" s="307">
        <v>35494.400000000001</v>
      </c>
      <c r="X410" s="142">
        <f t="shared" si="102"/>
        <v>-10550.29</v>
      </c>
      <c r="Y410" s="91">
        <f t="shared" si="103"/>
        <v>-0.29723815587811037</v>
      </c>
      <c r="Z410" s="132"/>
    </row>
    <row r="411" spans="1:26" s="68" customFormat="1" hidden="1" outlineLevel="1" x14ac:dyDescent="0.25">
      <c r="A411" s="63" t="s">
        <v>1559</v>
      </c>
      <c r="B411" s="64" t="s">
        <v>2018</v>
      </c>
      <c r="C411" s="65" t="s">
        <v>2464</v>
      </c>
      <c r="D411" s="66"/>
      <c r="E411" s="67"/>
      <c r="F411" s="307">
        <v>196</v>
      </c>
      <c r="G411" s="307">
        <v>938.47</v>
      </c>
      <c r="H411" s="142">
        <f t="shared" si="96"/>
        <v>-742.47</v>
      </c>
      <c r="I411" s="91">
        <f t="shared" si="97"/>
        <v>-0.79114942406256994</v>
      </c>
      <c r="J411" s="157"/>
      <c r="K411" s="307">
        <v>1529.66</v>
      </c>
      <c r="L411" s="307">
        <v>3404.63</v>
      </c>
      <c r="M411" s="142">
        <f t="shared" si="98"/>
        <v>-1874.97</v>
      </c>
      <c r="N411" s="91">
        <f t="shared" si="99"/>
        <v>-0.5507118247797852</v>
      </c>
      <c r="O411" s="258"/>
      <c r="P411" s="157"/>
      <c r="Q411" s="307">
        <v>254.86</v>
      </c>
      <c r="R411" s="307">
        <v>1502.1100000000001</v>
      </c>
      <c r="S411" s="142">
        <f t="shared" si="100"/>
        <v>-1247.25</v>
      </c>
      <c r="T411" s="91">
        <f t="shared" si="101"/>
        <v>-0.83033199965382021</v>
      </c>
      <c r="U411" s="157"/>
      <c r="V411" s="307">
        <v>6025.62</v>
      </c>
      <c r="W411" s="307">
        <v>6811.72</v>
      </c>
      <c r="X411" s="142">
        <f t="shared" si="102"/>
        <v>-786.10000000000036</v>
      </c>
      <c r="Y411" s="91">
        <f t="shared" si="103"/>
        <v>-0.11540403892115358</v>
      </c>
      <c r="Z411" s="132"/>
    </row>
    <row r="412" spans="1:26" s="68" customFormat="1" hidden="1" outlineLevel="1" x14ac:dyDescent="0.25">
      <c r="A412" s="63" t="s">
        <v>1560</v>
      </c>
      <c r="B412" s="64" t="s">
        <v>2019</v>
      </c>
      <c r="C412" s="65" t="s">
        <v>2463</v>
      </c>
      <c r="D412" s="66"/>
      <c r="E412" s="67"/>
      <c r="F412" s="307">
        <v>10739.68</v>
      </c>
      <c r="G412" s="307">
        <v>16508.07</v>
      </c>
      <c r="H412" s="142">
        <f t="shared" si="96"/>
        <v>-5768.3899999999994</v>
      </c>
      <c r="I412" s="91">
        <f t="shared" si="97"/>
        <v>-0.34942849164075507</v>
      </c>
      <c r="J412" s="157"/>
      <c r="K412" s="307">
        <v>69605.84</v>
      </c>
      <c r="L412" s="307">
        <v>125018.72</v>
      </c>
      <c r="M412" s="142">
        <f t="shared" si="98"/>
        <v>-55412.880000000005</v>
      </c>
      <c r="N412" s="91">
        <f t="shared" si="99"/>
        <v>-0.443236660877667</v>
      </c>
      <c r="O412" s="258"/>
      <c r="P412" s="157"/>
      <c r="Q412" s="307">
        <v>30523.15</v>
      </c>
      <c r="R412" s="307">
        <v>56113.65</v>
      </c>
      <c r="S412" s="142">
        <f t="shared" si="100"/>
        <v>-25590.5</v>
      </c>
      <c r="T412" s="91">
        <f t="shared" si="101"/>
        <v>-0.4560476818029125</v>
      </c>
      <c r="U412" s="157"/>
      <c r="V412" s="307">
        <v>168513.19</v>
      </c>
      <c r="W412" s="307">
        <v>204648.07</v>
      </c>
      <c r="X412" s="142">
        <f t="shared" si="102"/>
        <v>-36134.880000000005</v>
      </c>
      <c r="Y412" s="91">
        <f t="shared" si="103"/>
        <v>-0.1765708320630632</v>
      </c>
      <c r="Z412" s="132"/>
    </row>
    <row r="413" spans="1:26" s="68" customFormat="1" hidden="1" outlineLevel="1" x14ac:dyDescent="0.25">
      <c r="A413" s="63" t="s">
        <v>1561</v>
      </c>
      <c r="B413" s="64" t="s">
        <v>2020</v>
      </c>
      <c r="C413" s="65" t="s">
        <v>2465</v>
      </c>
      <c r="D413" s="66"/>
      <c r="E413" s="67"/>
      <c r="F413" s="307">
        <v>1706.01</v>
      </c>
      <c r="G413" s="307">
        <v>1681.95</v>
      </c>
      <c r="H413" s="142">
        <f t="shared" si="96"/>
        <v>24.059999999999945</v>
      </c>
      <c r="I413" s="91">
        <f t="shared" si="97"/>
        <v>1.4304824756978474E-2</v>
      </c>
      <c r="J413" s="157"/>
      <c r="K413" s="307">
        <v>2666.06</v>
      </c>
      <c r="L413" s="307">
        <v>6397.7</v>
      </c>
      <c r="M413" s="142">
        <f t="shared" si="98"/>
        <v>-3731.64</v>
      </c>
      <c r="N413" s="91">
        <f t="shared" si="99"/>
        <v>-0.58327836566266</v>
      </c>
      <c r="O413" s="258"/>
      <c r="P413" s="157"/>
      <c r="Q413" s="307">
        <v>142.84</v>
      </c>
      <c r="R413" s="307">
        <v>-1106.73</v>
      </c>
      <c r="S413" s="142">
        <f t="shared" si="100"/>
        <v>1249.57</v>
      </c>
      <c r="T413" s="91">
        <f t="shared" si="101"/>
        <v>-1.1290649029121826</v>
      </c>
      <c r="U413" s="157"/>
      <c r="V413" s="307">
        <v>4007.29</v>
      </c>
      <c r="W413" s="307">
        <v>6677.7699999999995</v>
      </c>
      <c r="X413" s="142">
        <f t="shared" si="102"/>
        <v>-2670.4799999999996</v>
      </c>
      <c r="Y413" s="91">
        <f t="shared" si="103"/>
        <v>-0.39990595662923395</v>
      </c>
      <c r="Z413" s="132"/>
    </row>
    <row r="414" spans="1:26" s="68" customFormat="1" hidden="1" outlineLevel="1" x14ac:dyDescent="0.25">
      <c r="A414" s="63" t="s">
        <v>1562</v>
      </c>
      <c r="B414" s="64" t="s">
        <v>2021</v>
      </c>
      <c r="C414" s="65" t="s">
        <v>2466</v>
      </c>
      <c r="D414" s="66"/>
      <c r="E414" s="67"/>
      <c r="F414" s="307">
        <v>52876.43</v>
      </c>
      <c r="G414" s="307">
        <v>54192.25</v>
      </c>
      <c r="H414" s="142">
        <f t="shared" si="96"/>
        <v>-1315.8199999999997</v>
      </c>
      <c r="I414" s="91">
        <f t="shared" si="97"/>
        <v>-2.4280593627317555E-2</v>
      </c>
      <c r="J414" s="157"/>
      <c r="K414" s="307">
        <v>434808.35000000003</v>
      </c>
      <c r="L414" s="307">
        <v>352394.36</v>
      </c>
      <c r="M414" s="142">
        <f t="shared" si="98"/>
        <v>82413.990000000049</v>
      </c>
      <c r="N414" s="91">
        <f t="shared" si="99"/>
        <v>0.23386864080344547</v>
      </c>
      <c r="O414" s="258"/>
      <c r="P414" s="157"/>
      <c r="Q414" s="307">
        <v>175869.29</v>
      </c>
      <c r="R414" s="307">
        <v>156147.46</v>
      </c>
      <c r="S414" s="142">
        <f t="shared" si="100"/>
        <v>19721.830000000016</v>
      </c>
      <c r="T414" s="91">
        <f t="shared" si="101"/>
        <v>0.12630259883830333</v>
      </c>
      <c r="U414" s="157"/>
      <c r="V414" s="307">
        <v>543811.79</v>
      </c>
      <c r="W414" s="307">
        <v>680412.38</v>
      </c>
      <c r="X414" s="142">
        <f t="shared" si="102"/>
        <v>-136600.58999999997</v>
      </c>
      <c r="Y414" s="91">
        <f t="shared" si="103"/>
        <v>-0.20076147056583532</v>
      </c>
      <c r="Z414" s="132"/>
    </row>
    <row r="415" spans="1:26" s="68" customFormat="1" hidden="1" outlineLevel="1" x14ac:dyDescent="0.25">
      <c r="A415" s="63" t="s">
        <v>1563</v>
      </c>
      <c r="B415" s="64" t="s">
        <v>2022</v>
      </c>
      <c r="C415" s="65" t="s">
        <v>2467</v>
      </c>
      <c r="D415" s="66"/>
      <c r="E415" s="67"/>
      <c r="F415" s="307">
        <v>875840.3</v>
      </c>
      <c r="G415" s="307">
        <v>1124632.0900000001</v>
      </c>
      <c r="H415" s="142">
        <f t="shared" si="96"/>
        <v>-248791.79000000004</v>
      </c>
      <c r="I415" s="91">
        <f t="shared" si="97"/>
        <v>-0.22122060379763842</v>
      </c>
      <c r="J415" s="157"/>
      <c r="K415" s="307">
        <v>3688174.73</v>
      </c>
      <c r="L415" s="307">
        <v>3257280.07</v>
      </c>
      <c r="M415" s="142">
        <f t="shared" si="98"/>
        <v>430894.66000000015</v>
      </c>
      <c r="N415" s="91">
        <f t="shared" si="99"/>
        <v>0.13228664736833642</v>
      </c>
      <c r="O415" s="258"/>
      <c r="P415" s="157"/>
      <c r="Q415" s="307">
        <v>1944154.1600000001</v>
      </c>
      <c r="R415" s="307">
        <v>1903604.01</v>
      </c>
      <c r="S415" s="142">
        <f t="shared" si="100"/>
        <v>40550.15000000014</v>
      </c>
      <c r="T415" s="91">
        <f t="shared" si="101"/>
        <v>2.1301777989005254E-2</v>
      </c>
      <c r="U415" s="157"/>
      <c r="V415" s="307">
        <v>5436371.8100000005</v>
      </c>
      <c r="W415" s="307">
        <v>5639875.6539999992</v>
      </c>
      <c r="X415" s="142">
        <f t="shared" si="102"/>
        <v>-203503.84399999864</v>
      </c>
      <c r="Y415" s="91">
        <f t="shared" si="103"/>
        <v>-3.6083037372582234E-2</v>
      </c>
      <c r="Z415" s="132"/>
    </row>
    <row r="416" spans="1:26" s="68" customFormat="1" hidden="1" outlineLevel="1" x14ac:dyDescent="0.25">
      <c r="A416" s="63" t="s">
        <v>1564</v>
      </c>
      <c r="B416" s="64" t="s">
        <v>2023</v>
      </c>
      <c r="C416" s="65" t="s">
        <v>2468</v>
      </c>
      <c r="D416" s="66"/>
      <c r="E416" s="67"/>
      <c r="F416" s="307">
        <v>78.2</v>
      </c>
      <c r="G416" s="307">
        <v>-20.6</v>
      </c>
      <c r="H416" s="142">
        <f t="shared" ref="H416:H418" si="104">+F416-G416</f>
        <v>98.800000000000011</v>
      </c>
      <c r="I416" s="91">
        <f t="shared" ref="I416:I418" si="105">IF(AND(F416=0,G416=0),"",IF(OR(F416=0,G416=0),100%,(+H416/G416)))</f>
        <v>-4.7961165048543695</v>
      </c>
      <c r="J416" s="157"/>
      <c r="K416" s="307">
        <v>58.93</v>
      </c>
      <c r="L416" s="307">
        <v>186.06</v>
      </c>
      <c r="M416" s="142">
        <f t="shared" ref="M416:M418" si="106">+K416-L416</f>
        <v>-127.13</v>
      </c>
      <c r="N416" s="91">
        <f t="shared" ref="N416:N418" si="107">IF(AND(K416=0,L416=0),"",IF(OR(K416=0,L416=0),100%,(+M416/L416)))</f>
        <v>-0.6832742126195851</v>
      </c>
      <c r="O416" s="258"/>
      <c r="P416" s="157"/>
      <c r="Q416" s="307">
        <v>-49.28</v>
      </c>
      <c r="R416" s="307">
        <v>-571.75</v>
      </c>
      <c r="S416" s="142">
        <f t="shared" ref="S416:S418" si="108">+Q416-R416</f>
        <v>522.47</v>
      </c>
      <c r="T416" s="91">
        <f t="shared" ref="T416:T418" si="109">IF(AND(Q416=0,R416=0),"",IF(OR(Q416=0,R416=0),100%,(+S416/R416)))</f>
        <v>-0.91380848272846527</v>
      </c>
      <c r="U416" s="157"/>
      <c r="V416" s="307">
        <v>189.29000000000002</v>
      </c>
      <c r="W416" s="307">
        <v>224.22</v>
      </c>
      <c r="X416" s="142">
        <f t="shared" ref="X416:X418" si="110">+V416-W416</f>
        <v>-34.929999999999978</v>
      </c>
      <c r="Y416" s="91">
        <f t="shared" ref="Y416:Y418" si="111">IF(AND(V416=0,W416=0),"",IF(OR(V416=0,W416=0),100%,(+X416/W416)))</f>
        <v>-0.15578449736865568</v>
      </c>
      <c r="Z416" s="132"/>
    </row>
    <row r="417" spans="1:26" s="68" customFormat="1" hidden="1" outlineLevel="1" x14ac:dyDescent="0.25">
      <c r="A417" s="63" t="s">
        <v>1565</v>
      </c>
      <c r="B417" s="64" t="s">
        <v>2024</v>
      </c>
      <c r="C417" s="65" t="s">
        <v>2469</v>
      </c>
      <c r="D417" s="66"/>
      <c r="E417" s="67"/>
      <c r="F417" s="307">
        <v>5033.2700000000004</v>
      </c>
      <c r="G417" s="307">
        <v>15.3</v>
      </c>
      <c r="H417" s="142">
        <f t="shared" si="104"/>
        <v>5017.97</v>
      </c>
      <c r="I417" s="91">
        <f t="shared" si="105"/>
        <v>327.97189542483659</v>
      </c>
      <c r="J417" s="157"/>
      <c r="K417" s="307">
        <v>13633.970000000001</v>
      </c>
      <c r="L417" s="307">
        <v>723.9</v>
      </c>
      <c r="M417" s="142">
        <f t="shared" si="106"/>
        <v>12910.070000000002</v>
      </c>
      <c r="N417" s="91">
        <f t="shared" si="107"/>
        <v>17.834051664594561</v>
      </c>
      <c r="O417" s="258"/>
      <c r="P417" s="157"/>
      <c r="Q417" s="307">
        <v>8653.01</v>
      </c>
      <c r="R417" s="307">
        <v>38.410000000000004</v>
      </c>
      <c r="S417" s="142">
        <f t="shared" si="108"/>
        <v>8614.6</v>
      </c>
      <c r="T417" s="91">
        <f t="shared" si="109"/>
        <v>224.28013538141107</v>
      </c>
      <c r="U417" s="157"/>
      <c r="V417" s="307">
        <v>15828.34</v>
      </c>
      <c r="W417" s="307">
        <v>1573.47</v>
      </c>
      <c r="X417" s="142">
        <f t="shared" si="110"/>
        <v>14254.87</v>
      </c>
      <c r="Y417" s="91">
        <f t="shared" si="111"/>
        <v>9.0595117796971021</v>
      </c>
      <c r="Z417" s="132"/>
    </row>
    <row r="418" spans="1:26" collapsed="1" x14ac:dyDescent="0.25">
      <c r="A418" s="38" t="s">
        <v>676</v>
      </c>
      <c r="B418" s="38">
        <v>53</v>
      </c>
      <c r="C418" s="78" t="s">
        <v>802</v>
      </c>
      <c r="D418" s="83"/>
      <c r="E418" s="48"/>
      <c r="F418" s="283">
        <v>9294346.7600000016</v>
      </c>
      <c r="G418" s="283">
        <v>8516220.5099999998</v>
      </c>
      <c r="H418" s="283">
        <f t="shared" si="104"/>
        <v>778126.25000000186</v>
      </c>
      <c r="I418" s="48">
        <f t="shared" si="105"/>
        <v>9.1369903948154335E-2</v>
      </c>
      <c r="J418" s="261"/>
      <c r="K418" s="283">
        <v>70205407.560000017</v>
      </c>
      <c r="L418" s="283">
        <v>54188315.289999999</v>
      </c>
      <c r="M418" s="283">
        <f t="shared" si="106"/>
        <v>16017092.270000018</v>
      </c>
      <c r="N418" s="48">
        <f t="shared" si="107"/>
        <v>0.29558203063301064</v>
      </c>
      <c r="O418" s="182"/>
      <c r="P418" s="254"/>
      <c r="Q418" s="283">
        <v>35403266.850000001</v>
      </c>
      <c r="R418" s="283">
        <v>22017439.84</v>
      </c>
      <c r="S418" s="283">
        <f t="shared" si="108"/>
        <v>13385827.010000002</v>
      </c>
      <c r="T418" s="48">
        <f t="shared" si="109"/>
        <v>0.60796473646683535</v>
      </c>
      <c r="U418" s="261"/>
      <c r="V418" s="283">
        <v>107412260.55999999</v>
      </c>
      <c r="W418" s="283">
        <v>74675827.43599999</v>
      </c>
      <c r="X418" s="283">
        <f t="shared" si="110"/>
        <v>32736433.123999998</v>
      </c>
      <c r="Y418" s="48">
        <f t="shared" si="111"/>
        <v>0.4383805877752926</v>
      </c>
      <c r="Z418"/>
    </row>
    <row r="419" spans="1:26" x14ac:dyDescent="0.25">
      <c r="A419" s="38"/>
      <c r="B419" s="38">
        <v>54</v>
      </c>
      <c r="C419" s="78" t="s">
        <v>354</v>
      </c>
      <c r="D419" s="181"/>
      <c r="E419" s="239"/>
      <c r="F419" s="305"/>
      <c r="G419" s="305"/>
      <c r="H419" s="305"/>
      <c r="I419" s="239"/>
      <c r="J419" s="266"/>
      <c r="K419" s="305"/>
      <c r="L419" s="305"/>
      <c r="M419" s="305"/>
      <c r="N419" s="239"/>
      <c r="O419" s="264"/>
      <c r="P419" s="265"/>
      <c r="Q419" s="305"/>
      <c r="R419" s="305"/>
      <c r="S419" s="305"/>
      <c r="T419" s="239"/>
      <c r="U419" s="266"/>
      <c r="V419" s="305"/>
      <c r="W419" s="305"/>
      <c r="X419" s="305"/>
      <c r="Y419" s="238"/>
      <c r="Z419" s="238"/>
    </row>
    <row r="420" spans="1:26" x14ac:dyDescent="0.25">
      <c r="A420" s="38"/>
      <c r="B420" s="38">
        <v>55</v>
      </c>
      <c r="C420" s="78" t="s">
        <v>803</v>
      </c>
      <c r="D420" s="181"/>
      <c r="E420" s="239"/>
      <c r="F420" s="305"/>
      <c r="G420" s="305"/>
      <c r="H420" s="305"/>
      <c r="I420" s="239"/>
      <c r="J420" s="266"/>
      <c r="K420" s="305"/>
      <c r="L420" s="305"/>
      <c r="M420" s="305"/>
      <c r="N420" s="239"/>
      <c r="O420" s="264"/>
      <c r="P420" s="265"/>
      <c r="Q420" s="305"/>
      <c r="R420" s="305"/>
      <c r="S420" s="305"/>
      <c r="T420" s="239"/>
      <c r="U420" s="266"/>
      <c r="V420" s="305"/>
      <c r="W420" s="305"/>
      <c r="X420" s="305"/>
      <c r="Y420" s="238"/>
      <c r="Z420" s="238"/>
    </row>
    <row r="421" spans="1:26" x14ac:dyDescent="0.25">
      <c r="A421" s="38"/>
      <c r="B421" s="38">
        <v>56</v>
      </c>
      <c r="C421" s="87" t="s">
        <v>353</v>
      </c>
      <c r="D421" s="83"/>
      <c r="E421" s="48"/>
      <c r="F421" s="283"/>
      <c r="G421" s="283"/>
      <c r="H421" s="283">
        <f t="shared" ref="H421:H433" si="112">+F421-G421</f>
        <v>0</v>
      </c>
      <c r="I421" s="48" t="str">
        <f t="shared" ref="I421:I433" si="113">IF(AND(F421=0,G421=0),"",IF(OR(F421=0,G421=0),100%,(+H421/G421)))</f>
        <v/>
      </c>
      <c r="J421" s="261"/>
      <c r="K421" s="283"/>
      <c r="L421" s="283"/>
      <c r="M421" s="283">
        <f t="shared" ref="M421:M433" si="114">+K421-L421</f>
        <v>0</v>
      </c>
      <c r="N421" s="48" t="str">
        <f t="shared" ref="N421:N433" si="115">IF(AND(K421=0,L421=0),"",IF(OR(K421=0,L421=0),100%,(+M421/L421)))</f>
        <v/>
      </c>
      <c r="O421" s="182"/>
      <c r="P421" s="254"/>
      <c r="Q421" s="283"/>
      <c r="R421" s="283"/>
      <c r="S421" s="283">
        <f t="shared" ref="S421:S433" si="116">+Q421-R421</f>
        <v>0</v>
      </c>
      <c r="T421" s="48" t="str">
        <f t="shared" ref="T421:T433" si="117">IF(AND(Q421=0,R421=0),"",IF(OR(Q421=0,R421=0),100%,(+S421/R421)))</f>
        <v/>
      </c>
      <c r="U421" s="261"/>
      <c r="V421" s="283"/>
      <c r="W421" s="283"/>
      <c r="X421" s="283">
        <f t="shared" ref="X421:X433" si="118">+V421-W421</f>
        <v>0</v>
      </c>
      <c r="Y421" s="48" t="str">
        <f t="shared" ref="Y421:Y433" si="119">IF(AND(V421=0,W421=0),"",IF(OR(V421=0,W421=0),100%,(+X421/W421)))</f>
        <v/>
      </c>
      <c r="Z421"/>
    </row>
    <row r="422" spans="1:26" ht="12.75" customHeight="1" x14ac:dyDescent="0.25">
      <c r="A422" s="38"/>
      <c r="B422" s="38">
        <v>57</v>
      </c>
      <c r="C422" s="87" t="s">
        <v>352</v>
      </c>
      <c r="D422" s="83"/>
      <c r="E422" s="48"/>
      <c r="F422" s="283"/>
      <c r="G422" s="283"/>
      <c r="H422" s="283">
        <f t="shared" si="112"/>
        <v>0</v>
      </c>
      <c r="I422" s="48" t="str">
        <f t="shared" si="113"/>
        <v/>
      </c>
      <c r="J422" s="261"/>
      <c r="K422" s="283"/>
      <c r="L422" s="283"/>
      <c r="M422" s="283">
        <f t="shared" si="114"/>
        <v>0</v>
      </c>
      <c r="N422" s="48" t="str">
        <f t="shared" si="115"/>
        <v/>
      </c>
      <c r="O422" s="182"/>
      <c r="P422" s="254"/>
      <c r="Q422" s="283"/>
      <c r="R422" s="283"/>
      <c r="S422" s="283">
        <f t="shared" si="116"/>
        <v>0</v>
      </c>
      <c r="T422" s="48" t="str">
        <f t="shared" si="117"/>
        <v/>
      </c>
      <c r="U422" s="261"/>
      <c r="V422" s="283"/>
      <c r="W422" s="283"/>
      <c r="X422" s="283">
        <f t="shared" si="118"/>
        <v>0</v>
      </c>
      <c r="Y422" s="48" t="str">
        <f t="shared" si="119"/>
        <v/>
      </c>
      <c r="Z422"/>
    </row>
    <row r="423" spans="1:26" s="45" customFormat="1" ht="12.75" customHeight="1" x14ac:dyDescent="0.25">
      <c r="B423" s="41">
        <v>58</v>
      </c>
      <c r="C423" s="87" t="s">
        <v>351</v>
      </c>
      <c r="D423" s="84"/>
      <c r="E423" s="48"/>
      <c r="F423" s="283"/>
      <c r="G423" s="283"/>
      <c r="H423" s="283">
        <f t="shared" si="112"/>
        <v>0</v>
      </c>
      <c r="I423" s="48" t="str">
        <f t="shared" si="113"/>
        <v/>
      </c>
      <c r="J423" s="261"/>
      <c r="K423" s="283"/>
      <c r="L423" s="283"/>
      <c r="M423" s="283">
        <f t="shared" si="114"/>
        <v>0</v>
      </c>
      <c r="N423" s="48" t="str">
        <f t="shared" si="115"/>
        <v/>
      </c>
      <c r="O423" s="182"/>
      <c r="P423" s="254"/>
      <c r="Q423" s="283"/>
      <c r="R423" s="283"/>
      <c r="S423" s="283">
        <f t="shared" si="116"/>
        <v>0</v>
      </c>
      <c r="T423" s="48" t="str">
        <f t="shared" si="117"/>
        <v/>
      </c>
      <c r="U423" s="261"/>
      <c r="V423" s="283"/>
      <c r="W423" s="283"/>
      <c r="X423" s="283">
        <f t="shared" si="118"/>
        <v>0</v>
      </c>
      <c r="Y423" s="48" t="str">
        <f t="shared" si="119"/>
        <v/>
      </c>
    </row>
    <row r="424" spans="1:26" s="45" customFormat="1" x14ac:dyDescent="0.25">
      <c r="B424" s="41">
        <v>59</v>
      </c>
      <c r="C424" s="87" t="s">
        <v>350</v>
      </c>
      <c r="D424" s="84"/>
      <c r="E424" s="48"/>
      <c r="F424" s="283"/>
      <c r="G424" s="283"/>
      <c r="H424" s="283">
        <f t="shared" si="112"/>
        <v>0</v>
      </c>
      <c r="I424" s="48" t="str">
        <f t="shared" si="113"/>
        <v/>
      </c>
      <c r="J424" s="261"/>
      <c r="K424" s="283"/>
      <c r="L424" s="283"/>
      <c r="M424" s="283">
        <f t="shared" si="114"/>
        <v>0</v>
      </c>
      <c r="N424" s="48" t="str">
        <f t="shared" si="115"/>
        <v/>
      </c>
      <c r="O424" s="182"/>
      <c r="P424" s="254"/>
      <c r="Q424" s="283"/>
      <c r="R424" s="283"/>
      <c r="S424" s="283">
        <f t="shared" si="116"/>
        <v>0</v>
      </c>
      <c r="T424" s="48" t="str">
        <f t="shared" si="117"/>
        <v/>
      </c>
      <c r="U424" s="261"/>
      <c r="V424" s="283"/>
      <c r="W424" s="283"/>
      <c r="X424" s="283">
        <f t="shared" si="118"/>
        <v>0</v>
      </c>
      <c r="Y424" s="48" t="str">
        <f t="shared" si="119"/>
        <v/>
      </c>
    </row>
    <row r="425" spans="1:26" s="45" customFormat="1" x14ac:dyDescent="0.25">
      <c r="A425" s="41"/>
      <c r="B425" s="41">
        <v>60</v>
      </c>
      <c r="C425" s="87" t="s">
        <v>349</v>
      </c>
      <c r="D425" s="84"/>
      <c r="E425" s="72"/>
      <c r="F425" s="304"/>
      <c r="G425" s="304"/>
      <c r="H425" s="304">
        <f t="shared" si="112"/>
        <v>0</v>
      </c>
      <c r="I425" s="48" t="str">
        <f t="shared" si="113"/>
        <v/>
      </c>
      <c r="J425" s="261"/>
      <c r="K425" s="304"/>
      <c r="L425" s="304"/>
      <c r="M425" s="304">
        <f t="shared" si="114"/>
        <v>0</v>
      </c>
      <c r="N425" s="48" t="str">
        <f t="shared" si="115"/>
        <v/>
      </c>
      <c r="O425" s="182"/>
      <c r="P425" s="254"/>
      <c r="Q425" s="304"/>
      <c r="R425" s="304"/>
      <c r="S425" s="304">
        <f t="shared" si="116"/>
        <v>0</v>
      </c>
      <c r="T425" s="48" t="str">
        <f t="shared" si="117"/>
        <v/>
      </c>
      <c r="U425" s="261"/>
      <c r="V425" s="304"/>
      <c r="W425" s="304"/>
      <c r="X425" s="304">
        <f t="shared" si="118"/>
        <v>0</v>
      </c>
      <c r="Y425" s="48" t="str">
        <f t="shared" si="119"/>
        <v/>
      </c>
    </row>
    <row r="426" spans="1:26" s="45" customFormat="1" x14ac:dyDescent="0.25">
      <c r="A426" s="41"/>
      <c r="B426" s="41">
        <v>61</v>
      </c>
      <c r="C426" s="87" t="s">
        <v>348</v>
      </c>
      <c r="D426" s="84"/>
      <c r="E426" s="72"/>
      <c r="F426" s="304"/>
      <c r="G426" s="304"/>
      <c r="H426" s="304">
        <f t="shared" si="112"/>
        <v>0</v>
      </c>
      <c r="I426" s="48" t="str">
        <f t="shared" si="113"/>
        <v/>
      </c>
      <c r="J426" s="261"/>
      <c r="K426" s="304"/>
      <c r="L426" s="304"/>
      <c r="M426" s="304">
        <f t="shared" si="114"/>
        <v>0</v>
      </c>
      <c r="N426" s="48" t="str">
        <f t="shared" si="115"/>
        <v/>
      </c>
      <c r="O426" s="182"/>
      <c r="P426" s="254"/>
      <c r="Q426" s="304"/>
      <c r="R426" s="304"/>
      <c r="S426" s="304">
        <f t="shared" si="116"/>
        <v>0</v>
      </c>
      <c r="T426" s="48" t="str">
        <f t="shared" si="117"/>
        <v/>
      </c>
      <c r="U426" s="261"/>
      <c r="V426" s="304"/>
      <c r="W426" s="304"/>
      <c r="X426" s="304">
        <f t="shared" si="118"/>
        <v>0</v>
      </c>
      <c r="Y426" s="48" t="str">
        <f t="shared" si="119"/>
        <v/>
      </c>
    </row>
    <row r="427" spans="1:26" s="68" customFormat="1" hidden="1" outlineLevel="1" x14ac:dyDescent="0.25">
      <c r="A427" s="63" t="s">
        <v>1414</v>
      </c>
      <c r="B427" s="64" t="s">
        <v>1873</v>
      </c>
      <c r="C427" s="65" t="s">
        <v>2327</v>
      </c>
      <c r="D427" s="66"/>
      <c r="E427" s="67"/>
      <c r="F427" s="307">
        <v>4983.45</v>
      </c>
      <c r="G427" s="307">
        <v>11683.22</v>
      </c>
      <c r="H427" s="142">
        <f t="shared" si="112"/>
        <v>-6699.7699999999995</v>
      </c>
      <c r="I427" s="91">
        <f t="shared" si="113"/>
        <v>-0.57345235303281117</v>
      </c>
      <c r="J427" s="157"/>
      <c r="K427" s="307">
        <v>38716.83</v>
      </c>
      <c r="L427" s="307">
        <v>43947.020000000004</v>
      </c>
      <c r="M427" s="142">
        <f t="shared" si="114"/>
        <v>-5230.1900000000023</v>
      </c>
      <c r="N427" s="91">
        <f t="shared" si="115"/>
        <v>-0.11901125491557793</v>
      </c>
      <c r="O427" s="258"/>
      <c r="P427" s="157"/>
      <c r="Q427" s="307">
        <v>18158.68</v>
      </c>
      <c r="R427" s="307">
        <v>24418.58</v>
      </c>
      <c r="S427" s="142">
        <f t="shared" si="116"/>
        <v>-6259.9000000000015</v>
      </c>
      <c r="T427" s="91">
        <f t="shared" si="117"/>
        <v>-0.25635806832338331</v>
      </c>
      <c r="U427" s="157"/>
      <c r="V427" s="307">
        <v>66585.010000000009</v>
      </c>
      <c r="W427" s="307">
        <v>88005.02</v>
      </c>
      <c r="X427" s="142">
        <f t="shared" si="118"/>
        <v>-21420.009999999995</v>
      </c>
      <c r="Y427" s="91">
        <f t="shared" si="119"/>
        <v>-0.24339531994879376</v>
      </c>
      <c r="Z427" s="132"/>
    </row>
    <row r="428" spans="1:26" s="68" customFormat="1" hidden="1" outlineLevel="1" x14ac:dyDescent="0.25">
      <c r="A428" s="63" t="s">
        <v>1415</v>
      </c>
      <c r="B428" s="64" t="s">
        <v>1874</v>
      </c>
      <c r="C428" s="65" t="s">
        <v>2328</v>
      </c>
      <c r="D428" s="66"/>
      <c r="E428" s="67"/>
      <c r="F428" s="307">
        <v>53996.14</v>
      </c>
      <c r="G428" s="307">
        <v>117600.83</v>
      </c>
      <c r="H428" s="142">
        <f t="shared" si="112"/>
        <v>-63604.69</v>
      </c>
      <c r="I428" s="91">
        <f t="shared" si="113"/>
        <v>-0.54085239024248388</v>
      </c>
      <c r="J428" s="157"/>
      <c r="K428" s="307">
        <v>720535.14</v>
      </c>
      <c r="L428" s="307">
        <v>849640.54</v>
      </c>
      <c r="M428" s="142">
        <f t="shared" si="114"/>
        <v>-129105.40000000002</v>
      </c>
      <c r="N428" s="91">
        <f t="shared" si="115"/>
        <v>-0.15195296589779017</v>
      </c>
      <c r="O428" s="258"/>
      <c r="P428" s="157"/>
      <c r="Q428" s="307">
        <v>230023.08000000002</v>
      </c>
      <c r="R428" s="307">
        <v>300177.28000000003</v>
      </c>
      <c r="S428" s="142">
        <f t="shared" si="116"/>
        <v>-70154.200000000012</v>
      </c>
      <c r="T428" s="91">
        <f t="shared" si="117"/>
        <v>-0.23370922676093275</v>
      </c>
      <c r="U428" s="157"/>
      <c r="V428" s="307">
        <v>1242073.2</v>
      </c>
      <c r="W428" s="307">
        <v>1211768.3700000001</v>
      </c>
      <c r="X428" s="142">
        <f t="shared" si="118"/>
        <v>30304.829999999842</v>
      </c>
      <c r="Y428" s="91">
        <f t="shared" si="119"/>
        <v>2.5008764670099319E-2</v>
      </c>
      <c r="Z428" s="132"/>
    </row>
    <row r="429" spans="1:26" s="45" customFormat="1" collapsed="1" x14ac:dyDescent="0.25">
      <c r="A429" s="38" t="s">
        <v>677</v>
      </c>
      <c r="B429" s="41">
        <v>62</v>
      </c>
      <c r="C429" s="87" t="s">
        <v>347</v>
      </c>
      <c r="D429" s="84"/>
      <c r="E429" s="48"/>
      <c r="F429" s="283">
        <v>58979.59</v>
      </c>
      <c r="G429" s="283">
        <v>129284.05</v>
      </c>
      <c r="H429" s="283">
        <f t="shared" si="112"/>
        <v>-70304.460000000006</v>
      </c>
      <c r="I429" s="48">
        <f t="shared" si="113"/>
        <v>-0.54379840359270926</v>
      </c>
      <c r="J429" s="261"/>
      <c r="K429" s="283">
        <v>759251.97</v>
      </c>
      <c r="L429" s="283">
        <v>893587.56</v>
      </c>
      <c r="M429" s="283">
        <f t="shared" si="114"/>
        <v>-134335.59000000008</v>
      </c>
      <c r="N429" s="48">
        <f t="shared" si="115"/>
        <v>-0.15033287840309692</v>
      </c>
      <c r="O429" s="182"/>
      <c r="P429" s="254"/>
      <c r="Q429" s="283">
        <v>248181.76000000001</v>
      </c>
      <c r="R429" s="283">
        <v>324595.86000000004</v>
      </c>
      <c r="S429" s="283">
        <f t="shared" si="116"/>
        <v>-76414.100000000035</v>
      </c>
      <c r="T429" s="48">
        <f t="shared" si="117"/>
        <v>-0.23541304562541254</v>
      </c>
      <c r="U429" s="261"/>
      <c r="V429" s="283">
        <v>1308658.21</v>
      </c>
      <c r="W429" s="283">
        <v>1299773.3900000001</v>
      </c>
      <c r="X429" s="283">
        <f t="shared" si="118"/>
        <v>8884.8199999998324</v>
      </c>
      <c r="Y429" s="48">
        <f t="shared" si="119"/>
        <v>6.8356684852579046E-3</v>
      </c>
    </row>
    <row r="430" spans="1:26" s="45" customFormat="1" x14ac:dyDescent="0.25">
      <c r="A430" s="41"/>
      <c r="B430" s="41"/>
      <c r="C430" s="87" t="s">
        <v>346</v>
      </c>
      <c r="D430" s="84"/>
      <c r="E430" s="48"/>
      <c r="F430" s="283"/>
      <c r="G430" s="283"/>
      <c r="H430" s="283">
        <f t="shared" si="112"/>
        <v>0</v>
      </c>
      <c r="I430" s="48" t="str">
        <f t="shared" si="113"/>
        <v/>
      </c>
      <c r="J430" s="261"/>
      <c r="K430" s="283"/>
      <c r="L430" s="283"/>
      <c r="M430" s="283">
        <f t="shared" si="114"/>
        <v>0</v>
      </c>
      <c r="N430" s="48" t="str">
        <f t="shared" si="115"/>
        <v/>
      </c>
      <c r="O430" s="182"/>
      <c r="P430" s="254"/>
      <c r="Q430" s="283"/>
      <c r="R430" s="283"/>
      <c r="S430" s="283">
        <f t="shared" si="116"/>
        <v>0</v>
      </c>
      <c r="T430" s="48" t="str">
        <f t="shared" si="117"/>
        <v/>
      </c>
      <c r="U430" s="261"/>
      <c r="V430" s="283"/>
      <c r="W430" s="283"/>
      <c r="X430" s="283">
        <f t="shared" si="118"/>
        <v>0</v>
      </c>
      <c r="Y430" s="48" t="str">
        <f t="shared" si="119"/>
        <v/>
      </c>
    </row>
    <row r="431" spans="1:26" s="68" customFormat="1" hidden="1" outlineLevel="1" x14ac:dyDescent="0.25">
      <c r="A431" s="63" t="s">
        <v>1414</v>
      </c>
      <c r="B431" s="64" t="s">
        <v>1873</v>
      </c>
      <c r="C431" s="65" t="s">
        <v>2327</v>
      </c>
      <c r="D431" s="66"/>
      <c r="E431" s="67"/>
      <c r="F431" s="307">
        <v>4983.45</v>
      </c>
      <c r="G431" s="307">
        <v>11683.22</v>
      </c>
      <c r="H431" s="142">
        <f t="shared" si="112"/>
        <v>-6699.7699999999995</v>
      </c>
      <c r="I431" s="91">
        <f t="shared" si="113"/>
        <v>-0.57345235303281117</v>
      </c>
      <c r="J431" s="157"/>
      <c r="K431" s="307">
        <v>38716.83</v>
      </c>
      <c r="L431" s="307">
        <v>43947.020000000004</v>
      </c>
      <c r="M431" s="142">
        <f t="shared" si="114"/>
        <v>-5230.1900000000023</v>
      </c>
      <c r="N431" s="91">
        <f t="shared" si="115"/>
        <v>-0.11901125491557793</v>
      </c>
      <c r="O431" s="258"/>
      <c r="P431" s="157"/>
      <c r="Q431" s="307">
        <v>18158.68</v>
      </c>
      <c r="R431" s="307">
        <v>24418.58</v>
      </c>
      <c r="S431" s="142">
        <f t="shared" si="116"/>
        <v>-6259.9000000000015</v>
      </c>
      <c r="T431" s="91">
        <f t="shared" si="117"/>
        <v>-0.25635806832338331</v>
      </c>
      <c r="U431" s="157"/>
      <c r="V431" s="307">
        <v>66585.010000000009</v>
      </c>
      <c r="W431" s="307">
        <v>88005.02</v>
      </c>
      <c r="X431" s="142">
        <f t="shared" si="118"/>
        <v>-21420.009999999995</v>
      </c>
      <c r="Y431" s="91">
        <f t="shared" si="119"/>
        <v>-0.24339531994879376</v>
      </c>
      <c r="Z431" s="132"/>
    </row>
    <row r="432" spans="1:26" s="68" customFormat="1" hidden="1" outlineLevel="1" x14ac:dyDescent="0.25">
      <c r="A432" s="63" t="s">
        <v>1415</v>
      </c>
      <c r="B432" s="64" t="s">
        <v>1874</v>
      </c>
      <c r="C432" s="65" t="s">
        <v>2328</v>
      </c>
      <c r="D432" s="66"/>
      <c r="E432" s="67"/>
      <c r="F432" s="307">
        <v>53996.14</v>
      </c>
      <c r="G432" s="307">
        <v>117600.83</v>
      </c>
      <c r="H432" s="142">
        <f t="shared" si="112"/>
        <v>-63604.69</v>
      </c>
      <c r="I432" s="91">
        <f t="shared" si="113"/>
        <v>-0.54085239024248388</v>
      </c>
      <c r="J432" s="157"/>
      <c r="K432" s="307">
        <v>720535.14</v>
      </c>
      <c r="L432" s="307">
        <v>849640.54</v>
      </c>
      <c r="M432" s="142">
        <f t="shared" si="114"/>
        <v>-129105.40000000002</v>
      </c>
      <c r="N432" s="91">
        <f t="shared" si="115"/>
        <v>-0.15195296589779017</v>
      </c>
      <c r="O432" s="258"/>
      <c r="P432" s="157"/>
      <c r="Q432" s="307">
        <v>230023.08000000002</v>
      </c>
      <c r="R432" s="307">
        <v>300177.28000000003</v>
      </c>
      <c r="S432" s="142">
        <f t="shared" si="116"/>
        <v>-70154.200000000012</v>
      </c>
      <c r="T432" s="91">
        <f t="shared" si="117"/>
        <v>-0.23370922676093275</v>
      </c>
      <c r="U432" s="157"/>
      <c r="V432" s="307">
        <v>1242073.2</v>
      </c>
      <c r="W432" s="307">
        <v>1211768.3700000001</v>
      </c>
      <c r="X432" s="142">
        <f t="shared" si="118"/>
        <v>30304.829999999842</v>
      </c>
      <c r="Y432" s="91">
        <f t="shared" si="119"/>
        <v>2.5008764670099319E-2</v>
      </c>
      <c r="Z432" s="132"/>
    </row>
    <row r="433" spans="1:26" s="45" customFormat="1" collapsed="1" x14ac:dyDescent="0.25">
      <c r="A433" s="38" t="s">
        <v>678</v>
      </c>
      <c r="B433" s="41">
        <v>63</v>
      </c>
      <c r="C433" s="78" t="s">
        <v>804</v>
      </c>
      <c r="D433" s="84" t="s">
        <v>276</v>
      </c>
      <c r="E433" s="48"/>
      <c r="F433" s="283">
        <v>58979.59</v>
      </c>
      <c r="G433" s="283">
        <v>129284.05</v>
      </c>
      <c r="H433" s="283">
        <f t="shared" si="112"/>
        <v>-70304.460000000006</v>
      </c>
      <c r="I433" s="48">
        <f t="shared" si="113"/>
        <v>-0.54379840359270926</v>
      </c>
      <c r="J433" s="261"/>
      <c r="K433" s="283">
        <v>759251.97</v>
      </c>
      <c r="L433" s="283">
        <v>893587.56</v>
      </c>
      <c r="M433" s="283">
        <f t="shared" si="114"/>
        <v>-134335.59000000008</v>
      </c>
      <c r="N433" s="48">
        <f t="shared" si="115"/>
        <v>-0.15033287840309692</v>
      </c>
      <c r="O433" s="182"/>
      <c r="P433" s="254"/>
      <c r="Q433" s="283">
        <v>248181.76000000001</v>
      </c>
      <c r="R433" s="283">
        <v>324595.86000000004</v>
      </c>
      <c r="S433" s="283">
        <f t="shared" si="116"/>
        <v>-76414.100000000035</v>
      </c>
      <c r="T433" s="48">
        <f t="shared" si="117"/>
        <v>-0.23541304562541254</v>
      </c>
      <c r="U433" s="261"/>
      <c r="V433" s="283">
        <v>1308658.21</v>
      </c>
      <c r="W433" s="283">
        <v>1299773.3900000001</v>
      </c>
      <c r="X433" s="283">
        <f t="shared" si="118"/>
        <v>8884.8199999998324</v>
      </c>
      <c r="Y433" s="48">
        <f t="shared" si="119"/>
        <v>6.8356684852579046E-3</v>
      </c>
    </row>
    <row r="434" spans="1:26" x14ac:dyDescent="0.25">
      <c r="A434" s="38"/>
      <c r="B434" s="38">
        <v>64</v>
      </c>
      <c r="C434" s="78" t="s">
        <v>805</v>
      </c>
      <c r="D434" s="181"/>
      <c r="E434" s="239"/>
      <c r="F434" s="305"/>
      <c r="G434" s="305"/>
      <c r="H434" s="305"/>
      <c r="I434" s="239"/>
      <c r="J434" s="266"/>
      <c r="K434" s="305"/>
      <c r="L434" s="305"/>
      <c r="M434" s="305"/>
      <c r="N434" s="239"/>
      <c r="O434" s="264"/>
      <c r="P434" s="265"/>
      <c r="Q434" s="305"/>
      <c r="R434" s="305"/>
      <c r="S434" s="305"/>
      <c r="T434" s="239"/>
      <c r="U434" s="266"/>
      <c r="V434" s="305"/>
      <c r="W434" s="305"/>
      <c r="X434" s="305"/>
      <c r="Y434" s="238"/>
      <c r="Z434" s="238"/>
    </row>
    <row r="435" spans="1:26" s="45" customFormat="1" x14ac:dyDescent="0.25">
      <c r="A435" s="41"/>
      <c r="B435" s="41">
        <v>65</v>
      </c>
      <c r="C435" s="87" t="s">
        <v>344</v>
      </c>
      <c r="D435" s="84"/>
      <c r="E435" s="48"/>
      <c r="F435" s="283"/>
      <c r="G435" s="283"/>
      <c r="H435" s="283">
        <f t="shared" ref="H435:H443" si="120">+F435-G435</f>
        <v>0</v>
      </c>
      <c r="I435" s="48" t="str">
        <f t="shared" ref="I435:I443" si="121">IF(AND(F435=0,G435=0),"",IF(OR(F435=0,G435=0),100%,(+H435/G435)))</f>
        <v/>
      </c>
      <c r="J435" s="261"/>
      <c r="K435" s="283"/>
      <c r="L435" s="283"/>
      <c r="M435" s="283">
        <f t="shared" ref="M435:M443" si="122">+K435-L435</f>
        <v>0</v>
      </c>
      <c r="N435" s="48" t="str">
        <f t="shared" ref="N435:N443" si="123">IF(AND(K435=0,L435=0),"",IF(OR(K435=0,L435=0),100%,(+M435/L435)))</f>
        <v/>
      </c>
      <c r="O435" s="182"/>
      <c r="P435" s="254"/>
      <c r="Q435" s="283"/>
      <c r="R435" s="283"/>
      <c r="S435" s="283">
        <f t="shared" ref="S435:S443" si="124">+Q435-R435</f>
        <v>0</v>
      </c>
      <c r="T435" s="48" t="str">
        <f t="shared" ref="T435:T443" si="125">IF(AND(Q435=0,R435=0),"",IF(OR(Q435=0,R435=0),100%,(+S435/R435)))</f>
        <v/>
      </c>
      <c r="U435" s="261"/>
      <c r="V435" s="283"/>
      <c r="W435" s="283"/>
      <c r="X435" s="283">
        <f t="shared" ref="X435:X443" si="126">+V435-W435</f>
        <v>0</v>
      </c>
      <c r="Y435" s="48" t="str">
        <f t="shared" ref="Y435:Y443" si="127">IF(AND(V435=0,W435=0),"",IF(OR(V435=0,W435=0),100%,(+X435/W435)))</f>
        <v/>
      </c>
    </row>
    <row r="436" spans="1:26" s="45" customFormat="1" x14ac:dyDescent="0.25">
      <c r="A436" s="41"/>
      <c r="B436" s="41">
        <v>66</v>
      </c>
      <c r="C436" s="87" t="s">
        <v>343</v>
      </c>
      <c r="D436" s="84"/>
      <c r="E436" s="48"/>
      <c r="F436" s="283"/>
      <c r="G436" s="283"/>
      <c r="H436" s="283">
        <f t="shared" si="120"/>
        <v>0</v>
      </c>
      <c r="I436" s="48" t="str">
        <f t="shared" si="121"/>
        <v/>
      </c>
      <c r="J436" s="261"/>
      <c r="K436" s="283"/>
      <c r="L436" s="283"/>
      <c r="M436" s="283">
        <f t="shared" si="122"/>
        <v>0</v>
      </c>
      <c r="N436" s="48" t="str">
        <f t="shared" si="123"/>
        <v/>
      </c>
      <c r="O436" s="182"/>
      <c r="P436" s="254"/>
      <c r="Q436" s="283"/>
      <c r="R436" s="283"/>
      <c r="S436" s="283">
        <f t="shared" si="124"/>
        <v>0</v>
      </c>
      <c r="T436" s="48" t="str">
        <f t="shared" si="125"/>
        <v/>
      </c>
      <c r="U436" s="261"/>
      <c r="V436" s="283"/>
      <c r="W436" s="283"/>
      <c r="X436" s="283">
        <f t="shared" si="126"/>
        <v>0</v>
      </c>
      <c r="Y436" s="48" t="str">
        <f t="shared" si="127"/>
        <v/>
      </c>
    </row>
    <row r="437" spans="1:26" s="75" customFormat="1" ht="13" x14ac:dyDescent="0.3">
      <c r="B437" s="41">
        <v>67</v>
      </c>
      <c r="C437" s="87" t="s">
        <v>342</v>
      </c>
      <c r="D437" s="84"/>
      <c r="E437" s="48"/>
      <c r="F437" s="283"/>
      <c r="G437" s="283"/>
      <c r="H437" s="283">
        <f t="shared" si="120"/>
        <v>0</v>
      </c>
      <c r="I437" s="48" t="str">
        <f t="shared" si="121"/>
        <v/>
      </c>
      <c r="J437" s="261"/>
      <c r="K437" s="283"/>
      <c r="L437" s="283"/>
      <c r="M437" s="283">
        <f t="shared" si="122"/>
        <v>0</v>
      </c>
      <c r="N437" s="48" t="str">
        <f t="shared" si="123"/>
        <v/>
      </c>
      <c r="O437" s="182"/>
      <c r="P437" s="254"/>
      <c r="Q437" s="283"/>
      <c r="R437" s="283"/>
      <c r="S437" s="283">
        <f t="shared" si="124"/>
        <v>0</v>
      </c>
      <c r="T437" s="48" t="str">
        <f t="shared" si="125"/>
        <v/>
      </c>
      <c r="U437" s="261"/>
      <c r="V437" s="283"/>
      <c r="W437" s="283"/>
      <c r="X437" s="283">
        <f t="shared" si="126"/>
        <v>0</v>
      </c>
      <c r="Y437" s="48" t="str">
        <f t="shared" si="127"/>
        <v/>
      </c>
    </row>
    <row r="438" spans="1:26" x14ac:dyDescent="0.25">
      <c r="A438" s="38"/>
      <c r="B438" s="38">
        <v>68</v>
      </c>
      <c r="C438" s="87" t="s">
        <v>341</v>
      </c>
      <c r="D438" s="83"/>
      <c r="E438" s="72"/>
      <c r="F438" s="304"/>
      <c r="G438" s="304"/>
      <c r="H438" s="304">
        <f t="shared" si="120"/>
        <v>0</v>
      </c>
      <c r="I438" s="48" t="str">
        <f t="shared" si="121"/>
        <v/>
      </c>
      <c r="J438" s="261"/>
      <c r="K438" s="304"/>
      <c r="L438" s="304"/>
      <c r="M438" s="304">
        <f t="shared" si="122"/>
        <v>0</v>
      </c>
      <c r="N438" s="48" t="str">
        <f t="shared" si="123"/>
        <v/>
      </c>
      <c r="O438" s="182"/>
      <c r="P438" s="254"/>
      <c r="Q438" s="304"/>
      <c r="R438" s="304"/>
      <c r="S438" s="304">
        <f t="shared" si="124"/>
        <v>0</v>
      </c>
      <c r="T438" s="48" t="str">
        <f t="shared" si="125"/>
        <v/>
      </c>
      <c r="U438" s="261"/>
      <c r="V438" s="304"/>
      <c r="W438" s="304"/>
      <c r="X438" s="304">
        <f t="shared" si="126"/>
        <v>0</v>
      </c>
      <c r="Y438" s="48" t="str">
        <f t="shared" si="127"/>
        <v/>
      </c>
      <c r="Z438"/>
    </row>
    <row r="439" spans="1:26" s="45" customFormat="1" x14ac:dyDescent="0.25">
      <c r="A439" s="41"/>
      <c r="B439" s="41">
        <v>69</v>
      </c>
      <c r="C439" s="87" t="s">
        <v>340</v>
      </c>
      <c r="D439" s="84"/>
      <c r="E439" s="48"/>
      <c r="F439" s="283"/>
      <c r="G439" s="283"/>
      <c r="H439" s="283">
        <f t="shared" si="120"/>
        <v>0</v>
      </c>
      <c r="I439" s="48" t="str">
        <f t="shared" si="121"/>
        <v/>
      </c>
      <c r="J439" s="261"/>
      <c r="K439" s="283"/>
      <c r="L439" s="283"/>
      <c r="M439" s="283">
        <f t="shared" si="122"/>
        <v>0</v>
      </c>
      <c r="N439" s="48" t="str">
        <f t="shared" si="123"/>
        <v/>
      </c>
      <c r="O439" s="182"/>
      <c r="P439" s="254"/>
      <c r="Q439" s="283"/>
      <c r="R439" s="283"/>
      <c r="S439" s="283">
        <f t="shared" si="124"/>
        <v>0</v>
      </c>
      <c r="T439" s="48" t="str">
        <f t="shared" si="125"/>
        <v/>
      </c>
      <c r="U439" s="261"/>
      <c r="V439" s="283"/>
      <c r="W439" s="283"/>
      <c r="X439" s="283">
        <f t="shared" si="126"/>
        <v>0</v>
      </c>
      <c r="Y439" s="48" t="str">
        <f t="shared" si="127"/>
        <v/>
      </c>
    </row>
    <row r="440" spans="1:26" s="45" customFormat="1" x14ac:dyDescent="0.25">
      <c r="A440" s="41"/>
      <c r="B440" s="41">
        <v>70</v>
      </c>
      <c r="C440" s="78" t="s">
        <v>806</v>
      </c>
      <c r="D440" s="84" t="s">
        <v>275</v>
      </c>
      <c r="E440" s="48"/>
      <c r="F440" s="283"/>
      <c r="G440" s="283"/>
      <c r="H440" s="283">
        <f t="shared" si="120"/>
        <v>0</v>
      </c>
      <c r="I440" s="48" t="str">
        <f t="shared" si="121"/>
        <v/>
      </c>
      <c r="J440" s="261"/>
      <c r="K440" s="283"/>
      <c r="L440" s="283"/>
      <c r="M440" s="283">
        <f t="shared" si="122"/>
        <v>0</v>
      </c>
      <c r="N440" s="48" t="str">
        <f t="shared" si="123"/>
        <v/>
      </c>
      <c r="O440" s="182"/>
      <c r="P440" s="254"/>
      <c r="Q440" s="283"/>
      <c r="R440" s="283"/>
      <c r="S440" s="283">
        <f t="shared" si="124"/>
        <v>0</v>
      </c>
      <c r="T440" s="48" t="str">
        <f t="shared" si="125"/>
        <v/>
      </c>
      <c r="U440" s="261"/>
      <c r="V440" s="283"/>
      <c r="W440" s="283"/>
      <c r="X440" s="283">
        <f t="shared" si="126"/>
        <v>0</v>
      </c>
      <c r="Y440" s="48" t="str">
        <f t="shared" si="127"/>
        <v/>
      </c>
    </row>
    <row r="441" spans="1:26" s="68" customFormat="1" hidden="1" outlineLevel="1" x14ac:dyDescent="0.25">
      <c r="A441" s="63" t="s">
        <v>1414</v>
      </c>
      <c r="B441" s="64" t="s">
        <v>1873</v>
      </c>
      <c r="C441" s="65" t="s">
        <v>2327</v>
      </c>
      <c r="D441" s="66"/>
      <c r="E441" s="67"/>
      <c r="F441" s="307">
        <v>4983.45</v>
      </c>
      <c r="G441" s="307">
        <v>11683.22</v>
      </c>
      <c r="H441" s="142">
        <f t="shared" si="120"/>
        <v>-6699.7699999999995</v>
      </c>
      <c r="I441" s="91">
        <f t="shared" si="121"/>
        <v>-0.57345235303281117</v>
      </c>
      <c r="J441" s="157"/>
      <c r="K441" s="307">
        <v>38716.83</v>
      </c>
      <c r="L441" s="307">
        <v>43947.020000000004</v>
      </c>
      <c r="M441" s="142">
        <f t="shared" si="122"/>
        <v>-5230.1900000000023</v>
      </c>
      <c r="N441" s="91">
        <f t="shared" si="123"/>
        <v>-0.11901125491557793</v>
      </c>
      <c r="O441" s="258"/>
      <c r="P441" s="157"/>
      <c r="Q441" s="307">
        <v>18158.68</v>
      </c>
      <c r="R441" s="307">
        <v>24418.58</v>
      </c>
      <c r="S441" s="142">
        <f t="shared" si="124"/>
        <v>-6259.9000000000015</v>
      </c>
      <c r="T441" s="91">
        <f t="shared" si="125"/>
        <v>-0.25635806832338331</v>
      </c>
      <c r="U441" s="157"/>
      <c r="V441" s="307">
        <v>66585.010000000009</v>
      </c>
      <c r="W441" s="307">
        <v>88005.02</v>
      </c>
      <c r="X441" s="142">
        <f t="shared" si="126"/>
        <v>-21420.009999999995</v>
      </c>
      <c r="Y441" s="91">
        <f t="shared" si="127"/>
        <v>-0.24339531994879376</v>
      </c>
      <c r="Z441" s="132"/>
    </row>
    <row r="442" spans="1:26" s="68" customFormat="1" hidden="1" outlineLevel="1" x14ac:dyDescent="0.25">
      <c r="A442" s="63" t="s">
        <v>1415</v>
      </c>
      <c r="B442" s="64" t="s">
        <v>1874</v>
      </c>
      <c r="C442" s="65" t="s">
        <v>2328</v>
      </c>
      <c r="D442" s="66"/>
      <c r="E442" s="67"/>
      <c r="F442" s="307">
        <v>53996.14</v>
      </c>
      <c r="G442" s="307">
        <v>117600.83</v>
      </c>
      <c r="H442" s="142">
        <f t="shared" si="120"/>
        <v>-63604.69</v>
      </c>
      <c r="I442" s="91">
        <f t="shared" si="121"/>
        <v>-0.54085239024248388</v>
      </c>
      <c r="J442" s="157"/>
      <c r="K442" s="307">
        <v>720535.14</v>
      </c>
      <c r="L442" s="307">
        <v>849640.54</v>
      </c>
      <c r="M442" s="142">
        <f t="shared" si="122"/>
        <v>-129105.40000000002</v>
      </c>
      <c r="N442" s="91">
        <f t="shared" si="123"/>
        <v>-0.15195296589779017</v>
      </c>
      <c r="O442" s="258"/>
      <c r="P442" s="157"/>
      <c r="Q442" s="307">
        <v>230023.08000000002</v>
      </c>
      <c r="R442" s="307">
        <v>300177.28000000003</v>
      </c>
      <c r="S442" s="142">
        <f t="shared" si="124"/>
        <v>-70154.200000000012</v>
      </c>
      <c r="T442" s="91">
        <f t="shared" si="125"/>
        <v>-0.23370922676093275</v>
      </c>
      <c r="U442" s="157"/>
      <c r="V442" s="307">
        <v>1242073.2</v>
      </c>
      <c r="W442" s="307">
        <v>1211768.3700000001</v>
      </c>
      <c r="X442" s="142">
        <f t="shared" si="126"/>
        <v>30304.829999999842</v>
      </c>
      <c r="Y442" s="91">
        <f t="shared" si="127"/>
        <v>2.5008764670099319E-2</v>
      </c>
      <c r="Z442" s="132"/>
    </row>
    <row r="443" spans="1:26" s="45" customFormat="1" collapsed="1" x14ac:dyDescent="0.25">
      <c r="A443" s="38" t="s">
        <v>679</v>
      </c>
      <c r="B443" s="41">
        <v>71</v>
      </c>
      <c r="C443" s="78" t="s">
        <v>807</v>
      </c>
      <c r="D443" s="84"/>
      <c r="E443" s="48"/>
      <c r="F443" s="283">
        <v>58979.59</v>
      </c>
      <c r="G443" s="283">
        <v>129284.05</v>
      </c>
      <c r="H443" s="283">
        <f t="shared" si="120"/>
        <v>-70304.460000000006</v>
      </c>
      <c r="I443" s="48">
        <f t="shared" si="121"/>
        <v>-0.54379840359270926</v>
      </c>
      <c r="J443" s="261"/>
      <c r="K443" s="283">
        <v>759251.97</v>
      </c>
      <c r="L443" s="283">
        <v>893587.56</v>
      </c>
      <c r="M443" s="283">
        <f t="shared" si="122"/>
        <v>-134335.59000000008</v>
      </c>
      <c r="N443" s="48">
        <f t="shared" si="123"/>
        <v>-0.15033287840309692</v>
      </c>
      <c r="O443" s="182"/>
      <c r="P443" s="254"/>
      <c r="Q443" s="283">
        <v>248181.76000000001</v>
      </c>
      <c r="R443" s="283">
        <v>324595.86000000004</v>
      </c>
      <c r="S443" s="283">
        <f t="shared" si="124"/>
        <v>-76414.100000000035</v>
      </c>
      <c r="T443" s="48">
        <f t="shared" si="125"/>
        <v>-0.23541304562541254</v>
      </c>
      <c r="U443" s="261"/>
      <c r="V443" s="283">
        <v>1308658.21</v>
      </c>
      <c r="W443" s="283">
        <v>1299773.3900000001</v>
      </c>
      <c r="X443" s="283">
        <f t="shared" si="126"/>
        <v>8884.8199999998324</v>
      </c>
      <c r="Y443" s="48">
        <f t="shared" si="127"/>
        <v>6.8356684852579046E-3</v>
      </c>
    </row>
    <row r="444" spans="1:26" x14ac:dyDescent="0.25">
      <c r="A444" s="38"/>
      <c r="B444" s="324">
        <v>71.099999999999994</v>
      </c>
      <c r="C444" s="78" t="s">
        <v>985</v>
      </c>
      <c r="D444" s="181"/>
      <c r="E444" s="239"/>
      <c r="F444" s="305"/>
      <c r="G444" s="305"/>
      <c r="H444" s="305"/>
      <c r="I444" s="239"/>
      <c r="J444" s="266"/>
      <c r="K444" s="305"/>
      <c r="L444" s="305"/>
      <c r="M444" s="305"/>
      <c r="N444" s="239"/>
      <c r="O444" s="264"/>
      <c r="P444" s="265"/>
      <c r="Q444" s="305"/>
      <c r="R444" s="305"/>
      <c r="S444" s="305"/>
      <c r="T444" s="239"/>
      <c r="U444" s="266"/>
      <c r="V444" s="305"/>
      <c r="W444" s="305"/>
      <c r="X444" s="305"/>
      <c r="Y444" s="238"/>
      <c r="Z444" s="238"/>
    </row>
    <row r="445" spans="1:26" s="68" customFormat="1" hidden="1" outlineLevel="1" x14ac:dyDescent="0.25">
      <c r="A445" s="63" t="s">
        <v>1416</v>
      </c>
      <c r="B445" s="64" t="s">
        <v>1875</v>
      </c>
      <c r="C445" s="65" t="s">
        <v>2329</v>
      </c>
      <c r="D445" s="66"/>
      <c r="E445" s="67"/>
      <c r="F445" s="307">
        <v>0.33</v>
      </c>
      <c r="G445" s="307">
        <v>0</v>
      </c>
      <c r="H445" s="142"/>
      <c r="I445" s="91"/>
      <c r="J445" s="157"/>
      <c r="K445" s="307">
        <v>4.0999999999999996</v>
      </c>
      <c r="L445" s="307">
        <v>0</v>
      </c>
      <c r="M445" s="142"/>
      <c r="N445" s="91"/>
      <c r="O445" s="258"/>
      <c r="P445" s="157"/>
      <c r="Q445" s="307">
        <v>-8.74</v>
      </c>
      <c r="R445" s="307">
        <v>0</v>
      </c>
      <c r="S445" s="142"/>
      <c r="T445" s="91"/>
      <c r="U445" s="157"/>
      <c r="V445" s="307">
        <v>4.0999999999999996</v>
      </c>
      <c r="W445" s="307">
        <v>0</v>
      </c>
      <c r="X445" s="142"/>
      <c r="Y445" s="91"/>
      <c r="Z445" s="132"/>
    </row>
    <row r="446" spans="1:26" s="45" customFormat="1" collapsed="1" x14ac:dyDescent="0.25">
      <c r="A446" s="38" t="s">
        <v>1119</v>
      </c>
      <c r="B446" s="322">
        <v>71.2</v>
      </c>
      <c r="C446" s="87" t="s">
        <v>1223</v>
      </c>
      <c r="D446" s="84" t="s">
        <v>276</v>
      </c>
      <c r="E446" s="48"/>
      <c r="F446" s="283">
        <v>0.33</v>
      </c>
      <c r="G446" s="283">
        <v>0</v>
      </c>
      <c r="H446" s="283"/>
      <c r="I446" s="48"/>
      <c r="J446" s="261"/>
      <c r="K446" s="283">
        <v>4.0999999999999996</v>
      </c>
      <c r="L446" s="283">
        <v>0</v>
      </c>
      <c r="M446" s="283"/>
      <c r="N446" s="48"/>
      <c r="O446" s="182"/>
      <c r="P446" s="254"/>
      <c r="Q446" s="283">
        <v>-8.74</v>
      </c>
      <c r="R446" s="283">
        <v>0</v>
      </c>
      <c r="S446" s="283"/>
      <c r="T446" s="48"/>
      <c r="U446" s="261"/>
      <c r="V446" s="283">
        <v>4.0999999999999996</v>
      </c>
      <c r="W446" s="283">
        <v>0</v>
      </c>
      <c r="X446" s="283"/>
      <c r="Y446" s="48"/>
    </row>
    <row r="447" spans="1:26" s="45" customFormat="1" x14ac:dyDescent="0.25">
      <c r="A447" s="38" t="s">
        <v>1120</v>
      </c>
      <c r="B447" s="322">
        <v>71.3</v>
      </c>
      <c r="C447" s="87" t="s">
        <v>1225</v>
      </c>
      <c r="D447" s="84" t="s">
        <v>275</v>
      </c>
      <c r="E447" s="48"/>
      <c r="F447" s="283">
        <v>0</v>
      </c>
      <c r="G447" s="283">
        <v>0</v>
      </c>
      <c r="H447" s="283"/>
      <c r="I447" s="48"/>
      <c r="J447" s="261"/>
      <c r="K447" s="283">
        <v>0</v>
      </c>
      <c r="L447" s="283">
        <v>0</v>
      </c>
      <c r="M447" s="283"/>
      <c r="N447" s="48"/>
      <c r="O447" s="182"/>
      <c r="P447" s="254"/>
      <c r="Q447" s="283">
        <v>0</v>
      </c>
      <c r="R447" s="283">
        <v>0</v>
      </c>
      <c r="S447" s="283"/>
      <c r="T447" s="48"/>
      <c r="U447" s="261"/>
      <c r="V447" s="283">
        <v>0</v>
      </c>
      <c r="W447" s="283">
        <v>0</v>
      </c>
      <c r="X447" s="283"/>
      <c r="Y447" s="48"/>
    </row>
    <row r="448" spans="1:26" s="45" customFormat="1" x14ac:dyDescent="0.25">
      <c r="A448" s="38"/>
      <c r="B448" s="325">
        <v>71.400000000000006</v>
      </c>
      <c r="C448" s="78" t="s">
        <v>1224</v>
      </c>
      <c r="D448" s="84"/>
      <c r="E448" s="48"/>
      <c r="F448" s="283">
        <f>F446+F447</f>
        <v>0.33</v>
      </c>
      <c r="G448" s="283"/>
      <c r="H448" s="283"/>
      <c r="I448" s="48"/>
      <c r="J448" s="261"/>
      <c r="K448" s="283"/>
      <c r="L448" s="283"/>
      <c r="M448" s="283"/>
      <c r="N448" s="48"/>
      <c r="O448" s="182"/>
      <c r="P448" s="254"/>
      <c r="Q448" s="283"/>
      <c r="R448" s="283"/>
      <c r="S448" s="283"/>
      <c r="T448" s="48"/>
      <c r="U448" s="261"/>
      <c r="V448" s="283"/>
      <c r="W448" s="283"/>
      <c r="X448" s="283"/>
      <c r="Y448" s="48"/>
    </row>
    <row r="449" spans="1:26" x14ac:dyDescent="0.25">
      <c r="A449" s="38"/>
      <c r="B449" s="38">
        <v>72</v>
      </c>
      <c r="C449" s="78" t="s">
        <v>337</v>
      </c>
      <c r="D449" s="181"/>
      <c r="E449" s="239"/>
      <c r="F449" s="305"/>
      <c r="G449" s="305"/>
      <c r="H449" s="305"/>
      <c r="I449" s="239"/>
      <c r="J449" s="266"/>
      <c r="K449" s="305"/>
      <c r="L449" s="305"/>
      <c r="M449" s="305"/>
      <c r="N449" s="239"/>
      <c r="O449" s="264"/>
      <c r="P449" s="265"/>
      <c r="Q449" s="305"/>
      <c r="R449" s="305"/>
      <c r="S449" s="305"/>
      <c r="T449" s="239"/>
      <c r="U449" s="266"/>
      <c r="V449" s="305"/>
      <c r="W449" s="305"/>
      <c r="X449" s="305"/>
      <c r="Y449" s="238"/>
      <c r="Z449" s="238"/>
    </row>
    <row r="450" spans="1:26" s="68" customFormat="1" hidden="1" outlineLevel="1" x14ac:dyDescent="0.25">
      <c r="A450" s="63" t="s">
        <v>1417</v>
      </c>
      <c r="B450" s="64" t="s">
        <v>1876</v>
      </c>
      <c r="C450" s="65" t="s">
        <v>2250</v>
      </c>
      <c r="D450" s="66"/>
      <c r="E450" s="67"/>
      <c r="F450" s="307">
        <v>-153811.89000000001</v>
      </c>
      <c r="G450" s="307">
        <v>353198.19</v>
      </c>
      <c r="H450" s="142">
        <f t="shared" ref="H450:H481" si="128">+F450-G450</f>
        <v>-507010.08</v>
      </c>
      <c r="I450" s="91">
        <f t="shared" ref="I450:I481" si="129">IF(AND(F450=0,G450=0),"",IF(OR(F450=0,G450=0),100%,(+H450/G450)))</f>
        <v>-1.4354832339316348</v>
      </c>
      <c r="J450" s="157"/>
      <c r="K450" s="307">
        <v>807294.13</v>
      </c>
      <c r="L450" s="307">
        <v>787016.49</v>
      </c>
      <c r="M450" s="142">
        <f t="shared" ref="M450:M481" si="130">+K450-L450</f>
        <v>20277.640000000014</v>
      </c>
      <c r="N450" s="91">
        <f t="shared" ref="N450:N481" si="131">IF(AND(K450=0,L450=0),"",IF(OR(K450=0,L450=0),100%,(+M450/L450)))</f>
        <v>2.5765203471149651E-2</v>
      </c>
      <c r="O450" s="258"/>
      <c r="P450" s="157"/>
      <c r="Q450" s="307">
        <v>239191.28</v>
      </c>
      <c r="R450" s="307">
        <v>569983.28</v>
      </c>
      <c r="S450" s="142">
        <f t="shared" ref="S450:S481" si="132">+Q450-R450</f>
        <v>-330792</v>
      </c>
      <c r="T450" s="91">
        <f t="shared" ref="T450:T481" si="133">IF(AND(Q450=0,R450=0),"",IF(OR(Q450=0,R450=0),100%,(+S450/R450)))</f>
        <v>-0.58035386581866044</v>
      </c>
      <c r="U450" s="157"/>
      <c r="V450" s="307">
        <v>1213208.72</v>
      </c>
      <c r="W450" s="307">
        <v>1100203.92</v>
      </c>
      <c r="X450" s="142">
        <f t="shared" ref="X450:X481" si="134">+V450-W450</f>
        <v>113004.80000000005</v>
      </c>
      <c r="Y450" s="91">
        <f t="shared" ref="Y450:Y481" si="135">IF(AND(V450=0,W450=0),"",IF(OR(V450=0,W450=0),100%,(+X450/W450)))</f>
        <v>0.10271259531596656</v>
      </c>
      <c r="Z450" s="132"/>
    </row>
    <row r="451" spans="1:26" s="68" customFormat="1" hidden="1" outlineLevel="1" x14ac:dyDescent="0.25">
      <c r="A451" s="63" t="s">
        <v>1418</v>
      </c>
      <c r="B451" s="64" t="s">
        <v>1877</v>
      </c>
      <c r="C451" s="65" t="s">
        <v>2330</v>
      </c>
      <c r="D451" s="66"/>
      <c r="E451" s="67"/>
      <c r="F451" s="307">
        <v>0</v>
      </c>
      <c r="G451" s="307">
        <v>0</v>
      </c>
      <c r="H451" s="142">
        <f t="shared" si="128"/>
        <v>0</v>
      </c>
      <c r="I451" s="91" t="str">
        <f t="shared" si="129"/>
        <v/>
      </c>
      <c r="J451" s="157"/>
      <c r="K451" s="307">
        <v>2414.25</v>
      </c>
      <c r="L451" s="307">
        <v>0</v>
      </c>
      <c r="M451" s="142">
        <f t="shared" si="130"/>
        <v>2414.25</v>
      </c>
      <c r="N451" s="91">
        <f t="shared" si="131"/>
        <v>1</v>
      </c>
      <c r="O451" s="258"/>
      <c r="P451" s="157"/>
      <c r="Q451" s="307">
        <v>1687.97</v>
      </c>
      <c r="R451" s="307">
        <v>-17.05</v>
      </c>
      <c r="S451" s="142">
        <f t="shared" si="132"/>
        <v>1705.02</v>
      </c>
      <c r="T451" s="91">
        <f t="shared" si="133"/>
        <v>-100.00117302052786</v>
      </c>
      <c r="U451" s="157"/>
      <c r="V451" s="307">
        <v>3462.3199999999997</v>
      </c>
      <c r="W451" s="307">
        <v>687.29</v>
      </c>
      <c r="X451" s="142">
        <f t="shared" si="134"/>
        <v>2775.0299999999997</v>
      </c>
      <c r="Y451" s="91">
        <f t="shared" si="135"/>
        <v>4.0376405883979105</v>
      </c>
      <c r="Z451" s="132"/>
    </row>
    <row r="452" spans="1:26" s="68" customFormat="1" hidden="1" outlineLevel="1" x14ac:dyDescent="0.25">
      <c r="A452" s="63" t="s">
        <v>1419</v>
      </c>
      <c r="B452" s="64" t="s">
        <v>1878</v>
      </c>
      <c r="C452" s="65" t="s">
        <v>2331</v>
      </c>
      <c r="D452" s="66"/>
      <c r="E452" s="67"/>
      <c r="F452" s="307">
        <v>27294.53</v>
      </c>
      <c r="G452" s="307">
        <v>118584.33</v>
      </c>
      <c r="H452" s="142">
        <f t="shared" si="128"/>
        <v>-91289.8</v>
      </c>
      <c r="I452" s="91">
        <f t="shared" si="129"/>
        <v>-0.76983021281142294</v>
      </c>
      <c r="J452" s="157"/>
      <c r="K452" s="307">
        <v>193954.02</v>
      </c>
      <c r="L452" s="307">
        <v>292762.73</v>
      </c>
      <c r="M452" s="142">
        <f t="shared" si="130"/>
        <v>-98808.709999999992</v>
      </c>
      <c r="N452" s="91">
        <f t="shared" si="131"/>
        <v>-0.3375044016019389</v>
      </c>
      <c r="O452" s="258"/>
      <c r="P452" s="157"/>
      <c r="Q452" s="307">
        <v>80662.05</v>
      </c>
      <c r="R452" s="307">
        <v>183329.52</v>
      </c>
      <c r="S452" s="142">
        <f t="shared" si="132"/>
        <v>-102667.46999999999</v>
      </c>
      <c r="T452" s="91">
        <f t="shared" si="133"/>
        <v>-0.56001603015160895</v>
      </c>
      <c r="U452" s="157"/>
      <c r="V452" s="307">
        <v>288619.84999999998</v>
      </c>
      <c r="W452" s="307">
        <v>463444.3</v>
      </c>
      <c r="X452" s="142">
        <f t="shared" si="134"/>
        <v>-174824.45</v>
      </c>
      <c r="Y452" s="91">
        <f t="shared" si="135"/>
        <v>-0.3772286119389105</v>
      </c>
      <c r="Z452" s="132"/>
    </row>
    <row r="453" spans="1:26" s="68" customFormat="1" hidden="1" outlineLevel="1" x14ac:dyDescent="0.25">
      <c r="A453" s="63" t="s">
        <v>1420</v>
      </c>
      <c r="B453" s="64" t="s">
        <v>1879</v>
      </c>
      <c r="C453" s="65" t="s">
        <v>2312</v>
      </c>
      <c r="D453" s="66"/>
      <c r="E453" s="67"/>
      <c r="F453" s="307">
        <v>54720.32</v>
      </c>
      <c r="G453" s="307">
        <v>21857.38</v>
      </c>
      <c r="H453" s="142">
        <f t="shared" si="128"/>
        <v>32862.94</v>
      </c>
      <c r="I453" s="91">
        <f t="shared" si="129"/>
        <v>1.5035168899474687</v>
      </c>
      <c r="J453" s="157"/>
      <c r="K453" s="307">
        <v>720583.18</v>
      </c>
      <c r="L453" s="307">
        <v>172472.29</v>
      </c>
      <c r="M453" s="142">
        <f t="shared" si="130"/>
        <v>548110.89</v>
      </c>
      <c r="N453" s="91">
        <f t="shared" si="131"/>
        <v>3.1779649357006856</v>
      </c>
      <c r="O453" s="258"/>
      <c r="P453" s="157"/>
      <c r="Q453" s="307">
        <v>255585.14</v>
      </c>
      <c r="R453" s="307">
        <v>63244.590000000004</v>
      </c>
      <c r="S453" s="142">
        <f t="shared" si="132"/>
        <v>192340.55000000002</v>
      </c>
      <c r="T453" s="91">
        <f t="shared" si="133"/>
        <v>3.0412174385192472</v>
      </c>
      <c r="U453" s="157"/>
      <c r="V453" s="307">
        <v>830058.77</v>
      </c>
      <c r="W453" s="307">
        <v>446370.55000000005</v>
      </c>
      <c r="X453" s="142">
        <f t="shared" si="134"/>
        <v>383688.22</v>
      </c>
      <c r="Y453" s="91">
        <f t="shared" si="135"/>
        <v>0.85957332982653079</v>
      </c>
      <c r="Z453" s="132"/>
    </row>
    <row r="454" spans="1:26" s="68" customFormat="1" hidden="1" outlineLevel="1" x14ac:dyDescent="0.25">
      <c r="A454" s="63" t="s">
        <v>1421</v>
      </c>
      <c r="B454" s="64" t="s">
        <v>1880</v>
      </c>
      <c r="C454" s="65" t="s">
        <v>2313</v>
      </c>
      <c r="D454" s="66"/>
      <c r="E454" s="67"/>
      <c r="F454" s="307">
        <v>39755.31</v>
      </c>
      <c r="G454" s="307">
        <v>25421.71</v>
      </c>
      <c r="H454" s="142">
        <f t="shared" si="128"/>
        <v>14333.599999999999</v>
      </c>
      <c r="I454" s="91">
        <f t="shared" si="129"/>
        <v>0.56383303876883184</v>
      </c>
      <c r="J454" s="157"/>
      <c r="K454" s="307">
        <v>249631.03</v>
      </c>
      <c r="L454" s="307">
        <v>198195.56</v>
      </c>
      <c r="M454" s="142">
        <f t="shared" si="130"/>
        <v>51435.47</v>
      </c>
      <c r="N454" s="91">
        <f t="shared" si="131"/>
        <v>0.25951878033998343</v>
      </c>
      <c r="O454" s="258"/>
      <c r="P454" s="157"/>
      <c r="Q454" s="307">
        <v>111337.87</v>
      </c>
      <c r="R454" s="307">
        <v>92214.85</v>
      </c>
      <c r="S454" s="142">
        <f t="shared" si="132"/>
        <v>19123.01999999999</v>
      </c>
      <c r="T454" s="91">
        <f t="shared" si="133"/>
        <v>0.20737462567037726</v>
      </c>
      <c r="U454" s="157"/>
      <c r="V454" s="307">
        <v>378178.58</v>
      </c>
      <c r="W454" s="307">
        <v>397928.76</v>
      </c>
      <c r="X454" s="142">
        <f t="shared" si="134"/>
        <v>-19750.179999999993</v>
      </c>
      <c r="Y454" s="91">
        <f t="shared" si="135"/>
        <v>-4.9632451798658613E-2</v>
      </c>
      <c r="Z454" s="132"/>
    </row>
    <row r="455" spans="1:26" s="68" customFormat="1" hidden="1" outlineLevel="1" x14ac:dyDescent="0.25">
      <c r="A455" s="63" t="s">
        <v>1422</v>
      </c>
      <c r="B455" s="64" t="s">
        <v>1881</v>
      </c>
      <c r="C455" s="65" t="s">
        <v>2332</v>
      </c>
      <c r="D455" s="66"/>
      <c r="E455" s="67"/>
      <c r="F455" s="307">
        <v>2344.91</v>
      </c>
      <c r="G455" s="307">
        <v>5644.26</v>
      </c>
      <c r="H455" s="142">
        <f t="shared" si="128"/>
        <v>-3299.3500000000004</v>
      </c>
      <c r="I455" s="91">
        <f t="shared" si="129"/>
        <v>-0.58454961323539312</v>
      </c>
      <c r="J455" s="157"/>
      <c r="K455" s="307">
        <v>12826.24</v>
      </c>
      <c r="L455" s="307">
        <v>21980.87</v>
      </c>
      <c r="M455" s="142">
        <f t="shared" si="130"/>
        <v>-9154.6299999999992</v>
      </c>
      <c r="N455" s="91">
        <f t="shared" si="131"/>
        <v>-0.41648169521952494</v>
      </c>
      <c r="O455" s="258"/>
      <c r="P455" s="157"/>
      <c r="Q455" s="307">
        <v>8907.02</v>
      </c>
      <c r="R455" s="307">
        <v>9623.82</v>
      </c>
      <c r="S455" s="142">
        <f t="shared" si="132"/>
        <v>-716.79999999999927</v>
      </c>
      <c r="T455" s="91">
        <f t="shared" si="133"/>
        <v>-7.4481858555126679E-2</v>
      </c>
      <c r="U455" s="157"/>
      <c r="V455" s="307">
        <v>31091.4</v>
      </c>
      <c r="W455" s="307">
        <v>45466.479999999996</v>
      </c>
      <c r="X455" s="142">
        <f t="shared" si="134"/>
        <v>-14375.079999999994</v>
      </c>
      <c r="Y455" s="91">
        <f t="shared" si="135"/>
        <v>-0.31616874673385748</v>
      </c>
      <c r="Z455" s="132"/>
    </row>
    <row r="456" spans="1:26" s="68" customFormat="1" hidden="1" outlineLevel="1" x14ac:dyDescent="0.25">
      <c r="A456" s="63" t="s">
        <v>1423</v>
      </c>
      <c r="B456" s="64" t="s">
        <v>1882</v>
      </c>
      <c r="C456" s="65" t="s">
        <v>2333</v>
      </c>
      <c r="D456" s="66"/>
      <c r="E456" s="67"/>
      <c r="F456" s="307">
        <v>226862.45</v>
      </c>
      <c r="G456" s="307">
        <v>113072.32000000001</v>
      </c>
      <c r="H456" s="142">
        <f t="shared" si="128"/>
        <v>113790.13</v>
      </c>
      <c r="I456" s="91">
        <f t="shared" si="129"/>
        <v>1.0063482380126276</v>
      </c>
      <c r="J456" s="157"/>
      <c r="K456" s="307">
        <v>844506.84</v>
      </c>
      <c r="L456" s="307">
        <v>860080.54</v>
      </c>
      <c r="M456" s="142">
        <f t="shared" si="130"/>
        <v>-15573.70000000007</v>
      </c>
      <c r="N456" s="91">
        <f t="shared" si="131"/>
        <v>-1.8107257722631498E-2</v>
      </c>
      <c r="O456" s="258"/>
      <c r="P456" s="157"/>
      <c r="Q456" s="307">
        <v>454416.54000000004</v>
      </c>
      <c r="R456" s="307">
        <v>358081.46</v>
      </c>
      <c r="S456" s="142">
        <f t="shared" si="132"/>
        <v>96335.080000000016</v>
      </c>
      <c r="T456" s="91">
        <f t="shared" si="133"/>
        <v>0.26903118636748191</v>
      </c>
      <c r="U456" s="157"/>
      <c r="V456" s="307">
        <v>1337861.06</v>
      </c>
      <c r="W456" s="307">
        <v>1368519.48</v>
      </c>
      <c r="X456" s="142">
        <f t="shared" si="134"/>
        <v>-30658.419999999925</v>
      </c>
      <c r="Y456" s="91">
        <f t="shared" si="135"/>
        <v>-2.2402618631340146E-2</v>
      </c>
      <c r="Z456" s="132"/>
    </row>
    <row r="457" spans="1:26" s="68" customFormat="1" hidden="1" outlineLevel="1" x14ac:dyDescent="0.25">
      <c r="A457" s="63" t="s">
        <v>1424</v>
      </c>
      <c r="B457" s="64" t="s">
        <v>1883</v>
      </c>
      <c r="C457" s="65" t="s">
        <v>2334</v>
      </c>
      <c r="D457" s="66"/>
      <c r="E457" s="67"/>
      <c r="F457" s="307">
        <v>22058.53</v>
      </c>
      <c r="G457" s="307">
        <v>13811.03</v>
      </c>
      <c r="H457" s="142">
        <f t="shared" si="128"/>
        <v>8247.4999999999982</v>
      </c>
      <c r="I457" s="91">
        <f t="shared" si="129"/>
        <v>0.59716762616546326</v>
      </c>
      <c r="J457" s="157"/>
      <c r="K457" s="307">
        <v>105402.73</v>
      </c>
      <c r="L457" s="307">
        <v>126662.27</v>
      </c>
      <c r="M457" s="142">
        <f t="shared" si="130"/>
        <v>-21259.540000000008</v>
      </c>
      <c r="N457" s="91">
        <f t="shared" si="131"/>
        <v>-0.16784429964819048</v>
      </c>
      <c r="O457" s="258"/>
      <c r="P457" s="157"/>
      <c r="Q457" s="307">
        <v>50626.130000000005</v>
      </c>
      <c r="R457" s="307">
        <v>49123.48</v>
      </c>
      <c r="S457" s="142">
        <f t="shared" si="132"/>
        <v>1502.6500000000015</v>
      </c>
      <c r="T457" s="91">
        <f t="shared" si="133"/>
        <v>3.0589241641675251E-2</v>
      </c>
      <c r="U457" s="157"/>
      <c r="V457" s="307">
        <v>170696.18</v>
      </c>
      <c r="W457" s="307">
        <v>218410.3</v>
      </c>
      <c r="X457" s="142">
        <f t="shared" si="134"/>
        <v>-47714.119999999995</v>
      </c>
      <c r="Y457" s="91">
        <f t="shared" si="135"/>
        <v>-0.21846094254712345</v>
      </c>
      <c r="Z457" s="132"/>
    </row>
    <row r="458" spans="1:26" s="68" customFormat="1" hidden="1" outlineLevel="1" x14ac:dyDescent="0.25">
      <c r="A458" s="63" t="s">
        <v>1425</v>
      </c>
      <c r="B458" s="64" t="s">
        <v>1884</v>
      </c>
      <c r="C458" s="65" t="s">
        <v>2335</v>
      </c>
      <c r="D458" s="66"/>
      <c r="E458" s="67"/>
      <c r="F458" s="307">
        <v>-137904.32000000001</v>
      </c>
      <c r="G458" s="307">
        <v>279766.21000000002</v>
      </c>
      <c r="H458" s="142">
        <f t="shared" si="128"/>
        <v>-417670.53</v>
      </c>
      <c r="I458" s="91">
        <f t="shared" si="129"/>
        <v>-1.492927005016081</v>
      </c>
      <c r="J458" s="157"/>
      <c r="K458" s="307">
        <v>1800495.0390000001</v>
      </c>
      <c r="L458" s="307">
        <v>4474071.88</v>
      </c>
      <c r="M458" s="142">
        <f t="shared" si="130"/>
        <v>-2673576.841</v>
      </c>
      <c r="N458" s="91">
        <f t="shared" si="131"/>
        <v>-0.59757127572121171</v>
      </c>
      <c r="O458" s="258"/>
      <c r="P458" s="157"/>
      <c r="Q458" s="307">
        <v>873666.54</v>
      </c>
      <c r="R458" s="307">
        <v>3100457.84</v>
      </c>
      <c r="S458" s="142">
        <f t="shared" si="132"/>
        <v>-2226791.2999999998</v>
      </c>
      <c r="T458" s="91">
        <f t="shared" si="133"/>
        <v>-0.71821370098036874</v>
      </c>
      <c r="U458" s="157"/>
      <c r="V458" s="307">
        <v>3612246.449</v>
      </c>
      <c r="W458" s="307">
        <v>5668998.2630000003</v>
      </c>
      <c r="X458" s="142">
        <f t="shared" si="134"/>
        <v>-2056751.8140000002</v>
      </c>
      <c r="Y458" s="91">
        <f t="shared" si="135"/>
        <v>-0.3628069225958061</v>
      </c>
      <c r="Z458" s="132"/>
    </row>
    <row r="459" spans="1:26" s="68" customFormat="1" hidden="1" outlineLevel="1" x14ac:dyDescent="0.25">
      <c r="A459" s="63" t="s">
        <v>1426</v>
      </c>
      <c r="B459" s="64" t="s">
        <v>1885</v>
      </c>
      <c r="C459" s="65" t="s">
        <v>2326</v>
      </c>
      <c r="D459" s="66"/>
      <c r="E459" s="67"/>
      <c r="F459" s="307">
        <v>77077.09</v>
      </c>
      <c r="G459" s="307">
        <v>73586.37</v>
      </c>
      <c r="H459" s="142">
        <f t="shared" si="128"/>
        <v>3490.7200000000012</v>
      </c>
      <c r="I459" s="91">
        <f t="shared" si="129"/>
        <v>4.7437045746379407E-2</v>
      </c>
      <c r="J459" s="157"/>
      <c r="K459" s="307">
        <v>631374.94000000006</v>
      </c>
      <c r="L459" s="307">
        <v>522573.57</v>
      </c>
      <c r="M459" s="142">
        <f t="shared" si="130"/>
        <v>108801.37000000005</v>
      </c>
      <c r="N459" s="91">
        <f t="shared" si="131"/>
        <v>0.20820297130603074</v>
      </c>
      <c r="O459" s="258"/>
      <c r="P459" s="157"/>
      <c r="Q459" s="307">
        <v>249781.72</v>
      </c>
      <c r="R459" s="307">
        <v>206711.95</v>
      </c>
      <c r="S459" s="142">
        <f t="shared" si="132"/>
        <v>43069.76999999999</v>
      </c>
      <c r="T459" s="91">
        <f t="shared" si="133"/>
        <v>0.20835645931451949</v>
      </c>
      <c r="U459" s="157"/>
      <c r="V459" s="307">
        <v>1093912.21</v>
      </c>
      <c r="W459" s="307">
        <v>833253.03</v>
      </c>
      <c r="X459" s="142">
        <f t="shared" si="134"/>
        <v>260659.17999999993</v>
      </c>
      <c r="Y459" s="91">
        <f t="shared" si="135"/>
        <v>0.31282116069832944</v>
      </c>
      <c r="Z459" s="132"/>
    </row>
    <row r="460" spans="1:26" s="68" customFormat="1" hidden="1" outlineLevel="1" x14ac:dyDescent="0.25">
      <c r="A460" s="63" t="s">
        <v>1427</v>
      </c>
      <c r="B460" s="64" t="s">
        <v>1886</v>
      </c>
      <c r="C460" s="65" t="s">
        <v>2262</v>
      </c>
      <c r="D460" s="66"/>
      <c r="E460" s="67"/>
      <c r="F460" s="307">
        <v>1031.414</v>
      </c>
      <c r="G460" s="307">
        <v>1448.34</v>
      </c>
      <c r="H460" s="142">
        <f t="shared" si="128"/>
        <v>-416.92599999999993</v>
      </c>
      <c r="I460" s="91">
        <f t="shared" si="129"/>
        <v>-0.28786472789538364</v>
      </c>
      <c r="J460" s="157"/>
      <c r="K460" s="307">
        <v>52613.648000000001</v>
      </c>
      <c r="L460" s="307">
        <v>56005.599999999999</v>
      </c>
      <c r="M460" s="142">
        <f t="shared" si="130"/>
        <v>-3391.9519999999975</v>
      </c>
      <c r="N460" s="91">
        <f t="shared" si="131"/>
        <v>-6.0564514977073679E-2</v>
      </c>
      <c r="O460" s="258"/>
      <c r="P460" s="157"/>
      <c r="Q460" s="307">
        <v>48487.991999999998</v>
      </c>
      <c r="R460" s="307">
        <v>4345.0200000000004</v>
      </c>
      <c r="S460" s="142">
        <f t="shared" si="132"/>
        <v>44142.971999999994</v>
      </c>
      <c r="T460" s="91">
        <f t="shared" si="133"/>
        <v>10.159440462874738</v>
      </c>
      <c r="U460" s="157"/>
      <c r="V460" s="307">
        <v>59855.347999999998</v>
      </c>
      <c r="W460" s="307">
        <v>230514.68000000002</v>
      </c>
      <c r="X460" s="142">
        <f t="shared" si="134"/>
        <v>-170659.33200000002</v>
      </c>
      <c r="Y460" s="91">
        <f t="shared" si="135"/>
        <v>-0.74034040695369163</v>
      </c>
      <c r="Z460" s="132"/>
    </row>
    <row r="461" spans="1:26" s="75" customFormat="1" ht="13" collapsed="1" x14ac:dyDescent="0.3">
      <c r="A461" s="38" t="s">
        <v>690</v>
      </c>
      <c r="B461" s="41">
        <v>73</v>
      </c>
      <c r="C461" s="87" t="s">
        <v>1226</v>
      </c>
      <c r="D461" s="84" t="s">
        <v>276</v>
      </c>
      <c r="E461" s="48"/>
      <c r="F461" s="283">
        <v>159428.34399999998</v>
      </c>
      <c r="G461" s="283">
        <v>1006390.1399999999</v>
      </c>
      <c r="H461" s="283">
        <f t="shared" si="128"/>
        <v>-846961.79599999986</v>
      </c>
      <c r="I461" s="48">
        <f t="shared" si="129"/>
        <v>-0.84158395669496522</v>
      </c>
      <c r="J461" s="261"/>
      <c r="K461" s="283">
        <v>5421096.0470000003</v>
      </c>
      <c r="L461" s="283">
        <v>7511821.8000000007</v>
      </c>
      <c r="M461" s="283">
        <f t="shared" si="130"/>
        <v>-2090725.7530000005</v>
      </c>
      <c r="N461" s="48">
        <f t="shared" si="131"/>
        <v>-0.2783247271653862</v>
      </c>
      <c r="O461" s="182"/>
      <c r="P461" s="254"/>
      <c r="Q461" s="283">
        <v>2374350.2520000003</v>
      </c>
      <c r="R461" s="283">
        <v>4637098.76</v>
      </c>
      <c r="S461" s="283">
        <f t="shared" si="132"/>
        <v>-2262748.5079999994</v>
      </c>
      <c r="T461" s="48">
        <f t="shared" si="133"/>
        <v>-0.48796642580025612</v>
      </c>
      <c r="U461" s="261"/>
      <c r="V461" s="283">
        <v>9019190.8870000001</v>
      </c>
      <c r="W461" s="283">
        <v>10773797.052999998</v>
      </c>
      <c r="X461" s="283">
        <f t="shared" si="134"/>
        <v>-1754606.1659999974</v>
      </c>
      <c r="Y461" s="48">
        <f t="shared" si="135"/>
        <v>-0.16285866137708821</v>
      </c>
    </row>
    <row r="462" spans="1:26" s="68" customFormat="1" hidden="1" outlineLevel="1" x14ac:dyDescent="0.25">
      <c r="A462" s="63" t="s">
        <v>1568</v>
      </c>
      <c r="B462" s="64" t="s">
        <v>2027</v>
      </c>
      <c r="C462" s="65" t="s">
        <v>2452</v>
      </c>
      <c r="D462" s="66"/>
      <c r="E462" s="67"/>
      <c r="F462" s="307">
        <v>6922.79</v>
      </c>
      <c r="G462" s="307">
        <v>709.15</v>
      </c>
      <c r="H462" s="142">
        <f t="shared" si="128"/>
        <v>6213.64</v>
      </c>
      <c r="I462" s="91">
        <f t="shared" si="129"/>
        <v>8.7620954664034407</v>
      </c>
      <c r="J462" s="157"/>
      <c r="K462" s="307">
        <v>68151.14</v>
      </c>
      <c r="L462" s="307">
        <v>9940.91</v>
      </c>
      <c r="M462" s="142">
        <f t="shared" si="130"/>
        <v>58210.229999999996</v>
      </c>
      <c r="N462" s="91">
        <f t="shared" si="131"/>
        <v>5.8556238815158768</v>
      </c>
      <c r="O462" s="258"/>
      <c r="P462" s="157"/>
      <c r="Q462" s="307">
        <v>34707.770000000004</v>
      </c>
      <c r="R462" s="307">
        <v>4032.29</v>
      </c>
      <c r="S462" s="142">
        <f t="shared" si="132"/>
        <v>30675.480000000003</v>
      </c>
      <c r="T462" s="91">
        <f t="shared" si="133"/>
        <v>7.6074587889263929</v>
      </c>
      <c r="U462" s="157"/>
      <c r="V462" s="307">
        <v>73803.75</v>
      </c>
      <c r="W462" s="307">
        <v>18343.47</v>
      </c>
      <c r="X462" s="142">
        <f t="shared" si="134"/>
        <v>55460.28</v>
      </c>
      <c r="Y462" s="91">
        <f t="shared" si="135"/>
        <v>3.0234344973988017</v>
      </c>
      <c r="Z462" s="132"/>
    </row>
    <row r="463" spans="1:26" s="68" customFormat="1" hidden="1" outlineLevel="1" x14ac:dyDescent="0.25">
      <c r="A463" s="63" t="s">
        <v>1569</v>
      </c>
      <c r="B463" s="64" t="s">
        <v>2028</v>
      </c>
      <c r="C463" s="65" t="s">
        <v>2453</v>
      </c>
      <c r="D463" s="66"/>
      <c r="E463" s="67"/>
      <c r="F463" s="307">
        <v>16</v>
      </c>
      <c r="G463" s="307">
        <v>-26.86</v>
      </c>
      <c r="H463" s="142">
        <f t="shared" si="128"/>
        <v>42.86</v>
      </c>
      <c r="I463" s="91">
        <f t="shared" si="129"/>
        <v>-1.5956813104988832</v>
      </c>
      <c r="J463" s="157"/>
      <c r="K463" s="307">
        <v>8220.380000000001</v>
      </c>
      <c r="L463" s="307">
        <v>8092.17</v>
      </c>
      <c r="M463" s="142">
        <f t="shared" si="130"/>
        <v>128.21000000000095</v>
      </c>
      <c r="N463" s="91">
        <f t="shared" si="131"/>
        <v>1.5843710648688912E-2</v>
      </c>
      <c r="O463" s="258"/>
      <c r="P463" s="157"/>
      <c r="Q463" s="307">
        <v>516.72</v>
      </c>
      <c r="R463" s="307">
        <v>5457.21</v>
      </c>
      <c r="S463" s="142">
        <f t="shared" si="132"/>
        <v>-4940.49</v>
      </c>
      <c r="T463" s="91">
        <f t="shared" si="133"/>
        <v>-0.90531425398692733</v>
      </c>
      <c r="U463" s="157"/>
      <c r="V463" s="307">
        <v>10446.670000000002</v>
      </c>
      <c r="W463" s="307">
        <v>11333.67</v>
      </c>
      <c r="X463" s="142">
        <f t="shared" si="134"/>
        <v>-886.99999999999818</v>
      </c>
      <c r="Y463" s="91">
        <f t="shared" si="135"/>
        <v>-7.826238102926926E-2</v>
      </c>
      <c r="Z463" s="132"/>
    </row>
    <row r="464" spans="1:26" s="68" customFormat="1" hidden="1" outlineLevel="1" x14ac:dyDescent="0.25">
      <c r="A464" s="63" t="s">
        <v>1570</v>
      </c>
      <c r="B464" s="64" t="s">
        <v>2029</v>
      </c>
      <c r="C464" s="65" t="s">
        <v>2466</v>
      </c>
      <c r="D464" s="66"/>
      <c r="E464" s="67"/>
      <c r="F464" s="307">
        <v>15063.37</v>
      </c>
      <c r="G464" s="307">
        <v>117524.75</v>
      </c>
      <c r="H464" s="142">
        <f t="shared" si="128"/>
        <v>-102461.38</v>
      </c>
      <c r="I464" s="91">
        <f t="shared" si="129"/>
        <v>-0.87182810429292557</v>
      </c>
      <c r="J464" s="157"/>
      <c r="K464" s="307">
        <v>204440.86000000002</v>
      </c>
      <c r="L464" s="307">
        <v>737972.72</v>
      </c>
      <c r="M464" s="142">
        <f t="shared" si="130"/>
        <v>-533531.86</v>
      </c>
      <c r="N464" s="91">
        <f t="shared" si="131"/>
        <v>-0.72296962413461574</v>
      </c>
      <c r="O464" s="258"/>
      <c r="P464" s="157"/>
      <c r="Q464" s="307">
        <v>40721.730000000003</v>
      </c>
      <c r="R464" s="307">
        <v>314959.60000000003</v>
      </c>
      <c r="S464" s="142">
        <f t="shared" si="132"/>
        <v>-274237.87000000005</v>
      </c>
      <c r="T464" s="91">
        <f t="shared" si="133"/>
        <v>-0.87070808446543624</v>
      </c>
      <c r="U464" s="157"/>
      <c r="V464" s="307">
        <v>354538.76</v>
      </c>
      <c r="W464" s="307">
        <v>1053028.19</v>
      </c>
      <c r="X464" s="142">
        <f t="shared" si="134"/>
        <v>-698489.42999999993</v>
      </c>
      <c r="Y464" s="91">
        <f t="shared" si="135"/>
        <v>-0.66331503432970773</v>
      </c>
      <c r="Z464" s="132"/>
    </row>
    <row r="465" spans="1:26" s="68" customFormat="1" hidden="1" outlineLevel="1" x14ac:dyDescent="0.25">
      <c r="A465" s="63" t="s">
        <v>1571</v>
      </c>
      <c r="B465" s="64" t="s">
        <v>2030</v>
      </c>
      <c r="C465" s="65" t="s">
        <v>2459</v>
      </c>
      <c r="D465" s="66"/>
      <c r="E465" s="67"/>
      <c r="F465" s="307">
        <v>16731.57</v>
      </c>
      <c r="G465" s="307">
        <v>0</v>
      </c>
      <c r="H465" s="142">
        <f t="shared" si="128"/>
        <v>16731.57</v>
      </c>
      <c r="I465" s="91">
        <f t="shared" si="129"/>
        <v>1</v>
      </c>
      <c r="J465" s="157"/>
      <c r="K465" s="307">
        <v>73966.720000000001</v>
      </c>
      <c r="L465" s="307">
        <v>0</v>
      </c>
      <c r="M465" s="142">
        <f t="shared" si="130"/>
        <v>73966.720000000001</v>
      </c>
      <c r="N465" s="91">
        <f t="shared" si="131"/>
        <v>1</v>
      </c>
      <c r="O465" s="258"/>
      <c r="P465" s="157"/>
      <c r="Q465" s="307">
        <v>39210.99</v>
      </c>
      <c r="R465" s="307">
        <v>0</v>
      </c>
      <c r="S465" s="142">
        <f t="shared" si="132"/>
        <v>39210.99</v>
      </c>
      <c r="T465" s="91">
        <f t="shared" si="133"/>
        <v>1</v>
      </c>
      <c r="U465" s="157"/>
      <c r="V465" s="307">
        <v>73966.720000000001</v>
      </c>
      <c r="W465" s="307">
        <v>0</v>
      </c>
      <c r="X465" s="142">
        <f t="shared" si="134"/>
        <v>73966.720000000001</v>
      </c>
      <c r="Y465" s="91">
        <f t="shared" si="135"/>
        <v>1</v>
      </c>
      <c r="Z465" s="132"/>
    </row>
    <row r="466" spans="1:26" s="68" customFormat="1" hidden="1" outlineLevel="1" x14ac:dyDescent="0.25">
      <c r="A466" s="63" t="s">
        <v>1572</v>
      </c>
      <c r="B466" s="64" t="s">
        <v>2031</v>
      </c>
      <c r="C466" s="65" t="s">
        <v>2460</v>
      </c>
      <c r="D466" s="66"/>
      <c r="E466" s="67"/>
      <c r="F466" s="307">
        <v>146855.53</v>
      </c>
      <c r="G466" s="307">
        <v>0</v>
      </c>
      <c r="H466" s="142">
        <f t="shared" si="128"/>
        <v>146855.53</v>
      </c>
      <c r="I466" s="91">
        <f t="shared" si="129"/>
        <v>1</v>
      </c>
      <c r="J466" s="157"/>
      <c r="K466" s="307">
        <v>617270.78</v>
      </c>
      <c r="L466" s="307">
        <v>0</v>
      </c>
      <c r="M466" s="142">
        <f t="shared" si="130"/>
        <v>617270.78</v>
      </c>
      <c r="N466" s="91">
        <f t="shared" si="131"/>
        <v>1</v>
      </c>
      <c r="O466" s="258"/>
      <c r="P466" s="157"/>
      <c r="Q466" s="307">
        <v>341991.09</v>
      </c>
      <c r="R466" s="307">
        <v>0</v>
      </c>
      <c r="S466" s="142">
        <f t="shared" si="132"/>
        <v>341991.09</v>
      </c>
      <c r="T466" s="91">
        <f t="shared" si="133"/>
        <v>1</v>
      </c>
      <c r="U466" s="157"/>
      <c r="V466" s="307">
        <v>617270.78</v>
      </c>
      <c r="W466" s="307">
        <v>0</v>
      </c>
      <c r="X466" s="142">
        <f t="shared" si="134"/>
        <v>617270.78</v>
      </c>
      <c r="Y466" s="91">
        <f t="shared" si="135"/>
        <v>1</v>
      </c>
      <c r="Z466" s="132"/>
    </row>
    <row r="467" spans="1:26" s="68" customFormat="1" hidden="1" outlineLevel="1" x14ac:dyDescent="0.25">
      <c r="A467" s="63" t="s">
        <v>1573</v>
      </c>
      <c r="B467" s="64" t="s">
        <v>2032</v>
      </c>
      <c r="C467" s="65" t="s">
        <v>2467</v>
      </c>
      <c r="D467" s="66"/>
      <c r="E467" s="67"/>
      <c r="F467" s="307">
        <v>2548741.64</v>
      </c>
      <c r="G467" s="307">
        <v>2038838.98</v>
      </c>
      <c r="H467" s="142">
        <f t="shared" si="128"/>
        <v>509902.66000000015</v>
      </c>
      <c r="I467" s="91">
        <f t="shared" si="129"/>
        <v>0.25009462002732563</v>
      </c>
      <c r="J467" s="157"/>
      <c r="K467" s="307">
        <v>20994746.138</v>
      </c>
      <c r="L467" s="307">
        <v>19610950</v>
      </c>
      <c r="M467" s="142">
        <f t="shared" si="130"/>
        <v>1383796.1380000003</v>
      </c>
      <c r="N467" s="91">
        <f t="shared" si="131"/>
        <v>7.0562422422167217E-2</v>
      </c>
      <c r="O467" s="258"/>
      <c r="P467" s="157"/>
      <c r="Q467" s="307">
        <v>8778743.3200000003</v>
      </c>
      <c r="R467" s="307">
        <v>8018234.7400000002</v>
      </c>
      <c r="S467" s="142">
        <f t="shared" si="132"/>
        <v>760508.58000000007</v>
      </c>
      <c r="T467" s="91">
        <f t="shared" si="133"/>
        <v>9.4847382829303412E-2</v>
      </c>
      <c r="U467" s="157"/>
      <c r="V467" s="307">
        <v>32235171.557999998</v>
      </c>
      <c r="W467" s="307">
        <v>29850606.697000001</v>
      </c>
      <c r="X467" s="142">
        <f t="shared" si="134"/>
        <v>2384564.8609999977</v>
      </c>
      <c r="Y467" s="91">
        <f t="shared" si="135"/>
        <v>7.9883296349874441E-2</v>
      </c>
      <c r="Z467" s="132"/>
    </row>
    <row r="468" spans="1:26" s="68" customFormat="1" hidden="1" outlineLevel="1" x14ac:dyDescent="0.25">
      <c r="A468" s="63" t="s">
        <v>1574</v>
      </c>
      <c r="B468" s="64" t="s">
        <v>2033</v>
      </c>
      <c r="C468" s="65" t="s">
        <v>2472</v>
      </c>
      <c r="D468" s="66"/>
      <c r="E468" s="67"/>
      <c r="F468" s="307">
        <v>26970.45</v>
      </c>
      <c r="G468" s="307">
        <v>24848.9</v>
      </c>
      <c r="H468" s="142">
        <f t="shared" si="128"/>
        <v>2121.5499999999993</v>
      </c>
      <c r="I468" s="91">
        <f t="shared" si="129"/>
        <v>8.5378024781781053E-2</v>
      </c>
      <c r="J468" s="157"/>
      <c r="K468" s="307">
        <v>207610.5</v>
      </c>
      <c r="L468" s="307">
        <v>241914.5</v>
      </c>
      <c r="M468" s="142">
        <f t="shared" si="130"/>
        <v>-34304</v>
      </c>
      <c r="N468" s="91">
        <f t="shared" si="131"/>
        <v>-0.1418021656411666</v>
      </c>
      <c r="O468" s="258"/>
      <c r="P468" s="157"/>
      <c r="Q468" s="307">
        <v>84622.92</v>
      </c>
      <c r="R468" s="307">
        <v>100996.21</v>
      </c>
      <c r="S468" s="142">
        <f t="shared" si="132"/>
        <v>-16373.290000000008</v>
      </c>
      <c r="T468" s="91">
        <f t="shared" si="133"/>
        <v>-0.16211786561099675</v>
      </c>
      <c r="U468" s="157"/>
      <c r="V468" s="307">
        <v>395806.42000000004</v>
      </c>
      <c r="W468" s="307">
        <v>341332.49</v>
      </c>
      <c r="X468" s="142">
        <f t="shared" si="134"/>
        <v>54473.930000000051</v>
      </c>
      <c r="Y468" s="91">
        <f t="shared" si="135"/>
        <v>0.15959198610129394</v>
      </c>
      <c r="Z468" s="132"/>
    </row>
    <row r="469" spans="1:26" s="68" customFormat="1" hidden="1" outlineLevel="1" x14ac:dyDescent="0.25">
      <c r="A469" s="63" t="s">
        <v>1575</v>
      </c>
      <c r="B469" s="64" t="s">
        <v>2034</v>
      </c>
      <c r="C469" s="65" t="s">
        <v>2468</v>
      </c>
      <c r="D469" s="66"/>
      <c r="E469" s="67"/>
      <c r="F469" s="307">
        <v>7752.18</v>
      </c>
      <c r="G469" s="307">
        <v>19540.82</v>
      </c>
      <c r="H469" s="142">
        <f t="shared" si="128"/>
        <v>-11788.64</v>
      </c>
      <c r="I469" s="91">
        <f t="shared" si="129"/>
        <v>-0.60328276909566736</v>
      </c>
      <c r="J469" s="157"/>
      <c r="K469" s="307">
        <v>35769.72</v>
      </c>
      <c r="L469" s="307">
        <v>31222.760000000002</v>
      </c>
      <c r="M469" s="142">
        <f t="shared" si="130"/>
        <v>4546.9599999999991</v>
      </c>
      <c r="N469" s="91">
        <f t="shared" si="131"/>
        <v>0.14562966246417675</v>
      </c>
      <c r="O469" s="258"/>
      <c r="P469" s="157"/>
      <c r="Q469" s="307">
        <v>15804.99</v>
      </c>
      <c r="R469" s="307">
        <v>21260.77</v>
      </c>
      <c r="S469" s="142">
        <f t="shared" si="132"/>
        <v>-5455.7800000000007</v>
      </c>
      <c r="T469" s="91">
        <f t="shared" si="133"/>
        <v>-0.25661253096665831</v>
      </c>
      <c r="U469" s="157"/>
      <c r="V469" s="307">
        <v>28722.720000000001</v>
      </c>
      <c r="W469" s="307">
        <v>33021.26</v>
      </c>
      <c r="X469" s="142">
        <f t="shared" si="134"/>
        <v>-4298.5400000000009</v>
      </c>
      <c r="Y469" s="91">
        <f t="shared" si="135"/>
        <v>-0.13017492367038691</v>
      </c>
      <c r="Z469" s="132"/>
    </row>
    <row r="470" spans="1:26" s="68" customFormat="1" hidden="1" outlineLevel="1" x14ac:dyDescent="0.25">
      <c r="A470" s="63" t="s">
        <v>1576</v>
      </c>
      <c r="B470" s="64" t="s">
        <v>2035</v>
      </c>
      <c r="C470" s="65" t="s">
        <v>2473</v>
      </c>
      <c r="D470" s="66"/>
      <c r="E470" s="67"/>
      <c r="F470" s="307">
        <v>413.05</v>
      </c>
      <c r="G470" s="307">
        <v>1997.66</v>
      </c>
      <c r="H470" s="142">
        <f t="shared" si="128"/>
        <v>-1584.6100000000001</v>
      </c>
      <c r="I470" s="91">
        <f t="shared" si="129"/>
        <v>-0.79323308270676696</v>
      </c>
      <c r="J470" s="157"/>
      <c r="K470" s="307">
        <v>2197.0700000000002</v>
      </c>
      <c r="L470" s="307">
        <v>13096.86</v>
      </c>
      <c r="M470" s="142">
        <f t="shared" si="130"/>
        <v>-10899.79</v>
      </c>
      <c r="N470" s="91">
        <f t="shared" si="131"/>
        <v>-0.83224452273292993</v>
      </c>
      <c r="O470" s="258"/>
      <c r="P470" s="157"/>
      <c r="Q470" s="307">
        <v>662.54</v>
      </c>
      <c r="R470" s="307">
        <v>4130.12</v>
      </c>
      <c r="S470" s="142">
        <f t="shared" si="132"/>
        <v>-3467.58</v>
      </c>
      <c r="T470" s="91">
        <f t="shared" si="133"/>
        <v>-0.83958335351030966</v>
      </c>
      <c r="U470" s="157"/>
      <c r="V470" s="307">
        <v>5834.7000000000007</v>
      </c>
      <c r="W470" s="307">
        <v>22977.980000000003</v>
      </c>
      <c r="X470" s="142">
        <f t="shared" si="134"/>
        <v>-17143.280000000002</v>
      </c>
      <c r="Y470" s="91">
        <f t="shared" si="135"/>
        <v>-0.74607428503288797</v>
      </c>
      <c r="Z470" s="132"/>
    </row>
    <row r="471" spans="1:26" s="68" customFormat="1" hidden="1" outlineLevel="1" x14ac:dyDescent="0.25">
      <c r="A471" s="63" t="s">
        <v>1577</v>
      </c>
      <c r="B471" s="64" t="s">
        <v>2036</v>
      </c>
      <c r="C471" s="65" t="s">
        <v>2474</v>
      </c>
      <c r="D471" s="66"/>
      <c r="E471" s="67"/>
      <c r="F471" s="307">
        <v>721.55000000000007</v>
      </c>
      <c r="G471" s="307">
        <v>1475.95</v>
      </c>
      <c r="H471" s="142">
        <f t="shared" si="128"/>
        <v>-754.4</v>
      </c>
      <c r="I471" s="91">
        <f t="shared" si="129"/>
        <v>-0.5111284257596802</v>
      </c>
      <c r="J471" s="157"/>
      <c r="K471" s="307">
        <v>4832.68</v>
      </c>
      <c r="L471" s="307">
        <v>7010.22</v>
      </c>
      <c r="M471" s="142">
        <f t="shared" si="130"/>
        <v>-2177.54</v>
      </c>
      <c r="N471" s="91">
        <f t="shared" si="131"/>
        <v>-0.31062363235390617</v>
      </c>
      <c r="O471" s="258"/>
      <c r="P471" s="157"/>
      <c r="Q471" s="307">
        <v>2866.78</v>
      </c>
      <c r="R471" s="307">
        <v>1638.52</v>
      </c>
      <c r="S471" s="142">
        <f t="shared" si="132"/>
        <v>1228.2600000000002</v>
      </c>
      <c r="T471" s="91">
        <f t="shared" si="133"/>
        <v>0.74961550667675725</v>
      </c>
      <c r="U471" s="157"/>
      <c r="V471" s="307">
        <v>7672.32</v>
      </c>
      <c r="W471" s="307">
        <v>23021.41</v>
      </c>
      <c r="X471" s="142">
        <f t="shared" si="134"/>
        <v>-15349.09</v>
      </c>
      <c r="Y471" s="91">
        <f t="shared" si="135"/>
        <v>-0.66673109944178055</v>
      </c>
      <c r="Z471" s="132"/>
    </row>
    <row r="472" spans="1:26" s="68" customFormat="1" hidden="1" outlineLevel="1" x14ac:dyDescent="0.25">
      <c r="A472" s="63" t="s">
        <v>1578</v>
      </c>
      <c r="B472" s="64" t="s">
        <v>2037</v>
      </c>
      <c r="C472" s="65" t="s">
        <v>2475</v>
      </c>
      <c r="D472" s="66"/>
      <c r="E472" s="67"/>
      <c r="F472" s="307">
        <v>2018.8700000000001</v>
      </c>
      <c r="G472" s="307">
        <v>4127.41</v>
      </c>
      <c r="H472" s="142">
        <f t="shared" si="128"/>
        <v>-2108.54</v>
      </c>
      <c r="I472" s="91">
        <f t="shared" si="129"/>
        <v>-0.51086274443294943</v>
      </c>
      <c r="J472" s="157"/>
      <c r="K472" s="307">
        <v>22711.05</v>
      </c>
      <c r="L472" s="307">
        <v>21118.510000000002</v>
      </c>
      <c r="M472" s="142">
        <f t="shared" si="130"/>
        <v>1592.5399999999972</v>
      </c>
      <c r="N472" s="91">
        <f t="shared" si="131"/>
        <v>7.5409676156130201E-2</v>
      </c>
      <c r="O472" s="258"/>
      <c r="P472" s="157"/>
      <c r="Q472" s="307">
        <v>9091.5</v>
      </c>
      <c r="R472" s="307">
        <v>9108.2800000000007</v>
      </c>
      <c r="S472" s="142">
        <f t="shared" si="132"/>
        <v>-16.780000000000655</v>
      </c>
      <c r="T472" s="91">
        <f t="shared" si="133"/>
        <v>-1.8422797718120935E-3</v>
      </c>
      <c r="U472" s="157"/>
      <c r="V472" s="307">
        <v>39235.43</v>
      </c>
      <c r="W472" s="307">
        <v>34175.82</v>
      </c>
      <c r="X472" s="142">
        <f t="shared" si="134"/>
        <v>5059.6100000000006</v>
      </c>
      <c r="Y472" s="91">
        <f t="shared" si="135"/>
        <v>0.14804648432722317</v>
      </c>
      <c r="Z472" s="132"/>
    </row>
    <row r="473" spans="1:26" s="68" customFormat="1" hidden="1" outlineLevel="1" x14ac:dyDescent="0.25">
      <c r="A473" s="63" t="s">
        <v>1579</v>
      </c>
      <c r="B473" s="64" t="s">
        <v>2038</v>
      </c>
      <c r="C473" s="65" t="s">
        <v>2476</v>
      </c>
      <c r="D473" s="66"/>
      <c r="E473" s="67"/>
      <c r="F473" s="307">
        <v>742.48</v>
      </c>
      <c r="G473" s="307">
        <v>6765.95</v>
      </c>
      <c r="H473" s="142">
        <f t="shared" si="128"/>
        <v>-6023.4699999999993</v>
      </c>
      <c r="I473" s="91">
        <f t="shared" si="129"/>
        <v>-0.89026226915658546</v>
      </c>
      <c r="J473" s="157"/>
      <c r="K473" s="307">
        <v>12869.67</v>
      </c>
      <c r="L473" s="307">
        <v>19964.650000000001</v>
      </c>
      <c r="M473" s="142">
        <f t="shared" si="130"/>
        <v>-7094.9800000000014</v>
      </c>
      <c r="N473" s="91">
        <f t="shared" si="131"/>
        <v>-0.35537712907564123</v>
      </c>
      <c r="O473" s="258"/>
      <c r="P473" s="157"/>
      <c r="Q473" s="307">
        <v>6823.75</v>
      </c>
      <c r="R473" s="307">
        <v>11288.460000000001</v>
      </c>
      <c r="S473" s="142">
        <f t="shared" si="132"/>
        <v>-4464.7100000000009</v>
      </c>
      <c r="T473" s="91">
        <f t="shared" si="133"/>
        <v>-0.39551099087032249</v>
      </c>
      <c r="U473" s="157"/>
      <c r="V473" s="307">
        <v>19951.32</v>
      </c>
      <c r="W473" s="307">
        <v>27505.840000000004</v>
      </c>
      <c r="X473" s="142">
        <f t="shared" si="134"/>
        <v>-7554.5200000000041</v>
      </c>
      <c r="Y473" s="91">
        <f t="shared" si="135"/>
        <v>-0.27465149219220364</v>
      </c>
      <c r="Z473" s="132"/>
    </row>
    <row r="474" spans="1:26" s="79" customFormat="1" collapsed="1" x14ac:dyDescent="0.25">
      <c r="A474" s="38" t="s">
        <v>700</v>
      </c>
      <c r="B474" s="80">
        <v>74</v>
      </c>
      <c r="C474" s="87" t="s">
        <v>1227</v>
      </c>
      <c r="D474" s="84" t="s">
        <v>275</v>
      </c>
      <c r="E474" s="81"/>
      <c r="F474" s="300">
        <v>2772949.4800000004</v>
      </c>
      <c r="G474" s="300">
        <v>2215802.7100000004</v>
      </c>
      <c r="H474" s="300">
        <f t="shared" si="128"/>
        <v>557146.77</v>
      </c>
      <c r="I474" s="48">
        <f t="shared" si="129"/>
        <v>0.25144240842633497</v>
      </c>
      <c r="J474" s="261"/>
      <c r="K474" s="300">
        <v>22252786.708000001</v>
      </c>
      <c r="L474" s="300">
        <v>20701283.300000001</v>
      </c>
      <c r="M474" s="300">
        <f t="shared" si="130"/>
        <v>1551503.4079999998</v>
      </c>
      <c r="N474" s="48">
        <f t="shared" si="131"/>
        <v>7.4947209094037168E-2</v>
      </c>
      <c r="O474" s="182"/>
      <c r="P474" s="254"/>
      <c r="Q474" s="300">
        <v>9355764.0999999996</v>
      </c>
      <c r="R474" s="300">
        <v>8491106.1999999993</v>
      </c>
      <c r="S474" s="300">
        <f t="shared" si="132"/>
        <v>864657.90000000037</v>
      </c>
      <c r="T474" s="48">
        <f t="shared" si="133"/>
        <v>0.10183100760181288</v>
      </c>
      <c r="U474" s="261"/>
      <c r="V474" s="300">
        <v>33862421.148000002</v>
      </c>
      <c r="W474" s="300">
        <v>31415346.827</v>
      </c>
      <c r="X474" s="300">
        <f t="shared" si="134"/>
        <v>2447074.3210000023</v>
      </c>
      <c r="Y474" s="48">
        <f t="shared" si="135"/>
        <v>7.7894232219548762E-2</v>
      </c>
    </row>
    <row r="475" spans="1:26" s="68" customFormat="1" hidden="1" outlineLevel="1" x14ac:dyDescent="0.25">
      <c r="A475" s="63" t="s">
        <v>1417</v>
      </c>
      <c r="B475" s="64" t="s">
        <v>1876</v>
      </c>
      <c r="C475" s="65" t="s">
        <v>2250</v>
      </c>
      <c r="D475" s="66"/>
      <c r="E475" s="67"/>
      <c r="F475" s="307">
        <v>-153811.89000000001</v>
      </c>
      <c r="G475" s="307">
        <v>353198.19</v>
      </c>
      <c r="H475" s="142">
        <f t="shared" si="128"/>
        <v>-507010.08</v>
      </c>
      <c r="I475" s="91">
        <f t="shared" si="129"/>
        <v>-1.4354832339316348</v>
      </c>
      <c r="J475" s="157"/>
      <c r="K475" s="307">
        <v>807294.13</v>
      </c>
      <c r="L475" s="307">
        <v>787016.49</v>
      </c>
      <c r="M475" s="142">
        <f t="shared" si="130"/>
        <v>20277.640000000014</v>
      </c>
      <c r="N475" s="91">
        <f t="shared" si="131"/>
        <v>2.5765203471149651E-2</v>
      </c>
      <c r="O475" s="258"/>
      <c r="P475" s="157"/>
      <c r="Q475" s="307">
        <v>239191.28</v>
      </c>
      <c r="R475" s="307">
        <v>569983.28</v>
      </c>
      <c r="S475" s="142">
        <f t="shared" si="132"/>
        <v>-330792</v>
      </c>
      <c r="T475" s="91">
        <f t="shared" si="133"/>
        <v>-0.58035386581866044</v>
      </c>
      <c r="U475" s="157"/>
      <c r="V475" s="307">
        <v>1213208.72</v>
      </c>
      <c r="W475" s="307">
        <v>1100203.92</v>
      </c>
      <c r="X475" s="142">
        <f t="shared" si="134"/>
        <v>113004.80000000005</v>
      </c>
      <c r="Y475" s="91">
        <f t="shared" si="135"/>
        <v>0.10271259531596656</v>
      </c>
      <c r="Z475" s="132"/>
    </row>
    <row r="476" spans="1:26" s="68" customFormat="1" hidden="1" outlineLevel="1" x14ac:dyDescent="0.25">
      <c r="A476" s="63" t="s">
        <v>1418</v>
      </c>
      <c r="B476" s="64" t="s">
        <v>1877</v>
      </c>
      <c r="C476" s="65" t="s">
        <v>2330</v>
      </c>
      <c r="D476" s="66"/>
      <c r="E476" s="67"/>
      <c r="F476" s="307">
        <v>0</v>
      </c>
      <c r="G476" s="307">
        <v>0</v>
      </c>
      <c r="H476" s="142">
        <f t="shared" si="128"/>
        <v>0</v>
      </c>
      <c r="I476" s="91" t="str">
        <f t="shared" si="129"/>
        <v/>
      </c>
      <c r="J476" s="157"/>
      <c r="K476" s="307">
        <v>2414.25</v>
      </c>
      <c r="L476" s="307">
        <v>0</v>
      </c>
      <c r="M476" s="142">
        <f t="shared" si="130"/>
        <v>2414.25</v>
      </c>
      <c r="N476" s="91">
        <f t="shared" si="131"/>
        <v>1</v>
      </c>
      <c r="O476" s="258"/>
      <c r="P476" s="157"/>
      <c r="Q476" s="307">
        <v>1687.97</v>
      </c>
      <c r="R476" s="307">
        <v>-17.05</v>
      </c>
      <c r="S476" s="142">
        <f t="shared" si="132"/>
        <v>1705.02</v>
      </c>
      <c r="T476" s="91">
        <f t="shared" si="133"/>
        <v>-100.00117302052786</v>
      </c>
      <c r="U476" s="157"/>
      <c r="V476" s="307">
        <v>3462.3199999999997</v>
      </c>
      <c r="W476" s="307">
        <v>687.29</v>
      </c>
      <c r="X476" s="142">
        <f t="shared" si="134"/>
        <v>2775.0299999999997</v>
      </c>
      <c r="Y476" s="91">
        <f t="shared" si="135"/>
        <v>4.0376405883979105</v>
      </c>
      <c r="Z476" s="132"/>
    </row>
    <row r="477" spans="1:26" s="68" customFormat="1" hidden="1" outlineLevel="1" x14ac:dyDescent="0.25">
      <c r="A477" s="63" t="s">
        <v>1419</v>
      </c>
      <c r="B477" s="64" t="s">
        <v>1878</v>
      </c>
      <c r="C477" s="65" t="s">
        <v>2331</v>
      </c>
      <c r="D477" s="66"/>
      <c r="E477" s="67"/>
      <c r="F477" s="307">
        <v>27294.53</v>
      </c>
      <c r="G477" s="307">
        <v>118584.33</v>
      </c>
      <c r="H477" s="142">
        <f t="shared" si="128"/>
        <v>-91289.8</v>
      </c>
      <c r="I477" s="91">
        <f t="shared" si="129"/>
        <v>-0.76983021281142294</v>
      </c>
      <c r="J477" s="157"/>
      <c r="K477" s="307">
        <v>193954.02</v>
      </c>
      <c r="L477" s="307">
        <v>292762.73</v>
      </c>
      <c r="M477" s="142">
        <f t="shared" si="130"/>
        <v>-98808.709999999992</v>
      </c>
      <c r="N477" s="91">
        <f t="shared" si="131"/>
        <v>-0.3375044016019389</v>
      </c>
      <c r="O477" s="258"/>
      <c r="P477" s="157"/>
      <c r="Q477" s="307">
        <v>80662.05</v>
      </c>
      <c r="R477" s="307">
        <v>183329.52</v>
      </c>
      <c r="S477" s="142">
        <f t="shared" si="132"/>
        <v>-102667.46999999999</v>
      </c>
      <c r="T477" s="91">
        <f t="shared" si="133"/>
        <v>-0.56001603015160895</v>
      </c>
      <c r="U477" s="157"/>
      <c r="V477" s="307">
        <v>288619.84999999998</v>
      </c>
      <c r="W477" s="307">
        <v>463444.3</v>
      </c>
      <c r="X477" s="142">
        <f t="shared" si="134"/>
        <v>-174824.45</v>
      </c>
      <c r="Y477" s="91">
        <f t="shared" si="135"/>
        <v>-0.3772286119389105</v>
      </c>
      <c r="Z477" s="132"/>
    </row>
    <row r="478" spans="1:26" s="68" customFormat="1" hidden="1" outlineLevel="1" x14ac:dyDescent="0.25">
      <c r="A478" s="63" t="s">
        <v>1420</v>
      </c>
      <c r="B478" s="64" t="s">
        <v>1879</v>
      </c>
      <c r="C478" s="65" t="s">
        <v>2312</v>
      </c>
      <c r="D478" s="66"/>
      <c r="E478" s="67"/>
      <c r="F478" s="307">
        <v>54720.32</v>
      </c>
      <c r="G478" s="307">
        <v>21857.38</v>
      </c>
      <c r="H478" s="142">
        <f t="shared" si="128"/>
        <v>32862.94</v>
      </c>
      <c r="I478" s="91">
        <f t="shared" si="129"/>
        <v>1.5035168899474687</v>
      </c>
      <c r="J478" s="157"/>
      <c r="K478" s="307">
        <v>720583.18</v>
      </c>
      <c r="L478" s="307">
        <v>172472.29</v>
      </c>
      <c r="M478" s="142">
        <f t="shared" si="130"/>
        <v>548110.89</v>
      </c>
      <c r="N478" s="91">
        <f t="shared" si="131"/>
        <v>3.1779649357006856</v>
      </c>
      <c r="O478" s="258"/>
      <c r="P478" s="157"/>
      <c r="Q478" s="307">
        <v>255585.14</v>
      </c>
      <c r="R478" s="307">
        <v>63244.590000000004</v>
      </c>
      <c r="S478" s="142">
        <f t="shared" si="132"/>
        <v>192340.55000000002</v>
      </c>
      <c r="T478" s="91">
        <f t="shared" si="133"/>
        <v>3.0412174385192472</v>
      </c>
      <c r="U478" s="157"/>
      <c r="V478" s="307">
        <v>830058.77</v>
      </c>
      <c r="W478" s="307">
        <v>446370.55000000005</v>
      </c>
      <c r="X478" s="142">
        <f t="shared" si="134"/>
        <v>383688.22</v>
      </c>
      <c r="Y478" s="91">
        <f t="shared" si="135"/>
        <v>0.85957332982653079</v>
      </c>
      <c r="Z478" s="132"/>
    </row>
    <row r="479" spans="1:26" s="68" customFormat="1" hidden="1" outlineLevel="1" x14ac:dyDescent="0.25">
      <c r="A479" s="63" t="s">
        <v>1421</v>
      </c>
      <c r="B479" s="64" t="s">
        <v>1880</v>
      </c>
      <c r="C479" s="65" t="s">
        <v>2313</v>
      </c>
      <c r="D479" s="66"/>
      <c r="E479" s="67"/>
      <c r="F479" s="307">
        <v>39755.31</v>
      </c>
      <c r="G479" s="307">
        <v>25421.71</v>
      </c>
      <c r="H479" s="142">
        <f t="shared" si="128"/>
        <v>14333.599999999999</v>
      </c>
      <c r="I479" s="91">
        <f t="shared" si="129"/>
        <v>0.56383303876883184</v>
      </c>
      <c r="J479" s="157"/>
      <c r="K479" s="307">
        <v>249631.03</v>
      </c>
      <c r="L479" s="307">
        <v>198195.56</v>
      </c>
      <c r="M479" s="142">
        <f t="shared" si="130"/>
        <v>51435.47</v>
      </c>
      <c r="N479" s="91">
        <f t="shared" si="131"/>
        <v>0.25951878033998343</v>
      </c>
      <c r="O479" s="258"/>
      <c r="P479" s="157"/>
      <c r="Q479" s="307">
        <v>111337.87</v>
      </c>
      <c r="R479" s="307">
        <v>92214.85</v>
      </c>
      <c r="S479" s="142">
        <f t="shared" si="132"/>
        <v>19123.01999999999</v>
      </c>
      <c r="T479" s="91">
        <f t="shared" si="133"/>
        <v>0.20737462567037726</v>
      </c>
      <c r="U479" s="157"/>
      <c r="V479" s="307">
        <v>378178.58</v>
      </c>
      <c r="W479" s="307">
        <v>397928.76</v>
      </c>
      <c r="X479" s="142">
        <f t="shared" si="134"/>
        <v>-19750.179999999993</v>
      </c>
      <c r="Y479" s="91">
        <f t="shared" si="135"/>
        <v>-4.9632451798658613E-2</v>
      </c>
      <c r="Z479" s="132"/>
    </row>
    <row r="480" spans="1:26" s="68" customFormat="1" hidden="1" outlineLevel="1" x14ac:dyDescent="0.25">
      <c r="A480" s="63" t="s">
        <v>1422</v>
      </c>
      <c r="B480" s="64" t="s">
        <v>1881</v>
      </c>
      <c r="C480" s="65" t="s">
        <v>2332</v>
      </c>
      <c r="D480" s="66"/>
      <c r="E480" s="67"/>
      <c r="F480" s="307">
        <v>2344.91</v>
      </c>
      <c r="G480" s="307">
        <v>5644.26</v>
      </c>
      <c r="H480" s="142">
        <f t="shared" si="128"/>
        <v>-3299.3500000000004</v>
      </c>
      <c r="I480" s="91">
        <f t="shared" si="129"/>
        <v>-0.58454961323539312</v>
      </c>
      <c r="J480" s="157"/>
      <c r="K480" s="307">
        <v>12826.24</v>
      </c>
      <c r="L480" s="307">
        <v>21980.87</v>
      </c>
      <c r="M480" s="142">
        <f t="shared" si="130"/>
        <v>-9154.6299999999992</v>
      </c>
      <c r="N480" s="91">
        <f t="shared" si="131"/>
        <v>-0.41648169521952494</v>
      </c>
      <c r="O480" s="258"/>
      <c r="P480" s="157"/>
      <c r="Q480" s="307">
        <v>8907.02</v>
      </c>
      <c r="R480" s="307">
        <v>9623.82</v>
      </c>
      <c r="S480" s="142">
        <f t="shared" si="132"/>
        <v>-716.79999999999927</v>
      </c>
      <c r="T480" s="91">
        <f t="shared" si="133"/>
        <v>-7.4481858555126679E-2</v>
      </c>
      <c r="U480" s="157"/>
      <c r="V480" s="307">
        <v>31091.4</v>
      </c>
      <c r="W480" s="307">
        <v>45466.479999999996</v>
      </c>
      <c r="X480" s="142">
        <f t="shared" si="134"/>
        <v>-14375.079999999994</v>
      </c>
      <c r="Y480" s="91">
        <f t="shared" si="135"/>
        <v>-0.31616874673385748</v>
      </c>
      <c r="Z480" s="132"/>
    </row>
    <row r="481" spans="1:26" s="68" customFormat="1" hidden="1" outlineLevel="1" x14ac:dyDescent="0.25">
      <c r="A481" s="63" t="s">
        <v>1423</v>
      </c>
      <c r="B481" s="64" t="s">
        <v>1882</v>
      </c>
      <c r="C481" s="65" t="s">
        <v>2333</v>
      </c>
      <c r="D481" s="66"/>
      <c r="E481" s="67"/>
      <c r="F481" s="307">
        <v>226862.45</v>
      </c>
      <c r="G481" s="307">
        <v>113072.32000000001</v>
      </c>
      <c r="H481" s="142">
        <f t="shared" si="128"/>
        <v>113790.13</v>
      </c>
      <c r="I481" s="91">
        <f t="shared" si="129"/>
        <v>1.0063482380126276</v>
      </c>
      <c r="J481" s="157"/>
      <c r="K481" s="307">
        <v>844506.84</v>
      </c>
      <c r="L481" s="307">
        <v>860080.54</v>
      </c>
      <c r="M481" s="142">
        <f t="shared" si="130"/>
        <v>-15573.70000000007</v>
      </c>
      <c r="N481" s="91">
        <f t="shared" si="131"/>
        <v>-1.8107257722631498E-2</v>
      </c>
      <c r="O481" s="258"/>
      <c r="P481" s="157"/>
      <c r="Q481" s="307">
        <v>454416.54000000004</v>
      </c>
      <c r="R481" s="307">
        <v>358081.46</v>
      </c>
      <c r="S481" s="142">
        <f t="shared" si="132"/>
        <v>96335.080000000016</v>
      </c>
      <c r="T481" s="91">
        <f t="shared" si="133"/>
        <v>0.26903118636748191</v>
      </c>
      <c r="U481" s="157"/>
      <c r="V481" s="307">
        <v>1337861.06</v>
      </c>
      <c r="W481" s="307">
        <v>1368519.48</v>
      </c>
      <c r="X481" s="142">
        <f t="shared" si="134"/>
        <v>-30658.419999999925</v>
      </c>
      <c r="Y481" s="91">
        <f t="shared" si="135"/>
        <v>-2.2402618631340146E-2</v>
      </c>
      <c r="Z481" s="132"/>
    </row>
    <row r="482" spans="1:26" s="68" customFormat="1" hidden="1" outlineLevel="1" x14ac:dyDescent="0.25">
      <c r="A482" s="63" t="s">
        <v>1424</v>
      </c>
      <c r="B482" s="64" t="s">
        <v>1883</v>
      </c>
      <c r="C482" s="65" t="s">
        <v>2334</v>
      </c>
      <c r="D482" s="66"/>
      <c r="E482" s="67"/>
      <c r="F482" s="307">
        <v>22058.53</v>
      </c>
      <c r="G482" s="307">
        <v>13811.03</v>
      </c>
      <c r="H482" s="142">
        <f t="shared" ref="H482:H498" si="136">+F482-G482</f>
        <v>8247.4999999999982</v>
      </c>
      <c r="I482" s="91">
        <f t="shared" ref="I482:I498" si="137">IF(AND(F482=0,G482=0),"",IF(OR(F482=0,G482=0),100%,(+H482/G482)))</f>
        <v>0.59716762616546326</v>
      </c>
      <c r="J482" s="157"/>
      <c r="K482" s="307">
        <v>105402.73</v>
      </c>
      <c r="L482" s="307">
        <v>126662.27</v>
      </c>
      <c r="M482" s="142">
        <f t="shared" ref="M482:M498" si="138">+K482-L482</f>
        <v>-21259.540000000008</v>
      </c>
      <c r="N482" s="91">
        <f t="shared" ref="N482:N498" si="139">IF(AND(K482=0,L482=0),"",IF(OR(K482=0,L482=0),100%,(+M482/L482)))</f>
        <v>-0.16784429964819048</v>
      </c>
      <c r="O482" s="258"/>
      <c r="P482" s="157"/>
      <c r="Q482" s="307">
        <v>50626.130000000005</v>
      </c>
      <c r="R482" s="307">
        <v>49123.48</v>
      </c>
      <c r="S482" s="142">
        <f t="shared" ref="S482:S498" si="140">+Q482-R482</f>
        <v>1502.6500000000015</v>
      </c>
      <c r="T482" s="91">
        <f t="shared" ref="T482:T498" si="141">IF(AND(Q482=0,R482=0),"",IF(OR(Q482=0,R482=0),100%,(+S482/R482)))</f>
        <v>3.0589241641675251E-2</v>
      </c>
      <c r="U482" s="157"/>
      <c r="V482" s="307">
        <v>170696.18</v>
      </c>
      <c r="W482" s="307">
        <v>218410.3</v>
      </c>
      <c r="X482" s="142">
        <f t="shared" ref="X482:X498" si="142">+V482-W482</f>
        <v>-47714.119999999995</v>
      </c>
      <c r="Y482" s="91">
        <f t="shared" ref="Y482:Y498" si="143">IF(AND(V482=0,W482=0),"",IF(OR(V482=0,W482=0),100%,(+X482/W482)))</f>
        <v>-0.21846094254712345</v>
      </c>
      <c r="Z482" s="132"/>
    </row>
    <row r="483" spans="1:26" s="68" customFormat="1" hidden="1" outlineLevel="1" x14ac:dyDescent="0.25">
      <c r="A483" s="63" t="s">
        <v>1425</v>
      </c>
      <c r="B483" s="64" t="s">
        <v>1884</v>
      </c>
      <c r="C483" s="65" t="s">
        <v>2335</v>
      </c>
      <c r="D483" s="66"/>
      <c r="E483" s="67"/>
      <c r="F483" s="307">
        <v>-137904.32000000001</v>
      </c>
      <c r="G483" s="307">
        <v>279766.21000000002</v>
      </c>
      <c r="H483" s="142">
        <f t="shared" si="136"/>
        <v>-417670.53</v>
      </c>
      <c r="I483" s="91">
        <f t="shared" si="137"/>
        <v>-1.492927005016081</v>
      </c>
      <c r="J483" s="157"/>
      <c r="K483" s="307">
        <v>1800495.0390000001</v>
      </c>
      <c r="L483" s="307">
        <v>4474071.88</v>
      </c>
      <c r="M483" s="142">
        <f t="shared" si="138"/>
        <v>-2673576.841</v>
      </c>
      <c r="N483" s="91">
        <f t="shared" si="139"/>
        <v>-0.59757127572121171</v>
      </c>
      <c r="O483" s="258"/>
      <c r="P483" s="157"/>
      <c r="Q483" s="307">
        <v>873666.54</v>
      </c>
      <c r="R483" s="307">
        <v>3100457.84</v>
      </c>
      <c r="S483" s="142">
        <f t="shared" si="140"/>
        <v>-2226791.2999999998</v>
      </c>
      <c r="T483" s="91">
        <f t="shared" si="141"/>
        <v>-0.71821370098036874</v>
      </c>
      <c r="U483" s="157"/>
      <c r="V483" s="307">
        <v>3612246.449</v>
      </c>
      <c r="W483" s="307">
        <v>5668998.2630000003</v>
      </c>
      <c r="X483" s="142">
        <f t="shared" si="142"/>
        <v>-2056751.8140000002</v>
      </c>
      <c r="Y483" s="91">
        <f t="shared" si="143"/>
        <v>-0.3628069225958061</v>
      </c>
      <c r="Z483" s="132"/>
    </row>
    <row r="484" spans="1:26" s="68" customFormat="1" hidden="1" outlineLevel="1" x14ac:dyDescent="0.25">
      <c r="A484" s="63" t="s">
        <v>1426</v>
      </c>
      <c r="B484" s="64" t="s">
        <v>1885</v>
      </c>
      <c r="C484" s="65" t="s">
        <v>2326</v>
      </c>
      <c r="D484" s="66"/>
      <c r="E484" s="67"/>
      <c r="F484" s="307">
        <v>77077.09</v>
      </c>
      <c r="G484" s="307">
        <v>73586.37</v>
      </c>
      <c r="H484" s="142">
        <f t="shared" si="136"/>
        <v>3490.7200000000012</v>
      </c>
      <c r="I484" s="91">
        <f t="shared" si="137"/>
        <v>4.7437045746379407E-2</v>
      </c>
      <c r="J484" s="157"/>
      <c r="K484" s="307">
        <v>631374.94000000006</v>
      </c>
      <c r="L484" s="307">
        <v>522573.57</v>
      </c>
      <c r="M484" s="142">
        <f t="shared" si="138"/>
        <v>108801.37000000005</v>
      </c>
      <c r="N484" s="91">
        <f t="shared" si="139"/>
        <v>0.20820297130603074</v>
      </c>
      <c r="O484" s="258"/>
      <c r="P484" s="157"/>
      <c r="Q484" s="307">
        <v>249781.72</v>
      </c>
      <c r="R484" s="307">
        <v>206711.95</v>
      </c>
      <c r="S484" s="142">
        <f t="shared" si="140"/>
        <v>43069.76999999999</v>
      </c>
      <c r="T484" s="91">
        <f t="shared" si="141"/>
        <v>0.20835645931451949</v>
      </c>
      <c r="U484" s="157"/>
      <c r="V484" s="307">
        <v>1093912.21</v>
      </c>
      <c r="W484" s="307">
        <v>833253.03</v>
      </c>
      <c r="X484" s="142">
        <f t="shared" si="142"/>
        <v>260659.17999999993</v>
      </c>
      <c r="Y484" s="91">
        <f t="shared" si="143"/>
        <v>0.31282116069832944</v>
      </c>
      <c r="Z484" s="132"/>
    </row>
    <row r="485" spans="1:26" s="68" customFormat="1" hidden="1" outlineLevel="1" x14ac:dyDescent="0.25">
      <c r="A485" s="63" t="s">
        <v>1427</v>
      </c>
      <c r="B485" s="64" t="s">
        <v>1886</v>
      </c>
      <c r="C485" s="65" t="s">
        <v>2262</v>
      </c>
      <c r="D485" s="66"/>
      <c r="E485" s="67"/>
      <c r="F485" s="307">
        <v>1031.414</v>
      </c>
      <c r="G485" s="307">
        <v>1448.34</v>
      </c>
      <c r="H485" s="142">
        <f t="shared" si="136"/>
        <v>-416.92599999999993</v>
      </c>
      <c r="I485" s="91">
        <f t="shared" si="137"/>
        <v>-0.28786472789538364</v>
      </c>
      <c r="J485" s="157"/>
      <c r="K485" s="307">
        <v>52613.648000000001</v>
      </c>
      <c r="L485" s="307">
        <v>56005.599999999999</v>
      </c>
      <c r="M485" s="142">
        <f t="shared" si="138"/>
        <v>-3391.9519999999975</v>
      </c>
      <c r="N485" s="91">
        <f t="shared" si="139"/>
        <v>-6.0564514977073679E-2</v>
      </c>
      <c r="O485" s="258"/>
      <c r="P485" s="157"/>
      <c r="Q485" s="307">
        <v>48487.991999999998</v>
      </c>
      <c r="R485" s="307">
        <v>4345.0200000000004</v>
      </c>
      <c r="S485" s="142">
        <f t="shared" si="140"/>
        <v>44142.971999999994</v>
      </c>
      <c r="T485" s="91">
        <f t="shared" si="141"/>
        <v>10.159440462874738</v>
      </c>
      <c r="U485" s="157"/>
      <c r="V485" s="307">
        <v>59855.347999999998</v>
      </c>
      <c r="W485" s="307">
        <v>230514.68000000002</v>
      </c>
      <c r="X485" s="142">
        <f t="shared" si="142"/>
        <v>-170659.33200000002</v>
      </c>
      <c r="Y485" s="91">
        <f t="shared" si="143"/>
        <v>-0.74034040695369163</v>
      </c>
      <c r="Z485" s="132"/>
    </row>
    <row r="486" spans="1:26" s="68" customFormat="1" hidden="1" outlineLevel="1" x14ac:dyDescent="0.25">
      <c r="A486" s="63" t="s">
        <v>1568</v>
      </c>
      <c r="B486" s="64" t="s">
        <v>2027</v>
      </c>
      <c r="C486" s="65" t="s">
        <v>2452</v>
      </c>
      <c r="D486" s="66"/>
      <c r="E486" s="67"/>
      <c r="F486" s="307">
        <v>6922.79</v>
      </c>
      <c r="G486" s="307">
        <v>709.15</v>
      </c>
      <c r="H486" s="142">
        <f t="shared" si="136"/>
        <v>6213.64</v>
      </c>
      <c r="I486" s="91">
        <f t="shared" si="137"/>
        <v>8.7620954664034407</v>
      </c>
      <c r="J486" s="157"/>
      <c r="K486" s="307">
        <v>68151.14</v>
      </c>
      <c r="L486" s="307">
        <v>9940.91</v>
      </c>
      <c r="M486" s="142">
        <f t="shared" si="138"/>
        <v>58210.229999999996</v>
      </c>
      <c r="N486" s="91">
        <f t="shared" si="139"/>
        <v>5.8556238815158768</v>
      </c>
      <c r="O486" s="258"/>
      <c r="P486" s="157"/>
      <c r="Q486" s="307">
        <v>34707.770000000004</v>
      </c>
      <c r="R486" s="307">
        <v>4032.29</v>
      </c>
      <c r="S486" s="142">
        <f t="shared" si="140"/>
        <v>30675.480000000003</v>
      </c>
      <c r="T486" s="91">
        <f t="shared" si="141"/>
        <v>7.6074587889263929</v>
      </c>
      <c r="U486" s="157"/>
      <c r="V486" s="307">
        <v>73803.75</v>
      </c>
      <c r="W486" s="307">
        <v>18343.47</v>
      </c>
      <c r="X486" s="142">
        <f t="shared" si="142"/>
        <v>55460.28</v>
      </c>
      <c r="Y486" s="91">
        <f t="shared" si="143"/>
        <v>3.0234344973988017</v>
      </c>
      <c r="Z486" s="132"/>
    </row>
    <row r="487" spans="1:26" s="68" customFormat="1" hidden="1" outlineLevel="1" x14ac:dyDescent="0.25">
      <c r="A487" s="63" t="s">
        <v>1569</v>
      </c>
      <c r="B487" s="64" t="s">
        <v>2028</v>
      </c>
      <c r="C487" s="65" t="s">
        <v>2453</v>
      </c>
      <c r="D487" s="66"/>
      <c r="E487" s="67"/>
      <c r="F487" s="307">
        <v>16</v>
      </c>
      <c r="G487" s="307">
        <v>-26.86</v>
      </c>
      <c r="H487" s="142">
        <f t="shared" si="136"/>
        <v>42.86</v>
      </c>
      <c r="I487" s="91">
        <f t="shared" si="137"/>
        <v>-1.5956813104988832</v>
      </c>
      <c r="J487" s="157"/>
      <c r="K487" s="307">
        <v>8220.380000000001</v>
      </c>
      <c r="L487" s="307">
        <v>8092.17</v>
      </c>
      <c r="M487" s="142">
        <f t="shared" si="138"/>
        <v>128.21000000000095</v>
      </c>
      <c r="N487" s="91">
        <f t="shared" si="139"/>
        <v>1.5843710648688912E-2</v>
      </c>
      <c r="O487" s="258"/>
      <c r="P487" s="157"/>
      <c r="Q487" s="307">
        <v>516.72</v>
      </c>
      <c r="R487" s="307">
        <v>5457.21</v>
      </c>
      <c r="S487" s="142">
        <f t="shared" si="140"/>
        <v>-4940.49</v>
      </c>
      <c r="T487" s="91">
        <f t="shared" si="141"/>
        <v>-0.90531425398692733</v>
      </c>
      <c r="U487" s="157"/>
      <c r="V487" s="307">
        <v>10446.670000000002</v>
      </c>
      <c r="W487" s="307">
        <v>11333.67</v>
      </c>
      <c r="X487" s="142">
        <f t="shared" si="142"/>
        <v>-886.99999999999818</v>
      </c>
      <c r="Y487" s="91">
        <f t="shared" si="143"/>
        <v>-7.826238102926926E-2</v>
      </c>
      <c r="Z487" s="132"/>
    </row>
    <row r="488" spans="1:26" s="68" customFormat="1" hidden="1" outlineLevel="1" x14ac:dyDescent="0.25">
      <c r="A488" s="63" t="s">
        <v>1570</v>
      </c>
      <c r="B488" s="64" t="s">
        <v>2029</v>
      </c>
      <c r="C488" s="65" t="s">
        <v>2466</v>
      </c>
      <c r="D488" s="66"/>
      <c r="E488" s="67"/>
      <c r="F488" s="307">
        <v>15063.37</v>
      </c>
      <c r="G488" s="307">
        <v>117524.75</v>
      </c>
      <c r="H488" s="142">
        <f t="shared" si="136"/>
        <v>-102461.38</v>
      </c>
      <c r="I488" s="91">
        <f t="shared" si="137"/>
        <v>-0.87182810429292557</v>
      </c>
      <c r="J488" s="157"/>
      <c r="K488" s="307">
        <v>204440.86000000002</v>
      </c>
      <c r="L488" s="307">
        <v>737972.72</v>
      </c>
      <c r="M488" s="142">
        <f t="shared" si="138"/>
        <v>-533531.86</v>
      </c>
      <c r="N488" s="91">
        <f t="shared" si="139"/>
        <v>-0.72296962413461574</v>
      </c>
      <c r="O488" s="258"/>
      <c r="P488" s="157"/>
      <c r="Q488" s="307">
        <v>40721.730000000003</v>
      </c>
      <c r="R488" s="307">
        <v>314959.60000000003</v>
      </c>
      <c r="S488" s="142">
        <f t="shared" si="140"/>
        <v>-274237.87000000005</v>
      </c>
      <c r="T488" s="91">
        <f t="shared" si="141"/>
        <v>-0.87070808446543624</v>
      </c>
      <c r="U488" s="157"/>
      <c r="V488" s="307">
        <v>354538.76</v>
      </c>
      <c r="W488" s="307">
        <v>1053028.19</v>
      </c>
      <c r="X488" s="142">
        <f t="shared" si="142"/>
        <v>-698489.42999999993</v>
      </c>
      <c r="Y488" s="91">
        <f t="shared" si="143"/>
        <v>-0.66331503432970773</v>
      </c>
      <c r="Z488" s="132"/>
    </row>
    <row r="489" spans="1:26" s="68" customFormat="1" hidden="1" outlineLevel="1" x14ac:dyDescent="0.25">
      <c r="A489" s="63" t="s">
        <v>1571</v>
      </c>
      <c r="B489" s="64" t="s">
        <v>2030</v>
      </c>
      <c r="C489" s="65" t="s">
        <v>2459</v>
      </c>
      <c r="D489" s="66"/>
      <c r="E489" s="67"/>
      <c r="F489" s="307">
        <v>16731.57</v>
      </c>
      <c r="G489" s="307">
        <v>0</v>
      </c>
      <c r="H489" s="142">
        <f t="shared" si="136"/>
        <v>16731.57</v>
      </c>
      <c r="I489" s="91">
        <f t="shared" si="137"/>
        <v>1</v>
      </c>
      <c r="J489" s="157"/>
      <c r="K489" s="307">
        <v>73966.720000000001</v>
      </c>
      <c r="L489" s="307">
        <v>0</v>
      </c>
      <c r="M489" s="142">
        <f t="shared" si="138"/>
        <v>73966.720000000001</v>
      </c>
      <c r="N489" s="91">
        <f t="shared" si="139"/>
        <v>1</v>
      </c>
      <c r="O489" s="258"/>
      <c r="P489" s="157"/>
      <c r="Q489" s="307">
        <v>39210.99</v>
      </c>
      <c r="R489" s="307">
        <v>0</v>
      </c>
      <c r="S489" s="142">
        <f t="shared" si="140"/>
        <v>39210.99</v>
      </c>
      <c r="T489" s="91">
        <f t="shared" si="141"/>
        <v>1</v>
      </c>
      <c r="U489" s="157"/>
      <c r="V489" s="307">
        <v>73966.720000000001</v>
      </c>
      <c r="W489" s="307">
        <v>0</v>
      </c>
      <c r="X489" s="142">
        <f t="shared" si="142"/>
        <v>73966.720000000001</v>
      </c>
      <c r="Y489" s="91">
        <f t="shared" si="143"/>
        <v>1</v>
      </c>
      <c r="Z489" s="132"/>
    </row>
    <row r="490" spans="1:26" s="68" customFormat="1" hidden="1" outlineLevel="1" x14ac:dyDescent="0.25">
      <c r="A490" s="63" t="s">
        <v>1572</v>
      </c>
      <c r="B490" s="64" t="s">
        <v>2031</v>
      </c>
      <c r="C490" s="65" t="s">
        <v>2460</v>
      </c>
      <c r="D490" s="66"/>
      <c r="E490" s="67"/>
      <c r="F490" s="307">
        <v>146855.53</v>
      </c>
      <c r="G490" s="307">
        <v>0</v>
      </c>
      <c r="H490" s="142">
        <f t="shared" si="136"/>
        <v>146855.53</v>
      </c>
      <c r="I490" s="91">
        <f t="shared" si="137"/>
        <v>1</v>
      </c>
      <c r="J490" s="157"/>
      <c r="K490" s="307">
        <v>617270.78</v>
      </c>
      <c r="L490" s="307">
        <v>0</v>
      </c>
      <c r="M490" s="142">
        <f t="shared" si="138"/>
        <v>617270.78</v>
      </c>
      <c r="N490" s="91">
        <f t="shared" si="139"/>
        <v>1</v>
      </c>
      <c r="O490" s="258"/>
      <c r="P490" s="157"/>
      <c r="Q490" s="307">
        <v>341991.09</v>
      </c>
      <c r="R490" s="307">
        <v>0</v>
      </c>
      <c r="S490" s="142">
        <f t="shared" si="140"/>
        <v>341991.09</v>
      </c>
      <c r="T490" s="91">
        <f t="shared" si="141"/>
        <v>1</v>
      </c>
      <c r="U490" s="157"/>
      <c r="V490" s="307">
        <v>617270.78</v>
      </c>
      <c r="W490" s="307">
        <v>0</v>
      </c>
      <c r="X490" s="142">
        <f t="shared" si="142"/>
        <v>617270.78</v>
      </c>
      <c r="Y490" s="91">
        <f t="shared" si="143"/>
        <v>1</v>
      </c>
      <c r="Z490" s="132"/>
    </row>
    <row r="491" spans="1:26" s="68" customFormat="1" hidden="1" outlineLevel="1" x14ac:dyDescent="0.25">
      <c r="A491" s="63" t="s">
        <v>1573</v>
      </c>
      <c r="B491" s="64" t="s">
        <v>2032</v>
      </c>
      <c r="C491" s="65" t="s">
        <v>2467</v>
      </c>
      <c r="D491" s="66"/>
      <c r="E491" s="67"/>
      <c r="F491" s="307">
        <v>2548741.64</v>
      </c>
      <c r="G491" s="307">
        <v>2038838.98</v>
      </c>
      <c r="H491" s="142">
        <f t="shared" si="136"/>
        <v>509902.66000000015</v>
      </c>
      <c r="I491" s="91">
        <f t="shared" si="137"/>
        <v>0.25009462002732563</v>
      </c>
      <c r="J491" s="157"/>
      <c r="K491" s="307">
        <v>20994746.138</v>
      </c>
      <c r="L491" s="307">
        <v>19610950</v>
      </c>
      <c r="M491" s="142">
        <f t="shared" si="138"/>
        <v>1383796.1380000003</v>
      </c>
      <c r="N491" s="91">
        <f t="shared" si="139"/>
        <v>7.0562422422167217E-2</v>
      </c>
      <c r="O491" s="258"/>
      <c r="P491" s="157"/>
      <c r="Q491" s="307">
        <v>8778743.3200000003</v>
      </c>
      <c r="R491" s="307">
        <v>8018234.7400000002</v>
      </c>
      <c r="S491" s="142">
        <f t="shared" si="140"/>
        <v>760508.58000000007</v>
      </c>
      <c r="T491" s="91">
        <f t="shared" si="141"/>
        <v>9.4847382829303412E-2</v>
      </c>
      <c r="U491" s="157"/>
      <c r="V491" s="307">
        <v>32235171.557999998</v>
      </c>
      <c r="W491" s="307">
        <v>29850606.697000001</v>
      </c>
      <c r="X491" s="142">
        <f t="shared" si="142"/>
        <v>2384564.8609999977</v>
      </c>
      <c r="Y491" s="91">
        <f t="shared" si="143"/>
        <v>7.9883296349874441E-2</v>
      </c>
      <c r="Z491" s="132"/>
    </row>
    <row r="492" spans="1:26" s="68" customFormat="1" hidden="1" outlineLevel="1" x14ac:dyDescent="0.25">
      <c r="A492" s="63" t="s">
        <v>1574</v>
      </c>
      <c r="B492" s="64" t="s">
        <v>2033</v>
      </c>
      <c r="C492" s="65" t="s">
        <v>2472</v>
      </c>
      <c r="D492" s="66"/>
      <c r="E492" s="67"/>
      <c r="F492" s="307">
        <v>26970.45</v>
      </c>
      <c r="G492" s="307">
        <v>24848.9</v>
      </c>
      <c r="H492" s="142">
        <f t="shared" si="136"/>
        <v>2121.5499999999993</v>
      </c>
      <c r="I492" s="91">
        <f t="shared" si="137"/>
        <v>8.5378024781781053E-2</v>
      </c>
      <c r="J492" s="157"/>
      <c r="K492" s="307">
        <v>207610.5</v>
      </c>
      <c r="L492" s="307">
        <v>241914.5</v>
      </c>
      <c r="M492" s="142">
        <f t="shared" si="138"/>
        <v>-34304</v>
      </c>
      <c r="N492" s="91">
        <f t="shared" si="139"/>
        <v>-0.1418021656411666</v>
      </c>
      <c r="O492" s="258"/>
      <c r="P492" s="157"/>
      <c r="Q492" s="307">
        <v>84622.92</v>
      </c>
      <c r="R492" s="307">
        <v>100996.21</v>
      </c>
      <c r="S492" s="142">
        <f t="shared" si="140"/>
        <v>-16373.290000000008</v>
      </c>
      <c r="T492" s="91">
        <f t="shared" si="141"/>
        <v>-0.16211786561099675</v>
      </c>
      <c r="U492" s="157"/>
      <c r="V492" s="307">
        <v>395806.42000000004</v>
      </c>
      <c r="W492" s="307">
        <v>341332.49</v>
      </c>
      <c r="X492" s="142">
        <f t="shared" si="142"/>
        <v>54473.930000000051</v>
      </c>
      <c r="Y492" s="91">
        <f t="shared" si="143"/>
        <v>0.15959198610129394</v>
      </c>
      <c r="Z492" s="132"/>
    </row>
    <row r="493" spans="1:26" s="68" customFormat="1" hidden="1" outlineLevel="1" x14ac:dyDescent="0.25">
      <c r="A493" s="63" t="s">
        <v>1575</v>
      </c>
      <c r="B493" s="64" t="s">
        <v>2034</v>
      </c>
      <c r="C493" s="65" t="s">
        <v>2468</v>
      </c>
      <c r="D493" s="66"/>
      <c r="E493" s="67"/>
      <c r="F493" s="307">
        <v>7752.18</v>
      </c>
      <c r="G493" s="307">
        <v>19540.82</v>
      </c>
      <c r="H493" s="142">
        <f t="shared" si="136"/>
        <v>-11788.64</v>
      </c>
      <c r="I493" s="91">
        <f t="shared" si="137"/>
        <v>-0.60328276909566736</v>
      </c>
      <c r="J493" s="157"/>
      <c r="K493" s="307">
        <v>35769.72</v>
      </c>
      <c r="L493" s="307">
        <v>31222.760000000002</v>
      </c>
      <c r="M493" s="142">
        <f t="shared" si="138"/>
        <v>4546.9599999999991</v>
      </c>
      <c r="N493" s="91">
        <f t="shared" si="139"/>
        <v>0.14562966246417675</v>
      </c>
      <c r="O493" s="258"/>
      <c r="P493" s="157"/>
      <c r="Q493" s="307">
        <v>15804.99</v>
      </c>
      <c r="R493" s="307">
        <v>21260.77</v>
      </c>
      <c r="S493" s="142">
        <f t="shared" si="140"/>
        <v>-5455.7800000000007</v>
      </c>
      <c r="T493" s="91">
        <f t="shared" si="141"/>
        <v>-0.25661253096665831</v>
      </c>
      <c r="U493" s="157"/>
      <c r="V493" s="307">
        <v>28722.720000000001</v>
      </c>
      <c r="W493" s="307">
        <v>33021.26</v>
      </c>
      <c r="X493" s="142">
        <f t="shared" si="142"/>
        <v>-4298.5400000000009</v>
      </c>
      <c r="Y493" s="91">
        <f t="shared" si="143"/>
        <v>-0.13017492367038691</v>
      </c>
      <c r="Z493" s="132"/>
    </row>
    <row r="494" spans="1:26" s="68" customFormat="1" hidden="1" outlineLevel="1" x14ac:dyDescent="0.25">
      <c r="A494" s="63" t="s">
        <v>1576</v>
      </c>
      <c r="B494" s="64" t="s">
        <v>2035</v>
      </c>
      <c r="C494" s="65" t="s">
        <v>2473</v>
      </c>
      <c r="D494" s="66"/>
      <c r="E494" s="67"/>
      <c r="F494" s="307">
        <v>413.05</v>
      </c>
      <c r="G494" s="307">
        <v>1997.66</v>
      </c>
      <c r="H494" s="142">
        <f t="shared" si="136"/>
        <v>-1584.6100000000001</v>
      </c>
      <c r="I494" s="91">
        <f t="shared" si="137"/>
        <v>-0.79323308270676696</v>
      </c>
      <c r="J494" s="157"/>
      <c r="K494" s="307">
        <v>2197.0700000000002</v>
      </c>
      <c r="L494" s="307">
        <v>13096.86</v>
      </c>
      <c r="M494" s="142">
        <f t="shared" si="138"/>
        <v>-10899.79</v>
      </c>
      <c r="N494" s="91">
        <f t="shared" si="139"/>
        <v>-0.83224452273292993</v>
      </c>
      <c r="O494" s="258"/>
      <c r="P494" s="157"/>
      <c r="Q494" s="307">
        <v>662.54</v>
      </c>
      <c r="R494" s="307">
        <v>4130.12</v>
      </c>
      <c r="S494" s="142">
        <f t="shared" si="140"/>
        <v>-3467.58</v>
      </c>
      <c r="T494" s="91">
        <f t="shared" si="141"/>
        <v>-0.83958335351030966</v>
      </c>
      <c r="U494" s="157"/>
      <c r="V494" s="307">
        <v>5834.7000000000007</v>
      </c>
      <c r="W494" s="307">
        <v>22977.980000000003</v>
      </c>
      <c r="X494" s="142">
        <f t="shared" si="142"/>
        <v>-17143.280000000002</v>
      </c>
      <c r="Y494" s="91">
        <f t="shared" si="143"/>
        <v>-0.74607428503288797</v>
      </c>
      <c r="Z494" s="132"/>
    </row>
    <row r="495" spans="1:26" s="68" customFormat="1" hidden="1" outlineLevel="1" x14ac:dyDescent="0.25">
      <c r="A495" s="63" t="s">
        <v>1577</v>
      </c>
      <c r="B495" s="64" t="s">
        <v>2036</v>
      </c>
      <c r="C495" s="65" t="s">
        <v>2474</v>
      </c>
      <c r="D495" s="66"/>
      <c r="E495" s="67"/>
      <c r="F495" s="307">
        <v>721.55000000000007</v>
      </c>
      <c r="G495" s="307">
        <v>1475.95</v>
      </c>
      <c r="H495" s="142">
        <f t="shared" si="136"/>
        <v>-754.4</v>
      </c>
      <c r="I495" s="91">
        <f t="shared" si="137"/>
        <v>-0.5111284257596802</v>
      </c>
      <c r="J495" s="157"/>
      <c r="K495" s="307">
        <v>4832.68</v>
      </c>
      <c r="L495" s="307">
        <v>7010.22</v>
      </c>
      <c r="M495" s="142">
        <f t="shared" si="138"/>
        <v>-2177.54</v>
      </c>
      <c r="N495" s="91">
        <f t="shared" si="139"/>
        <v>-0.31062363235390617</v>
      </c>
      <c r="O495" s="258"/>
      <c r="P495" s="157"/>
      <c r="Q495" s="307">
        <v>2866.78</v>
      </c>
      <c r="R495" s="307">
        <v>1638.52</v>
      </c>
      <c r="S495" s="142">
        <f t="shared" si="140"/>
        <v>1228.2600000000002</v>
      </c>
      <c r="T495" s="91">
        <f t="shared" si="141"/>
        <v>0.74961550667675725</v>
      </c>
      <c r="U495" s="157"/>
      <c r="V495" s="307">
        <v>7672.32</v>
      </c>
      <c r="W495" s="307">
        <v>23021.41</v>
      </c>
      <c r="X495" s="142">
        <f t="shared" si="142"/>
        <v>-15349.09</v>
      </c>
      <c r="Y495" s="91">
        <f t="shared" si="143"/>
        <v>-0.66673109944178055</v>
      </c>
      <c r="Z495" s="132"/>
    </row>
    <row r="496" spans="1:26" s="68" customFormat="1" hidden="1" outlineLevel="1" x14ac:dyDescent="0.25">
      <c r="A496" s="63" t="s">
        <v>1578</v>
      </c>
      <c r="B496" s="64" t="s">
        <v>2037</v>
      </c>
      <c r="C496" s="65" t="s">
        <v>2475</v>
      </c>
      <c r="D496" s="66"/>
      <c r="E496" s="67"/>
      <c r="F496" s="307">
        <v>2018.8700000000001</v>
      </c>
      <c r="G496" s="307">
        <v>4127.41</v>
      </c>
      <c r="H496" s="142">
        <f t="shared" si="136"/>
        <v>-2108.54</v>
      </c>
      <c r="I496" s="91">
        <f t="shared" si="137"/>
        <v>-0.51086274443294943</v>
      </c>
      <c r="J496" s="157"/>
      <c r="K496" s="307">
        <v>22711.05</v>
      </c>
      <c r="L496" s="307">
        <v>21118.510000000002</v>
      </c>
      <c r="M496" s="142">
        <f t="shared" si="138"/>
        <v>1592.5399999999972</v>
      </c>
      <c r="N496" s="91">
        <f t="shared" si="139"/>
        <v>7.5409676156130201E-2</v>
      </c>
      <c r="O496" s="258"/>
      <c r="P496" s="157"/>
      <c r="Q496" s="307">
        <v>9091.5</v>
      </c>
      <c r="R496" s="307">
        <v>9108.2800000000007</v>
      </c>
      <c r="S496" s="142">
        <f t="shared" si="140"/>
        <v>-16.780000000000655</v>
      </c>
      <c r="T496" s="91">
        <f t="shared" si="141"/>
        <v>-1.8422797718120935E-3</v>
      </c>
      <c r="U496" s="157"/>
      <c r="V496" s="307">
        <v>39235.43</v>
      </c>
      <c r="W496" s="307">
        <v>34175.82</v>
      </c>
      <c r="X496" s="142">
        <f t="shared" si="142"/>
        <v>5059.6100000000006</v>
      </c>
      <c r="Y496" s="91">
        <f t="shared" si="143"/>
        <v>0.14804648432722317</v>
      </c>
      <c r="Z496" s="132"/>
    </row>
    <row r="497" spans="1:26" s="68" customFormat="1" hidden="1" outlineLevel="1" x14ac:dyDescent="0.25">
      <c r="A497" s="63" t="s">
        <v>1579</v>
      </c>
      <c r="B497" s="64" t="s">
        <v>2038</v>
      </c>
      <c r="C497" s="65" t="s">
        <v>2476</v>
      </c>
      <c r="D497" s="66"/>
      <c r="E497" s="67"/>
      <c r="F497" s="307">
        <v>742.48</v>
      </c>
      <c r="G497" s="307">
        <v>6765.95</v>
      </c>
      <c r="H497" s="142">
        <f t="shared" si="136"/>
        <v>-6023.4699999999993</v>
      </c>
      <c r="I497" s="91">
        <f t="shared" si="137"/>
        <v>-0.89026226915658546</v>
      </c>
      <c r="J497" s="157"/>
      <c r="K497" s="307">
        <v>12869.67</v>
      </c>
      <c r="L497" s="307">
        <v>19964.650000000001</v>
      </c>
      <c r="M497" s="142">
        <f t="shared" si="138"/>
        <v>-7094.9800000000014</v>
      </c>
      <c r="N497" s="91">
        <f t="shared" si="139"/>
        <v>-0.35537712907564123</v>
      </c>
      <c r="O497" s="258"/>
      <c r="P497" s="157"/>
      <c r="Q497" s="307">
        <v>6823.75</v>
      </c>
      <c r="R497" s="307">
        <v>11288.460000000001</v>
      </c>
      <c r="S497" s="142">
        <f t="shared" si="140"/>
        <v>-4464.7100000000009</v>
      </c>
      <c r="T497" s="91">
        <f t="shared" si="141"/>
        <v>-0.39551099087032249</v>
      </c>
      <c r="U497" s="157"/>
      <c r="V497" s="307">
        <v>19951.32</v>
      </c>
      <c r="W497" s="307">
        <v>27505.840000000004</v>
      </c>
      <c r="X497" s="142">
        <f t="shared" si="142"/>
        <v>-7554.5200000000041</v>
      </c>
      <c r="Y497" s="91">
        <f t="shared" si="143"/>
        <v>-0.27465149219220364</v>
      </c>
      <c r="Z497" s="132"/>
    </row>
    <row r="498" spans="1:26" collapsed="1" x14ac:dyDescent="0.25">
      <c r="A498" s="38" t="s">
        <v>701</v>
      </c>
      <c r="B498" s="38">
        <v>75</v>
      </c>
      <c r="C498" s="78" t="s">
        <v>808</v>
      </c>
      <c r="D498" s="83"/>
      <c r="E498" s="48"/>
      <c r="F498" s="283">
        <v>2932377.824</v>
      </c>
      <c r="G498" s="283">
        <v>3222192.8500000006</v>
      </c>
      <c r="H498" s="283">
        <f t="shared" si="136"/>
        <v>-289815.02600000054</v>
      </c>
      <c r="I498" s="48">
        <f t="shared" si="137"/>
        <v>-8.9943414156604715E-2</v>
      </c>
      <c r="J498" s="261"/>
      <c r="K498" s="283">
        <v>27673882.755000003</v>
      </c>
      <c r="L498" s="283">
        <v>28213105.100000001</v>
      </c>
      <c r="M498" s="283">
        <f t="shared" si="138"/>
        <v>-539222.34499999881</v>
      </c>
      <c r="N498" s="48">
        <f t="shared" si="139"/>
        <v>-1.9112477803799016E-2</v>
      </c>
      <c r="O498" s="182"/>
      <c r="P498" s="254"/>
      <c r="Q498" s="283">
        <v>11730114.352</v>
      </c>
      <c r="R498" s="283">
        <v>13128204.959999999</v>
      </c>
      <c r="S498" s="283">
        <f t="shared" si="140"/>
        <v>-1398090.6079999991</v>
      </c>
      <c r="T498" s="48">
        <f t="shared" si="141"/>
        <v>-0.10649518439571949</v>
      </c>
      <c r="U498" s="261"/>
      <c r="V498" s="283">
        <v>42881612.034999996</v>
      </c>
      <c r="W498" s="283">
        <v>42189143.879999988</v>
      </c>
      <c r="X498" s="283">
        <f t="shared" si="142"/>
        <v>692468.15500000864</v>
      </c>
      <c r="Y498" s="48">
        <f t="shared" si="143"/>
        <v>1.6413420404301621E-2</v>
      </c>
      <c r="Z498"/>
    </row>
    <row r="499" spans="1:26" x14ac:dyDescent="0.25">
      <c r="A499" s="38"/>
      <c r="B499" s="38"/>
      <c r="C499" s="78"/>
      <c r="D499" s="83"/>
      <c r="E499" s="48"/>
      <c r="F499" s="283"/>
      <c r="G499" s="283"/>
      <c r="H499" s="283"/>
      <c r="I499" s="48"/>
      <c r="J499" s="261"/>
      <c r="K499" s="283"/>
      <c r="L499" s="283"/>
      <c r="M499" s="283"/>
      <c r="N499" s="48"/>
      <c r="O499" s="182"/>
      <c r="P499" s="254"/>
      <c r="Q499" s="283"/>
      <c r="R499" s="283"/>
      <c r="S499" s="283"/>
      <c r="T499" s="48"/>
      <c r="U499" s="261"/>
      <c r="V499" s="283"/>
      <c r="W499" s="283"/>
      <c r="X499" s="283"/>
      <c r="Y499"/>
      <c r="Z499"/>
    </row>
    <row r="500" spans="1:26" x14ac:dyDescent="0.25">
      <c r="A500" s="38"/>
      <c r="B500" s="38"/>
      <c r="C500" s="78"/>
      <c r="D500" s="83"/>
      <c r="E500" s="48"/>
      <c r="F500" s="283"/>
      <c r="G500" s="283"/>
      <c r="H500" s="283"/>
      <c r="I500" s="48"/>
      <c r="J500" s="261"/>
      <c r="K500" s="283"/>
      <c r="L500" s="283"/>
      <c r="M500" s="283"/>
      <c r="N500" s="48"/>
      <c r="O500" s="182"/>
      <c r="P500" s="254"/>
      <c r="Q500" s="283"/>
      <c r="R500" s="283"/>
      <c r="S500" s="283"/>
      <c r="T500" s="48"/>
      <c r="U500" s="261"/>
      <c r="V500" s="283"/>
      <c r="W500" s="283"/>
      <c r="X500" s="283"/>
      <c r="Y500"/>
      <c r="Z500"/>
    </row>
    <row r="501" spans="1:26" s="68" customFormat="1" hidden="1" outlineLevel="1" x14ac:dyDescent="0.25">
      <c r="A501" s="63" t="s">
        <v>1428</v>
      </c>
      <c r="B501" s="64" t="s">
        <v>1887</v>
      </c>
      <c r="C501" s="65" t="s">
        <v>2336</v>
      </c>
      <c r="D501" s="66"/>
      <c r="E501" s="67"/>
      <c r="F501" s="307">
        <v>1836.91</v>
      </c>
      <c r="G501" s="307">
        <v>847.26</v>
      </c>
      <c r="H501" s="142"/>
      <c r="I501" s="91">
        <f t="shared" ref="I501:I529" si="144">+U501-G501</f>
        <v>-847.26</v>
      </c>
      <c r="J501" s="157"/>
      <c r="K501" s="307">
        <v>13286.61</v>
      </c>
      <c r="L501" s="307">
        <v>4910.88</v>
      </c>
      <c r="M501" s="142">
        <f t="shared" ref="M501:M529" si="145">+K501-L501</f>
        <v>8375.73</v>
      </c>
      <c r="N501" s="91" t="e">
        <f>+#REF!-L501</f>
        <v>#REF!</v>
      </c>
      <c r="O501" s="258"/>
      <c r="P501" s="157"/>
      <c r="Q501" s="307">
        <v>4879.5600000000004</v>
      </c>
      <c r="R501" s="307">
        <v>1933.31</v>
      </c>
      <c r="S501" s="142"/>
      <c r="T501" s="91">
        <f t="shared" ref="T501:T529" si="146">+P501-R501</f>
        <v>-1933.31</v>
      </c>
      <c r="U501" s="157"/>
      <c r="V501" s="307">
        <v>21915.9</v>
      </c>
      <c r="W501" s="307">
        <v>8666.61</v>
      </c>
      <c r="X501" s="142"/>
      <c r="Y501" s="91"/>
      <c r="Z501" s="132"/>
    </row>
    <row r="502" spans="1:26" s="68" customFormat="1" hidden="1" outlineLevel="1" x14ac:dyDescent="0.25">
      <c r="A502" s="63" t="s">
        <v>1429</v>
      </c>
      <c r="B502" s="64" t="s">
        <v>1888</v>
      </c>
      <c r="C502" s="65" t="s">
        <v>2337</v>
      </c>
      <c r="D502" s="66"/>
      <c r="E502" s="67"/>
      <c r="F502" s="307">
        <v>975.2</v>
      </c>
      <c r="G502" s="307">
        <v>5914.4000000000005</v>
      </c>
      <c r="H502" s="142"/>
      <c r="I502" s="91">
        <f t="shared" si="144"/>
        <v>-5914.4000000000005</v>
      </c>
      <c r="J502" s="157"/>
      <c r="K502" s="307">
        <v>24867.47</v>
      </c>
      <c r="L502" s="307">
        <v>21963.47</v>
      </c>
      <c r="M502" s="142">
        <f t="shared" si="145"/>
        <v>2904</v>
      </c>
      <c r="N502" s="91" t="e">
        <f>+#REF!-L502</f>
        <v>#REF!</v>
      </c>
      <c r="O502" s="258"/>
      <c r="P502" s="157"/>
      <c r="Q502" s="307">
        <v>3234.48</v>
      </c>
      <c r="R502" s="307">
        <v>9662.6200000000008</v>
      </c>
      <c r="S502" s="142"/>
      <c r="T502" s="91">
        <f t="shared" si="146"/>
        <v>-9662.6200000000008</v>
      </c>
      <c r="U502" s="157"/>
      <c r="V502" s="307">
        <v>30235.11</v>
      </c>
      <c r="W502" s="307">
        <v>31932.07</v>
      </c>
      <c r="X502" s="142"/>
      <c r="Y502" s="91"/>
      <c r="Z502" s="132"/>
    </row>
    <row r="503" spans="1:26" s="68" customFormat="1" hidden="1" outlineLevel="1" x14ac:dyDescent="0.25">
      <c r="A503" s="63" t="s">
        <v>1430</v>
      </c>
      <c r="B503" s="64" t="s">
        <v>1889</v>
      </c>
      <c r="C503" s="65" t="s">
        <v>2338</v>
      </c>
      <c r="D503" s="66"/>
      <c r="E503" s="67"/>
      <c r="F503" s="307">
        <v>47609.53</v>
      </c>
      <c r="G503" s="307">
        <v>28902.170000000002</v>
      </c>
      <c r="H503" s="142"/>
      <c r="I503" s="91">
        <f t="shared" si="144"/>
        <v>-28902.170000000002</v>
      </c>
      <c r="J503" s="157"/>
      <c r="K503" s="307">
        <v>250322.52000000002</v>
      </c>
      <c r="L503" s="307">
        <v>180718.5</v>
      </c>
      <c r="M503" s="142">
        <f t="shared" si="145"/>
        <v>69604.020000000019</v>
      </c>
      <c r="N503" s="91" t="e">
        <f>+#REF!-L503</f>
        <v>#REF!</v>
      </c>
      <c r="O503" s="258"/>
      <c r="P503" s="157"/>
      <c r="Q503" s="307">
        <v>122218.5</v>
      </c>
      <c r="R503" s="307">
        <v>75325.509999999995</v>
      </c>
      <c r="S503" s="142"/>
      <c r="T503" s="91">
        <f t="shared" si="146"/>
        <v>-75325.509999999995</v>
      </c>
      <c r="U503" s="157"/>
      <c r="V503" s="307">
        <v>365976.37</v>
      </c>
      <c r="W503" s="307">
        <v>306377.59999999998</v>
      </c>
      <c r="X503" s="142"/>
      <c r="Y503" s="91"/>
      <c r="Z503" s="132"/>
    </row>
    <row r="504" spans="1:26" s="68" customFormat="1" hidden="1" outlineLevel="1" x14ac:dyDescent="0.25">
      <c r="A504" s="63" t="s">
        <v>1431</v>
      </c>
      <c r="B504" s="64" t="s">
        <v>1890</v>
      </c>
      <c r="C504" s="65" t="s">
        <v>2339</v>
      </c>
      <c r="D504" s="66"/>
      <c r="E504" s="67"/>
      <c r="F504" s="307">
        <v>3242.04</v>
      </c>
      <c r="G504" s="307">
        <v>341.21</v>
      </c>
      <c r="H504" s="142"/>
      <c r="I504" s="91">
        <f t="shared" si="144"/>
        <v>-341.21</v>
      </c>
      <c r="J504" s="157"/>
      <c r="K504" s="307">
        <v>18082.82</v>
      </c>
      <c r="L504" s="307">
        <v>19019.12</v>
      </c>
      <c r="M504" s="142">
        <f t="shared" si="145"/>
        <v>-936.29999999999927</v>
      </c>
      <c r="N504" s="91" t="e">
        <f>+#REF!-L504</f>
        <v>#REF!</v>
      </c>
      <c r="O504" s="258"/>
      <c r="P504" s="157"/>
      <c r="Q504" s="307">
        <v>7831.97</v>
      </c>
      <c r="R504" s="307">
        <v>1821.13</v>
      </c>
      <c r="S504" s="142"/>
      <c r="T504" s="91">
        <f t="shared" si="146"/>
        <v>-1821.13</v>
      </c>
      <c r="U504" s="157"/>
      <c r="V504" s="307">
        <v>22291.13</v>
      </c>
      <c r="W504" s="307">
        <v>40589.050000000003</v>
      </c>
      <c r="X504" s="142"/>
      <c r="Y504" s="91"/>
      <c r="Z504" s="132"/>
    </row>
    <row r="505" spans="1:26" s="68" customFormat="1" hidden="1" outlineLevel="1" x14ac:dyDescent="0.25">
      <c r="A505" s="63" t="s">
        <v>1432</v>
      </c>
      <c r="B505" s="64" t="s">
        <v>1891</v>
      </c>
      <c r="C505" s="65" t="s">
        <v>2340</v>
      </c>
      <c r="D505" s="66"/>
      <c r="E505" s="67"/>
      <c r="F505" s="307">
        <v>33742.81</v>
      </c>
      <c r="G505" s="307">
        <v>25281.03</v>
      </c>
      <c r="H505" s="142"/>
      <c r="I505" s="91">
        <f t="shared" si="144"/>
        <v>-25281.03</v>
      </c>
      <c r="J505" s="157"/>
      <c r="K505" s="307">
        <v>213430.35</v>
      </c>
      <c r="L505" s="307">
        <v>178180.76</v>
      </c>
      <c r="M505" s="142">
        <f t="shared" si="145"/>
        <v>35249.589999999997</v>
      </c>
      <c r="N505" s="91" t="e">
        <f>+#REF!-L505</f>
        <v>#REF!</v>
      </c>
      <c r="O505" s="258"/>
      <c r="P505" s="157"/>
      <c r="Q505" s="307">
        <v>92321.24</v>
      </c>
      <c r="R505" s="307">
        <v>72970.320000000007</v>
      </c>
      <c r="S505" s="142"/>
      <c r="T505" s="91">
        <f t="shared" si="146"/>
        <v>-72970.320000000007</v>
      </c>
      <c r="U505" s="157"/>
      <c r="V505" s="307">
        <v>343395.14</v>
      </c>
      <c r="W505" s="307">
        <v>300256.93</v>
      </c>
      <c r="X505" s="142"/>
      <c r="Y505" s="91"/>
      <c r="Z505" s="132"/>
    </row>
    <row r="506" spans="1:26" s="68" customFormat="1" hidden="1" outlineLevel="1" x14ac:dyDescent="0.25">
      <c r="A506" s="63" t="s">
        <v>1433</v>
      </c>
      <c r="B506" s="64" t="s">
        <v>1892</v>
      </c>
      <c r="C506" s="65" t="s">
        <v>2341</v>
      </c>
      <c r="D506" s="66"/>
      <c r="E506" s="67"/>
      <c r="F506" s="307">
        <v>261381.08000000002</v>
      </c>
      <c r="G506" s="307">
        <v>206490.9</v>
      </c>
      <c r="H506" s="142"/>
      <c r="I506" s="91">
        <f t="shared" si="144"/>
        <v>-206490.9</v>
      </c>
      <c r="J506" s="157"/>
      <c r="K506" s="307">
        <v>1613498.24</v>
      </c>
      <c r="L506" s="307">
        <v>1763864.73</v>
      </c>
      <c r="M506" s="142">
        <f t="shared" si="145"/>
        <v>-150366.49</v>
      </c>
      <c r="N506" s="91" t="e">
        <f>+#REF!-L506</f>
        <v>#REF!</v>
      </c>
      <c r="O506" s="258"/>
      <c r="P506" s="157"/>
      <c r="Q506" s="307">
        <v>700453.48</v>
      </c>
      <c r="R506" s="307">
        <v>813060.8</v>
      </c>
      <c r="S506" s="142"/>
      <c r="T506" s="91">
        <f t="shared" si="146"/>
        <v>-813060.8</v>
      </c>
      <c r="U506" s="157"/>
      <c r="V506" s="307">
        <v>2694399.05</v>
      </c>
      <c r="W506" s="307">
        <v>2857398.0700000003</v>
      </c>
      <c r="X506" s="142"/>
      <c r="Y506" s="91"/>
      <c r="Z506" s="132"/>
    </row>
    <row r="507" spans="1:26" s="68" customFormat="1" hidden="1" outlineLevel="1" x14ac:dyDescent="0.25">
      <c r="A507" s="63" t="s">
        <v>1434</v>
      </c>
      <c r="B507" s="64" t="s">
        <v>1893</v>
      </c>
      <c r="C507" s="65" t="s">
        <v>2342</v>
      </c>
      <c r="D507" s="66"/>
      <c r="E507" s="67"/>
      <c r="F507" s="307">
        <v>850.67000000000007</v>
      </c>
      <c r="G507" s="307">
        <v>595.89</v>
      </c>
      <c r="H507" s="142"/>
      <c r="I507" s="91">
        <f t="shared" si="144"/>
        <v>-595.89</v>
      </c>
      <c r="J507" s="157"/>
      <c r="K507" s="307">
        <v>5005.05</v>
      </c>
      <c r="L507" s="307">
        <v>6855.84</v>
      </c>
      <c r="M507" s="142">
        <f t="shared" si="145"/>
        <v>-1850.79</v>
      </c>
      <c r="N507" s="91" t="e">
        <f>+#REF!-L507</f>
        <v>#REF!</v>
      </c>
      <c r="O507" s="258"/>
      <c r="P507" s="157"/>
      <c r="Q507" s="307">
        <v>2381.21</v>
      </c>
      <c r="R507" s="307">
        <v>2444.89</v>
      </c>
      <c r="S507" s="142"/>
      <c r="T507" s="91">
        <f t="shared" si="146"/>
        <v>-2444.89</v>
      </c>
      <c r="U507" s="157"/>
      <c r="V507" s="307">
        <v>7125.58</v>
      </c>
      <c r="W507" s="307">
        <v>11853.220000000001</v>
      </c>
      <c r="X507" s="142"/>
      <c r="Y507" s="91"/>
      <c r="Z507" s="132"/>
    </row>
    <row r="508" spans="1:26" s="68" customFormat="1" hidden="1" outlineLevel="1" x14ac:dyDescent="0.25">
      <c r="A508" s="63" t="s">
        <v>1435</v>
      </c>
      <c r="B508" s="64" t="s">
        <v>1894</v>
      </c>
      <c r="C508" s="65" t="s">
        <v>2343</v>
      </c>
      <c r="D508" s="66"/>
      <c r="E508" s="67"/>
      <c r="F508" s="307">
        <v>54230.64</v>
      </c>
      <c r="G508" s="307">
        <v>50976.57</v>
      </c>
      <c r="H508" s="142"/>
      <c r="I508" s="91">
        <f t="shared" si="144"/>
        <v>-50976.57</v>
      </c>
      <c r="J508" s="157"/>
      <c r="K508" s="307">
        <v>369843.59</v>
      </c>
      <c r="L508" s="307">
        <v>351064.53</v>
      </c>
      <c r="M508" s="142">
        <f t="shared" si="145"/>
        <v>18779.059999999998</v>
      </c>
      <c r="N508" s="91" t="e">
        <f>+#REF!-L508</f>
        <v>#REF!</v>
      </c>
      <c r="O508" s="258"/>
      <c r="P508" s="157"/>
      <c r="Q508" s="307">
        <v>157389.79</v>
      </c>
      <c r="R508" s="307">
        <v>152400.98000000001</v>
      </c>
      <c r="S508" s="142"/>
      <c r="T508" s="91">
        <f t="shared" si="146"/>
        <v>-152400.98000000001</v>
      </c>
      <c r="U508" s="157"/>
      <c r="V508" s="307">
        <v>642117.43999999994</v>
      </c>
      <c r="W508" s="307">
        <v>601637.53</v>
      </c>
      <c r="X508" s="142"/>
      <c r="Y508" s="91"/>
      <c r="Z508" s="132"/>
    </row>
    <row r="509" spans="1:26" s="68" customFormat="1" hidden="1" outlineLevel="1" x14ac:dyDescent="0.25">
      <c r="A509" s="63" t="s">
        <v>1436</v>
      </c>
      <c r="B509" s="64" t="s">
        <v>1895</v>
      </c>
      <c r="C509" s="65" t="s">
        <v>2344</v>
      </c>
      <c r="D509" s="66"/>
      <c r="E509" s="67"/>
      <c r="F509" s="307">
        <v>4397.7300000000005</v>
      </c>
      <c r="G509" s="307">
        <v>4127.34</v>
      </c>
      <c r="H509" s="142"/>
      <c r="I509" s="91">
        <f t="shared" si="144"/>
        <v>-4127.34</v>
      </c>
      <c r="J509" s="157"/>
      <c r="K509" s="307">
        <v>31312.46</v>
      </c>
      <c r="L509" s="307">
        <v>31728.63</v>
      </c>
      <c r="M509" s="142">
        <f t="shared" si="145"/>
        <v>-416.17000000000189</v>
      </c>
      <c r="N509" s="91" t="e">
        <f>+#REF!-L509</f>
        <v>#REF!</v>
      </c>
      <c r="O509" s="258"/>
      <c r="P509" s="157"/>
      <c r="Q509" s="307">
        <v>13038.09</v>
      </c>
      <c r="R509" s="307">
        <v>13454.67</v>
      </c>
      <c r="S509" s="142"/>
      <c r="T509" s="91">
        <f t="shared" si="146"/>
        <v>-13454.67</v>
      </c>
      <c r="U509" s="157"/>
      <c r="V509" s="307">
        <v>54292.17</v>
      </c>
      <c r="W509" s="307">
        <v>56976.37</v>
      </c>
      <c r="X509" s="142"/>
      <c r="Y509" s="91"/>
      <c r="Z509" s="132"/>
    </row>
    <row r="510" spans="1:26" s="68" customFormat="1" hidden="1" outlineLevel="1" x14ac:dyDescent="0.25">
      <c r="A510" s="63" t="s">
        <v>1437</v>
      </c>
      <c r="B510" s="64" t="s">
        <v>1896</v>
      </c>
      <c r="C510" s="65" t="s">
        <v>2345</v>
      </c>
      <c r="D510" s="66"/>
      <c r="E510" s="67"/>
      <c r="F510" s="307">
        <v>211.96</v>
      </c>
      <c r="G510" s="307">
        <v>311.02</v>
      </c>
      <c r="H510" s="142"/>
      <c r="I510" s="91">
        <f t="shared" si="144"/>
        <v>-311.02</v>
      </c>
      <c r="J510" s="157"/>
      <c r="K510" s="307">
        <v>1973.79</v>
      </c>
      <c r="L510" s="307">
        <v>1581.74</v>
      </c>
      <c r="M510" s="142">
        <f t="shared" si="145"/>
        <v>392.04999999999995</v>
      </c>
      <c r="N510" s="91" t="e">
        <f>+#REF!-L510</f>
        <v>#REF!</v>
      </c>
      <c r="O510" s="258"/>
      <c r="P510" s="157"/>
      <c r="Q510" s="307">
        <v>724.03</v>
      </c>
      <c r="R510" s="307">
        <v>1334.55</v>
      </c>
      <c r="S510" s="142"/>
      <c r="T510" s="91">
        <f t="shared" si="146"/>
        <v>-1334.55</v>
      </c>
      <c r="U510" s="157"/>
      <c r="V510" s="307">
        <v>3776.26</v>
      </c>
      <c r="W510" s="307">
        <v>3009.1800000000003</v>
      </c>
      <c r="X510" s="142"/>
      <c r="Y510" s="91"/>
      <c r="Z510" s="132"/>
    </row>
    <row r="511" spans="1:26" s="68" customFormat="1" hidden="1" outlineLevel="1" x14ac:dyDescent="0.25">
      <c r="A511" s="63" t="s">
        <v>1438</v>
      </c>
      <c r="B511" s="64" t="s">
        <v>1897</v>
      </c>
      <c r="C511" s="65" t="s">
        <v>2346</v>
      </c>
      <c r="D511" s="66"/>
      <c r="E511" s="67"/>
      <c r="F511" s="307">
        <v>48781.07</v>
      </c>
      <c r="G511" s="307">
        <v>41046.520000000004</v>
      </c>
      <c r="H511" s="142"/>
      <c r="I511" s="91">
        <f t="shared" si="144"/>
        <v>-41046.520000000004</v>
      </c>
      <c r="J511" s="157"/>
      <c r="K511" s="307">
        <v>288385.18</v>
      </c>
      <c r="L511" s="307">
        <v>390522.32</v>
      </c>
      <c r="M511" s="142">
        <f t="shared" si="145"/>
        <v>-102137.14000000001</v>
      </c>
      <c r="N511" s="91" t="e">
        <f>+#REF!-L511</f>
        <v>#REF!</v>
      </c>
      <c r="O511" s="258"/>
      <c r="P511" s="157"/>
      <c r="Q511" s="307">
        <v>155501.88</v>
      </c>
      <c r="R511" s="307">
        <v>167899.77</v>
      </c>
      <c r="S511" s="142"/>
      <c r="T511" s="91">
        <f t="shared" si="146"/>
        <v>-167899.77</v>
      </c>
      <c r="U511" s="157"/>
      <c r="V511" s="307">
        <v>543744.82000000007</v>
      </c>
      <c r="W511" s="307">
        <v>655472.21</v>
      </c>
      <c r="X511" s="142"/>
      <c r="Y511" s="91"/>
      <c r="Z511" s="132"/>
    </row>
    <row r="512" spans="1:26" s="68" customFormat="1" hidden="1" outlineLevel="1" x14ac:dyDescent="0.25">
      <c r="A512" s="63" t="s">
        <v>1439</v>
      </c>
      <c r="B512" s="64" t="s">
        <v>1898</v>
      </c>
      <c r="C512" s="65" t="s">
        <v>2347</v>
      </c>
      <c r="D512" s="66"/>
      <c r="E512" s="67"/>
      <c r="F512" s="307">
        <v>23020.32</v>
      </c>
      <c r="G512" s="307">
        <v>20999.65</v>
      </c>
      <c r="H512" s="142"/>
      <c r="I512" s="91">
        <f t="shared" si="144"/>
        <v>-20999.65</v>
      </c>
      <c r="J512" s="157"/>
      <c r="K512" s="307">
        <v>169315.04</v>
      </c>
      <c r="L512" s="307">
        <v>197788.21</v>
      </c>
      <c r="M512" s="142">
        <f t="shared" si="145"/>
        <v>-28473.169999999984</v>
      </c>
      <c r="N512" s="91" t="e">
        <f>+#REF!-L512</f>
        <v>#REF!</v>
      </c>
      <c r="O512" s="258"/>
      <c r="P512" s="157"/>
      <c r="Q512" s="307">
        <v>66776.56</v>
      </c>
      <c r="R512" s="307">
        <v>80094.58</v>
      </c>
      <c r="S512" s="142"/>
      <c r="T512" s="91">
        <f t="shared" si="146"/>
        <v>-80094.58</v>
      </c>
      <c r="U512" s="157"/>
      <c r="V512" s="307">
        <v>292609.21000000002</v>
      </c>
      <c r="W512" s="307">
        <v>368998.98</v>
      </c>
      <c r="X512" s="142"/>
      <c r="Y512" s="91"/>
      <c r="Z512" s="132"/>
    </row>
    <row r="513" spans="1:26" s="68" customFormat="1" hidden="1" outlineLevel="1" x14ac:dyDescent="0.25">
      <c r="A513" s="63" t="s">
        <v>1440</v>
      </c>
      <c r="B513" s="64" t="s">
        <v>1899</v>
      </c>
      <c r="C513" s="65" t="s">
        <v>2348</v>
      </c>
      <c r="D513" s="66"/>
      <c r="E513" s="67"/>
      <c r="F513" s="307">
        <v>-42.78</v>
      </c>
      <c r="G513" s="307">
        <v>3090.94</v>
      </c>
      <c r="H513" s="142"/>
      <c r="I513" s="91">
        <f t="shared" si="144"/>
        <v>-3090.94</v>
      </c>
      <c r="J513" s="157"/>
      <c r="K513" s="307">
        <v>-314.60000000000002</v>
      </c>
      <c r="L513" s="307">
        <v>20706.03</v>
      </c>
      <c r="M513" s="142">
        <f t="shared" si="145"/>
        <v>-21020.629999999997</v>
      </c>
      <c r="N513" s="91" t="e">
        <f>+#REF!-L513</f>
        <v>#REF!</v>
      </c>
      <c r="O513" s="258"/>
      <c r="P513" s="157"/>
      <c r="Q513" s="307">
        <v>0</v>
      </c>
      <c r="R513" s="307">
        <v>8446.5499999999993</v>
      </c>
      <c r="S513" s="142"/>
      <c r="T513" s="91">
        <f t="shared" si="146"/>
        <v>-8446.5499999999993</v>
      </c>
      <c r="U513" s="157"/>
      <c r="V513" s="307">
        <v>14859.01</v>
      </c>
      <c r="W513" s="307">
        <v>37656.94</v>
      </c>
      <c r="X513" s="142"/>
      <c r="Y513" s="91"/>
      <c r="Z513" s="132"/>
    </row>
    <row r="514" spans="1:26" s="68" customFormat="1" hidden="1" outlineLevel="1" x14ac:dyDescent="0.25">
      <c r="A514" s="63" t="s">
        <v>1441</v>
      </c>
      <c r="B514" s="64" t="s">
        <v>1900</v>
      </c>
      <c r="C514" s="65" t="s">
        <v>2349</v>
      </c>
      <c r="D514" s="66"/>
      <c r="E514" s="67"/>
      <c r="F514" s="307">
        <v>-49.58</v>
      </c>
      <c r="G514" s="307">
        <v>0</v>
      </c>
      <c r="H514" s="142"/>
      <c r="I514" s="91">
        <f t="shared" si="144"/>
        <v>0</v>
      </c>
      <c r="J514" s="157"/>
      <c r="K514" s="307">
        <v>-49.58</v>
      </c>
      <c r="L514" s="307">
        <v>0</v>
      </c>
      <c r="M514" s="142">
        <f t="shared" si="145"/>
        <v>-49.58</v>
      </c>
      <c r="N514" s="91" t="e">
        <f>+#REF!-L514</f>
        <v>#REF!</v>
      </c>
      <c r="O514" s="258"/>
      <c r="P514" s="157"/>
      <c r="Q514" s="307">
        <v>-49.58</v>
      </c>
      <c r="R514" s="307">
        <v>0</v>
      </c>
      <c r="S514" s="142"/>
      <c r="T514" s="91">
        <f t="shared" si="146"/>
        <v>0</v>
      </c>
      <c r="U514" s="157"/>
      <c r="V514" s="307">
        <v>-49.58</v>
      </c>
      <c r="W514" s="307">
        <v>-327576.41000000003</v>
      </c>
      <c r="X514" s="142"/>
      <c r="Y514" s="91"/>
      <c r="Z514" s="132"/>
    </row>
    <row r="515" spans="1:26" s="68" customFormat="1" hidden="1" outlineLevel="1" x14ac:dyDescent="0.25">
      <c r="A515" s="63" t="s">
        <v>1442</v>
      </c>
      <c r="B515" s="64" t="s">
        <v>1901</v>
      </c>
      <c r="C515" s="65" t="s">
        <v>2350</v>
      </c>
      <c r="D515" s="66"/>
      <c r="E515" s="67"/>
      <c r="F515" s="307">
        <v>878.48</v>
      </c>
      <c r="G515" s="307">
        <v>1179.67</v>
      </c>
      <c r="H515" s="142"/>
      <c r="I515" s="91">
        <f t="shared" si="144"/>
        <v>-1179.67</v>
      </c>
      <c r="J515" s="157"/>
      <c r="K515" s="307">
        <v>-3403.6800000000003</v>
      </c>
      <c r="L515" s="307">
        <v>8749.2199999999993</v>
      </c>
      <c r="M515" s="142">
        <f t="shared" si="145"/>
        <v>-12152.9</v>
      </c>
      <c r="N515" s="91" t="e">
        <f>+#REF!-L515</f>
        <v>#REF!</v>
      </c>
      <c r="O515" s="258"/>
      <c r="P515" s="157"/>
      <c r="Q515" s="307">
        <v>-1469.99</v>
      </c>
      <c r="R515" s="307">
        <v>2731.63</v>
      </c>
      <c r="S515" s="142"/>
      <c r="T515" s="91">
        <f t="shared" si="146"/>
        <v>-2731.63</v>
      </c>
      <c r="U515" s="157"/>
      <c r="V515" s="307">
        <v>8110.35</v>
      </c>
      <c r="W515" s="307">
        <v>3202.3799999999992</v>
      </c>
      <c r="X515" s="142"/>
      <c r="Y515" s="91"/>
      <c r="Z515" s="132"/>
    </row>
    <row r="516" spans="1:26" s="68" customFormat="1" hidden="1" outlineLevel="1" x14ac:dyDescent="0.25">
      <c r="A516" s="63" t="s">
        <v>1443</v>
      </c>
      <c r="B516" s="64" t="s">
        <v>1902</v>
      </c>
      <c r="C516" s="65" t="s">
        <v>2351</v>
      </c>
      <c r="D516" s="66"/>
      <c r="E516" s="67"/>
      <c r="F516" s="307">
        <v>1459.59</v>
      </c>
      <c r="G516" s="307">
        <v>1401.56</v>
      </c>
      <c r="H516" s="142"/>
      <c r="I516" s="91">
        <f t="shared" si="144"/>
        <v>-1401.56</v>
      </c>
      <c r="J516" s="157"/>
      <c r="K516" s="307">
        <v>16469.560000000001</v>
      </c>
      <c r="L516" s="307">
        <v>12418.720000000001</v>
      </c>
      <c r="M516" s="142">
        <f t="shared" si="145"/>
        <v>4050.84</v>
      </c>
      <c r="N516" s="91" t="e">
        <f>+#REF!-L516</f>
        <v>#REF!</v>
      </c>
      <c r="O516" s="258"/>
      <c r="P516" s="157"/>
      <c r="Q516" s="307">
        <v>5443.38</v>
      </c>
      <c r="R516" s="307">
        <v>4125.96</v>
      </c>
      <c r="S516" s="142"/>
      <c r="T516" s="91">
        <f t="shared" si="146"/>
        <v>-4125.96</v>
      </c>
      <c r="U516" s="157"/>
      <c r="V516" s="307">
        <v>23966.690000000002</v>
      </c>
      <c r="W516" s="307">
        <v>35564.550000000003</v>
      </c>
      <c r="X516" s="142"/>
      <c r="Y516" s="91"/>
      <c r="Z516" s="132"/>
    </row>
    <row r="517" spans="1:26" collapsed="1" x14ac:dyDescent="0.25">
      <c r="A517" s="38" t="s">
        <v>707</v>
      </c>
      <c r="B517" s="38">
        <v>1</v>
      </c>
      <c r="C517" s="87" t="s">
        <v>809</v>
      </c>
      <c r="D517" s="83" t="s">
        <v>276</v>
      </c>
      <c r="E517" s="48"/>
      <c r="F517" s="283">
        <v>482525.67</v>
      </c>
      <c r="G517" s="283">
        <v>391506.13000000006</v>
      </c>
      <c r="H517" s="283"/>
      <c r="I517" s="48">
        <f t="shared" si="144"/>
        <v>-391506.13000000006</v>
      </c>
      <c r="J517" s="261"/>
      <c r="K517" s="283">
        <v>3012024.8199999994</v>
      </c>
      <c r="L517" s="283">
        <v>3190072.7</v>
      </c>
      <c r="M517" s="283">
        <f t="shared" si="145"/>
        <v>-178047.88000000082</v>
      </c>
      <c r="N517" s="48" t="e">
        <f>+#REF!-L517</f>
        <v>#REF!</v>
      </c>
      <c r="O517" s="182"/>
      <c r="P517" s="254"/>
      <c r="Q517" s="283">
        <v>1330674.5999999999</v>
      </c>
      <c r="R517" s="283">
        <v>1407707.27</v>
      </c>
      <c r="S517" s="283"/>
      <c r="T517" s="48">
        <f t="shared" si="146"/>
        <v>-1407707.27</v>
      </c>
      <c r="U517" s="261"/>
      <c r="V517" s="283">
        <v>5068764.6499999994</v>
      </c>
      <c r="W517" s="283">
        <v>4992015.2799999993</v>
      </c>
      <c r="X517" s="283"/>
      <c r="Y517"/>
      <c r="Z517"/>
    </row>
    <row r="518" spans="1:26" s="68" customFormat="1" hidden="1" outlineLevel="1" x14ac:dyDescent="0.25">
      <c r="A518" s="63" t="s">
        <v>1444</v>
      </c>
      <c r="B518" s="64" t="s">
        <v>1903</v>
      </c>
      <c r="C518" s="65" t="s">
        <v>2352</v>
      </c>
      <c r="D518" s="66"/>
      <c r="E518" s="67"/>
      <c r="F518" s="307">
        <v>1039.92</v>
      </c>
      <c r="G518" s="307">
        <v>3626</v>
      </c>
      <c r="H518" s="142"/>
      <c r="I518" s="91">
        <f t="shared" si="144"/>
        <v>-3626</v>
      </c>
      <c r="J518" s="157"/>
      <c r="K518" s="307">
        <v>10045.98</v>
      </c>
      <c r="L518" s="307">
        <v>34052.85</v>
      </c>
      <c r="M518" s="142">
        <f t="shared" si="145"/>
        <v>-24006.87</v>
      </c>
      <c r="N518" s="91" t="e">
        <f>+#REF!-L518</f>
        <v>#REF!</v>
      </c>
      <c r="O518" s="258"/>
      <c r="P518" s="157"/>
      <c r="Q518" s="307">
        <v>3703.58</v>
      </c>
      <c r="R518" s="307">
        <v>14150.66</v>
      </c>
      <c r="S518" s="142"/>
      <c r="T518" s="91">
        <f t="shared" si="146"/>
        <v>-14150.66</v>
      </c>
      <c r="U518" s="157"/>
      <c r="V518" s="307">
        <v>27146.47</v>
      </c>
      <c r="W518" s="307">
        <v>46026.42</v>
      </c>
      <c r="X518" s="142"/>
      <c r="Y518" s="91"/>
      <c r="Z518" s="132"/>
    </row>
    <row r="519" spans="1:26" s="68" customFormat="1" hidden="1" outlineLevel="1" x14ac:dyDescent="0.25">
      <c r="A519" s="63" t="s">
        <v>1445</v>
      </c>
      <c r="B519" s="64" t="s">
        <v>1904</v>
      </c>
      <c r="C519" s="65" t="s">
        <v>2353</v>
      </c>
      <c r="D519" s="66"/>
      <c r="E519" s="67"/>
      <c r="F519" s="307">
        <v>0</v>
      </c>
      <c r="G519" s="307">
        <v>0</v>
      </c>
      <c r="H519" s="142"/>
      <c r="I519" s="91">
        <f t="shared" si="144"/>
        <v>0</v>
      </c>
      <c r="J519" s="157"/>
      <c r="K519" s="307">
        <v>4.45</v>
      </c>
      <c r="L519" s="307">
        <v>0</v>
      </c>
      <c r="M519" s="142">
        <f t="shared" si="145"/>
        <v>4.45</v>
      </c>
      <c r="N519" s="91" t="e">
        <f>+#REF!-L519</f>
        <v>#REF!</v>
      </c>
      <c r="O519" s="258"/>
      <c r="P519" s="157"/>
      <c r="Q519" s="307">
        <v>-14.41</v>
      </c>
      <c r="R519" s="307">
        <v>0</v>
      </c>
      <c r="S519" s="142"/>
      <c r="T519" s="91">
        <f t="shared" si="146"/>
        <v>0</v>
      </c>
      <c r="U519" s="157"/>
      <c r="V519" s="307">
        <v>4.45</v>
      </c>
      <c r="W519" s="307">
        <v>17.05</v>
      </c>
      <c r="X519" s="142"/>
      <c r="Y519" s="91"/>
      <c r="Z519" s="132"/>
    </row>
    <row r="520" spans="1:26" s="68" customFormat="1" hidden="1" outlineLevel="1" x14ac:dyDescent="0.25">
      <c r="A520" s="63" t="s">
        <v>1446</v>
      </c>
      <c r="B520" s="64" t="s">
        <v>1905</v>
      </c>
      <c r="C520" s="65" t="s">
        <v>2354</v>
      </c>
      <c r="D520" s="66"/>
      <c r="E520" s="67"/>
      <c r="F520" s="307">
        <v>111514.52</v>
      </c>
      <c r="G520" s="307">
        <v>100249.19</v>
      </c>
      <c r="H520" s="142"/>
      <c r="I520" s="91">
        <f t="shared" si="144"/>
        <v>-100249.19</v>
      </c>
      <c r="J520" s="157"/>
      <c r="K520" s="307">
        <v>712863.57000000007</v>
      </c>
      <c r="L520" s="307">
        <v>763084.66</v>
      </c>
      <c r="M520" s="142">
        <f t="shared" si="145"/>
        <v>-50221.089999999967</v>
      </c>
      <c r="N520" s="91" t="e">
        <f>+#REF!-L520</f>
        <v>#REF!</v>
      </c>
      <c r="O520" s="258"/>
      <c r="P520" s="157"/>
      <c r="Q520" s="307">
        <v>313926.10000000003</v>
      </c>
      <c r="R520" s="307">
        <v>325983.13</v>
      </c>
      <c r="S520" s="142"/>
      <c r="T520" s="91">
        <f t="shared" si="146"/>
        <v>-325983.13</v>
      </c>
      <c r="U520" s="157"/>
      <c r="V520" s="307">
        <v>1199343.1300000001</v>
      </c>
      <c r="W520" s="307">
        <v>1249150.22</v>
      </c>
      <c r="X520" s="142"/>
      <c r="Y520" s="91"/>
      <c r="Z520" s="132"/>
    </row>
    <row r="521" spans="1:26" s="68" customFormat="1" hidden="1" outlineLevel="1" x14ac:dyDescent="0.25">
      <c r="A521" s="63" t="s">
        <v>1447</v>
      </c>
      <c r="B521" s="64" t="s">
        <v>1906</v>
      </c>
      <c r="C521" s="65" t="s">
        <v>2355</v>
      </c>
      <c r="D521" s="66"/>
      <c r="E521" s="67"/>
      <c r="F521" s="307">
        <v>-7.25</v>
      </c>
      <c r="G521" s="307">
        <v>0</v>
      </c>
      <c r="H521" s="142"/>
      <c r="I521" s="91">
        <f t="shared" si="144"/>
        <v>0</v>
      </c>
      <c r="J521" s="157"/>
      <c r="K521" s="307">
        <v>7.96</v>
      </c>
      <c r="L521" s="307">
        <v>0</v>
      </c>
      <c r="M521" s="142">
        <f t="shared" si="145"/>
        <v>7.96</v>
      </c>
      <c r="N521" s="91" t="e">
        <f>+#REF!-L521</f>
        <v>#REF!</v>
      </c>
      <c r="O521" s="258"/>
      <c r="P521" s="157"/>
      <c r="Q521" s="307">
        <v>7.96</v>
      </c>
      <c r="R521" s="307">
        <v>0</v>
      </c>
      <c r="S521" s="142"/>
      <c r="T521" s="91">
        <f t="shared" si="146"/>
        <v>0</v>
      </c>
      <c r="U521" s="157"/>
      <c r="V521" s="307">
        <v>7.96</v>
      </c>
      <c r="W521" s="307">
        <v>0</v>
      </c>
      <c r="X521" s="142"/>
      <c r="Y521" s="91"/>
      <c r="Z521" s="132"/>
    </row>
    <row r="522" spans="1:26" s="68" customFormat="1" hidden="1" outlineLevel="1" x14ac:dyDescent="0.25">
      <c r="A522" s="63" t="s">
        <v>1448</v>
      </c>
      <c r="B522" s="64" t="s">
        <v>1907</v>
      </c>
      <c r="C522" s="65" t="s">
        <v>2356</v>
      </c>
      <c r="D522" s="66"/>
      <c r="E522" s="67"/>
      <c r="F522" s="307">
        <v>149702.91</v>
      </c>
      <c r="G522" s="307">
        <v>23246.04</v>
      </c>
      <c r="H522" s="142"/>
      <c r="I522" s="91">
        <f t="shared" si="144"/>
        <v>-23246.04</v>
      </c>
      <c r="J522" s="157"/>
      <c r="K522" s="307">
        <v>627434.37</v>
      </c>
      <c r="L522" s="307">
        <v>337741.15</v>
      </c>
      <c r="M522" s="142">
        <f t="shared" si="145"/>
        <v>289693.21999999997</v>
      </c>
      <c r="N522" s="91" t="e">
        <f>+#REF!-L522</f>
        <v>#REF!</v>
      </c>
      <c r="O522" s="258"/>
      <c r="P522" s="157"/>
      <c r="Q522" s="307">
        <v>360574.23</v>
      </c>
      <c r="R522" s="307">
        <v>68194.87</v>
      </c>
      <c r="S522" s="142"/>
      <c r="T522" s="91">
        <f t="shared" si="146"/>
        <v>-68194.87</v>
      </c>
      <c r="U522" s="157"/>
      <c r="V522" s="307">
        <v>727535.63</v>
      </c>
      <c r="W522" s="307">
        <v>501214.36</v>
      </c>
      <c r="X522" s="142"/>
      <c r="Y522" s="91"/>
      <c r="Z522" s="132"/>
    </row>
    <row r="523" spans="1:26" s="68" customFormat="1" hidden="1" outlineLevel="1" x14ac:dyDescent="0.25">
      <c r="A523" s="63" t="s">
        <v>1449</v>
      </c>
      <c r="B523" s="64" t="s">
        <v>1908</v>
      </c>
      <c r="C523" s="65" t="s">
        <v>2357</v>
      </c>
      <c r="D523" s="66"/>
      <c r="E523" s="67"/>
      <c r="F523" s="307">
        <v>3687.56</v>
      </c>
      <c r="G523" s="307">
        <v>664.45</v>
      </c>
      <c r="H523" s="142"/>
      <c r="I523" s="91">
        <f t="shared" si="144"/>
        <v>-664.45</v>
      </c>
      <c r="J523" s="157"/>
      <c r="K523" s="307">
        <v>17713.7</v>
      </c>
      <c r="L523" s="307">
        <v>3779.38</v>
      </c>
      <c r="M523" s="142">
        <f t="shared" si="145"/>
        <v>13934.32</v>
      </c>
      <c r="N523" s="91" t="e">
        <f>+#REF!-L523</f>
        <v>#REF!</v>
      </c>
      <c r="O523" s="258"/>
      <c r="P523" s="157"/>
      <c r="Q523" s="307">
        <v>5782.74</v>
      </c>
      <c r="R523" s="307">
        <v>1647.88</v>
      </c>
      <c r="S523" s="142"/>
      <c r="T523" s="91">
        <f t="shared" si="146"/>
        <v>-1647.88</v>
      </c>
      <c r="U523" s="157"/>
      <c r="V523" s="307">
        <v>28217.75</v>
      </c>
      <c r="W523" s="307">
        <v>5500.56</v>
      </c>
      <c r="X523" s="142"/>
      <c r="Y523" s="91"/>
      <c r="Z523" s="132"/>
    </row>
    <row r="524" spans="1:26" s="68" customFormat="1" hidden="1" outlineLevel="1" x14ac:dyDescent="0.25">
      <c r="A524" s="63" t="s">
        <v>1450</v>
      </c>
      <c r="B524" s="64" t="s">
        <v>1909</v>
      </c>
      <c r="C524" s="65" t="s">
        <v>2358</v>
      </c>
      <c r="D524" s="66"/>
      <c r="E524" s="67"/>
      <c r="F524" s="307">
        <v>0</v>
      </c>
      <c r="G524" s="307">
        <v>0</v>
      </c>
      <c r="H524" s="142"/>
      <c r="I524" s="91">
        <f t="shared" si="144"/>
        <v>0</v>
      </c>
      <c r="J524" s="157"/>
      <c r="K524" s="307">
        <v>-98.31</v>
      </c>
      <c r="L524" s="307">
        <v>0</v>
      </c>
      <c r="M524" s="142">
        <f t="shared" si="145"/>
        <v>-98.31</v>
      </c>
      <c r="N524" s="91" t="e">
        <f>+#REF!-L524</f>
        <v>#REF!</v>
      </c>
      <c r="O524" s="258"/>
      <c r="P524" s="157"/>
      <c r="Q524" s="307">
        <v>0</v>
      </c>
      <c r="R524" s="307">
        <v>0</v>
      </c>
      <c r="S524" s="142"/>
      <c r="T524" s="91">
        <f t="shared" si="146"/>
        <v>0</v>
      </c>
      <c r="U524" s="157"/>
      <c r="V524" s="307">
        <v>0</v>
      </c>
      <c r="W524" s="307">
        <v>0</v>
      </c>
      <c r="X524" s="142"/>
      <c r="Y524" s="91"/>
      <c r="Z524" s="132"/>
    </row>
    <row r="525" spans="1:26" collapsed="1" x14ac:dyDescent="0.25">
      <c r="A525" s="38" t="s">
        <v>712</v>
      </c>
      <c r="B525" s="38">
        <v>2</v>
      </c>
      <c r="C525" s="87" t="s">
        <v>810</v>
      </c>
      <c r="D525" s="83" t="s">
        <v>276</v>
      </c>
      <c r="E525" s="48"/>
      <c r="F525" s="283">
        <v>265937.65999999997</v>
      </c>
      <c r="G525" s="283">
        <v>127785.68000000001</v>
      </c>
      <c r="H525" s="283"/>
      <c r="I525" s="48">
        <f t="shared" si="144"/>
        <v>-127785.68000000001</v>
      </c>
      <c r="J525" s="261"/>
      <c r="K525" s="283">
        <v>1367971.72</v>
      </c>
      <c r="L525" s="283">
        <v>1138658.04</v>
      </c>
      <c r="M525" s="283">
        <f t="shared" si="145"/>
        <v>229313.67999999993</v>
      </c>
      <c r="N525" s="48" t="e">
        <f>+#REF!-L525</f>
        <v>#REF!</v>
      </c>
      <c r="O525" s="182"/>
      <c r="P525" s="254"/>
      <c r="Q525" s="283">
        <v>683980.2</v>
      </c>
      <c r="R525" s="283">
        <v>409976.54</v>
      </c>
      <c r="S525" s="283"/>
      <c r="T525" s="48">
        <f t="shared" si="146"/>
        <v>-409976.54</v>
      </c>
      <c r="U525" s="261"/>
      <c r="V525" s="283">
        <v>1982255.39</v>
      </c>
      <c r="W525" s="283">
        <v>1801908.6099999999</v>
      </c>
      <c r="X525" s="283"/>
      <c r="Y525"/>
      <c r="Z525"/>
    </row>
    <row r="526" spans="1:26" s="68" customFormat="1" hidden="1" outlineLevel="1" x14ac:dyDescent="0.25">
      <c r="A526" s="63" t="s">
        <v>1451</v>
      </c>
      <c r="B526" s="64" t="s">
        <v>1910</v>
      </c>
      <c r="C526" s="65" t="s">
        <v>2359</v>
      </c>
      <c r="D526" s="66"/>
      <c r="E526" s="67"/>
      <c r="F526" s="307">
        <v>852.47</v>
      </c>
      <c r="G526" s="307">
        <v>478.11</v>
      </c>
      <c r="H526" s="142"/>
      <c r="I526" s="91">
        <f t="shared" si="144"/>
        <v>-478.11</v>
      </c>
      <c r="J526" s="157"/>
      <c r="K526" s="307">
        <v>4541.33</v>
      </c>
      <c r="L526" s="307">
        <v>5933.1900000000005</v>
      </c>
      <c r="M526" s="142">
        <f t="shared" si="145"/>
        <v>-1391.8600000000006</v>
      </c>
      <c r="N526" s="91" t="e">
        <f>+#REF!-L526</f>
        <v>#REF!</v>
      </c>
      <c r="O526" s="258"/>
      <c r="P526" s="157"/>
      <c r="Q526" s="307">
        <v>2134.39</v>
      </c>
      <c r="R526" s="307">
        <v>3538.85</v>
      </c>
      <c r="S526" s="142"/>
      <c r="T526" s="91">
        <f t="shared" si="146"/>
        <v>-3538.85</v>
      </c>
      <c r="U526" s="157"/>
      <c r="V526" s="307">
        <v>9575.17</v>
      </c>
      <c r="W526" s="307">
        <v>11438.12</v>
      </c>
      <c r="X526" s="142"/>
      <c r="Y526" s="91"/>
      <c r="Z526" s="132"/>
    </row>
    <row r="527" spans="1:26" s="68" customFormat="1" hidden="1" outlineLevel="1" x14ac:dyDescent="0.25">
      <c r="A527" s="63" t="s">
        <v>1452</v>
      </c>
      <c r="B527" s="64" t="s">
        <v>1911</v>
      </c>
      <c r="C527" s="65" t="s">
        <v>2360</v>
      </c>
      <c r="D527" s="66"/>
      <c r="E527" s="67"/>
      <c r="F527" s="307">
        <v>1.41</v>
      </c>
      <c r="G527" s="307">
        <v>7.32</v>
      </c>
      <c r="H527" s="142"/>
      <c r="I527" s="91">
        <f t="shared" si="144"/>
        <v>-7.32</v>
      </c>
      <c r="J527" s="157"/>
      <c r="K527" s="307">
        <v>92.4</v>
      </c>
      <c r="L527" s="307">
        <v>27.79</v>
      </c>
      <c r="M527" s="142">
        <f t="shared" si="145"/>
        <v>64.610000000000014</v>
      </c>
      <c r="N527" s="91" t="e">
        <f>+#REF!-L527</f>
        <v>#REF!</v>
      </c>
      <c r="O527" s="258"/>
      <c r="P527" s="157"/>
      <c r="Q527" s="307">
        <v>60.64</v>
      </c>
      <c r="R527" s="307">
        <v>24.12</v>
      </c>
      <c r="S527" s="142"/>
      <c r="T527" s="91">
        <f t="shared" si="146"/>
        <v>-24.12</v>
      </c>
      <c r="U527" s="157"/>
      <c r="V527" s="307">
        <v>128.56</v>
      </c>
      <c r="W527" s="307">
        <v>99.78</v>
      </c>
      <c r="X527" s="142"/>
      <c r="Y527" s="91"/>
      <c r="Z527" s="132"/>
    </row>
    <row r="528" spans="1:26" s="68" customFormat="1" hidden="1" outlineLevel="1" x14ac:dyDescent="0.25">
      <c r="A528" s="63" t="s">
        <v>1453</v>
      </c>
      <c r="B528" s="64" t="s">
        <v>1912</v>
      </c>
      <c r="C528" s="65" t="s">
        <v>2361</v>
      </c>
      <c r="D528" s="66"/>
      <c r="E528" s="67"/>
      <c r="F528" s="307">
        <v>0</v>
      </c>
      <c r="G528" s="307">
        <v>0</v>
      </c>
      <c r="H528" s="142"/>
      <c r="I528" s="91">
        <f t="shared" si="144"/>
        <v>0</v>
      </c>
      <c r="J528" s="157"/>
      <c r="K528" s="307">
        <v>0</v>
      </c>
      <c r="L528" s="307">
        <v>79.86</v>
      </c>
      <c r="M528" s="142">
        <f t="shared" si="145"/>
        <v>-79.86</v>
      </c>
      <c r="N528" s="91" t="e">
        <f>+#REF!-L528</f>
        <v>#REF!</v>
      </c>
      <c r="O528" s="258"/>
      <c r="P528" s="157"/>
      <c r="Q528" s="307">
        <v>0</v>
      </c>
      <c r="R528" s="307">
        <v>0</v>
      </c>
      <c r="S528" s="142"/>
      <c r="T528" s="91">
        <f t="shared" si="146"/>
        <v>0</v>
      </c>
      <c r="U528" s="157"/>
      <c r="V528" s="307">
        <v>0</v>
      </c>
      <c r="W528" s="307">
        <v>79.86</v>
      </c>
      <c r="X528" s="142"/>
      <c r="Y528" s="91"/>
      <c r="Z528" s="132"/>
    </row>
    <row r="529" spans="1:26" collapsed="1" x14ac:dyDescent="0.25">
      <c r="A529" s="38" t="s">
        <v>717</v>
      </c>
      <c r="B529" s="38">
        <v>3</v>
      </c>
      <c r="C529" s="87" t="s">
        <v>811</v>
      </c>
      <c r="D529" s="83" t="s">
        <v>276</v>
      </c>
      <c r="E529" s="48"/>
      <c r="F529" s="283">
        <v>853.88</v>
      </c>
      <c r="G529" s="283">
        <v>485.43</v>
      </c>
      <c r="H529" s="283"/>
      <c r="I529" s="48">
        <f t="shared" si="144"/>
        <v>-485.43</v>
      </c>
      <c r="J529" s="261"/>
      <c r="K529" s="283">
        <v>4633.7299999999996</v>
      </c>
      <c r="L529" s="283">
        <v>6040.84</v>
      </c>
      <c r="M529" s="283">
        <f t="shared" si="145"/>
        <v>-1407.1100000000006</v>
      </c>
      <c r="N529" s="48" t="e">
        <f>+#REF!-L529</f>
        <v>#REF!</v>
      </c>
      <c r="O529" s="182"/>
      <c r="P529" s="254"/>
      <c r="Q529" s="283">
        <v>2195.0299999999997</v>
      </c>
      <c r="R529" s="283">
        <v>3562.97</v>
      </c>
      <c r="S529" s="283"/>
      <c r="T529" s="48">
        <f t="shared" si="146"/>
        <v>-3562.97</v>
      </c>
      <c r="U529" s="261"/>
      <c r="V529" s="283">
        <v>9703.73</v>
      </c>
      <c r="W529" s="283">
        <v>11617.760000000002</v>
      </c>
      <c r="X529" s="283"/>
      <c r="Y529"/>
      <c r="Z529"/>
    </row>
    <row r="530" spans="1:26" x14ac:dyDescent="0.25">
      <c r="A530" s="38"/>
      <c r="B530" s="38">
        <v>4</v>
      </c>
      <c r="C530" s="78" t="s">
        <v>296</v>
      </c>
      <c r="D530" s="181"/>
      <c r="E530" s="239"/>
      <c r="F530" s="305"/>
      <c r="G530" s="305"/>
      <c r="H530" s="305"/>
      <c r="I530" s="239"/>
      <c r="J530" s="266"/>
      <c r="K530" s="305"/>
      <c r="L530" s="305"/>
      <c r="M530" s="305"/>
      <c r="N530" s="239"/>
      <c r="O530" s="264"/>
      <c r="P530" s="265"/>
      <c r="Q530" s="305"/>
      <c r="R530" s="305"/>
      <c r="S530" s="305"/>
      <c r="T530" s="239"/>
      <c r="U530" s="266"/>
      <c r="V530" s="305"/>
      <c r="W530" s="305"/>
      <c r="X530" s="305"/>
      <c r="Y530" s="238"/>
      <c r="Z530" s="238"/>
    </row>
    <row r="531" spans="1:26" x14ac:dyDescent="0.25">
      <c r="A531" s="38"/>
      <c r="B531" s="38">
        <v>5</v>
      </c>
      <c r="C531" s="78" t="s">
        <v>812</v>
      </c>
      <c r="D531" s="181"/>
      <c r="E531" s="239"/>
      <c r="F531" s="305"/>
      <c r="G531" s="305"/>
      <c r="H531" s="305"/>
      <c r="I531" s="239"/>
      <c r="J531" s="266"/>
      <c r="K531" s="305"/>
      <c r="L531" s="305"/>
      <c r="M531" s="305"/>
      <c r="N531" s="239"/>
      <c r="O531" s="264"/>
      <c r="P531" s="265"/>
      <c r="Q531" s="305"/>
      <c r="R531" s="305"/>
      <c r="S531" s="305"/>
      <c r="T531" s="239"/>
      <c r="U531" s="266"/>
      <c r="V531" s="305"/>
      <c r="W531" s="305"/>
      <c r="X531" s="305"/>
      <c r="Y531" s="238"/>
      <c r="Z531" s="238"/>
    </row>
    <row r="532" spans="1:26" s="68" customFormat="1" hidden="1" outlineLevel="1" x14ac:dyDescent="0.25">
      <c r="A532" s="63" t="s">
        <v>1454</v>
      </c>
      <c r="B532" s="64" t="s">
        <v>1913</v>
      </c>
      <c r="C532" s="65" t="s">
        <v>2362</v>
      </c>
      <c r="D532" s="66"/>
      <c r="E532" s="67"/>
      <c r="F532" s="307">
        <v>1138055.57</v>
      </c>
      <c r="G532" s="307">
        <v>907448.07000000007</v>
      </c>
      <c r="H532" s="142"/>
      <c r="I532" s="91">
        <f t="shared" ref="I532:I563" si="147">+U532-G532</f>
        <v>-907448.07000000007</v>
      </c>
      <c r="J532" s="157"/>
      <c r="K532" s="307">
        <v>6800814.04</v>
      </c>
      <c r="L532" s="307">
        <v>7514305.3899999997</v>
      </c>
      <c r="M532" s="142">
        <f t="shared" ref="M532:M563" si="148">+K532-L532</f>
        <v>-713491.34999999963</v>
      </c>
      <c r="N532" s="91" t="e">
        <f>+#REF!-L532</f>
        <v>#REF!</v>
      </c>
      <c r="O532" s="258"/>
      <c r="P532" s="157"/>
      <c r="Q532" s="307">
        <v>2760785.5700000003</v>
      </c>
      <c r="R532" s="307">
        <v>3514979.13</v>
      </c>
      <c r="S532" s="142"/>
      <c r="T532" s="91">
        <f t="shared" ref="T532:T563" si="149">+P532-R532</f>
        <v>-3514979.13</v>
      </c>
      <c r="U532" s="157"/>
      <c r="V532" s="307">
        <v>11531778.550000001</v>
      </c>
      <c r="W532" s="307">
        <v>12263044.67</v>
      </c>
      <c r="X532" s="142"/>
      <c r="Y532" s="91"/>
      <c r="Z532" s="132"/>
    </row>
    <row r="533" spans="1:26" s="68" customFormat="1" hidden="1" outlineLevel="1" x14ac:dyDescent="0.25">
      <c r="A533" s="63" t="s">
        <v>1455</v>
      </c>
      <c r="B533" s="64" t="s">
        <v>1914</v>
      </c>
      <c r="C533" s="65" t="s">
        <v>2363</v>
      </c>
      <c r="D533" s="66"/>
      <c r="E533" s="67"/>
      <c r="F533" s="307">
        <v>29.86</v>
      </c>
      <c r="G533" s="307">
        <v>0</v>
      </c>
      <c r="H533" s="142"/>
      <c r="I533" s="91">
        <f t="shared" si="147"/>
        <v>0</v>
      </c>
      <c r="J533" s="157"/>
      <c r="K533" s="307">
        <v>29.86</v>
      </c>
      <c r="L533" s="307">
        <v>0</v>
      </c>
      <c r="M533" s="142">
        <f t="shared" si="148"/>
        <v>29.86</v>
      </c>
      <c r="N533" s="91" t="e">
        <f>+#REF!-L533</f>
        <v>#REF!</v>
      </c>
      <c r="O533" s="258"/>
      <c r="P533" s="157"/>
      <c r="Q533" s="307">
        <v>29.86</v>
      </c>
      <c r="R533" s="307">
        <v>0</v>
      </c>
      <c r="S533" s="142"/>
      <c r="T533" s="91">
        <f t="shared" si="149"/>
        <v>0</v>
      </c>
      <c r="U533" s="157"/>
      <c r="V533" s="307">
        <v>29.86</v>
      </c>
      <c r="W533" s="307">
        <v>0</v>
      </c>
      <c r="X533" s="142"/>
      <c r="Y533" s="91"/>
      <c r="Z533" s="132"/>
    </row>
    <row r="534" spans="1:26" collapsed="1" x14ac:dyDescent="0.25">
      <c r="A534" s="38" t="s">
        <v>718</v>
      </c>
      <c r="B534" s="38">
        <v>6</v>
      </c>
      <c r="C534" s="87" t="s">
        <v>294</v>
      </c>
      <c r="D534" s="83"/>
      <c r="E534" s="48"/>
      <c r="F534" s="283">
        <v>1138085.4300000002</v>
      </c>
      <c r="G534" s="283">
        <v>907448.07000000007</v>
      </c>
      <c r="H534" s="283"/>
      <c r="I534" s="48">
        <f t="shared" si="147"/>
        <v>-907448.07000000007</v>
      </c>
      <c r="J534" s="261"/>
      <c r="K534" s="283">
        <v>6800843.9000000004</v>
      </c>
      <c r="L534" s="283">
        <v>7514305.3899999997</v>
      </c>
      <c r="M534" s="283">
        <f t="shared" si="148"/>
        <v>-713461.48999999929</v>
      </c>
      <c r="N534" s="48" t="e">
        <f>+#REF!-L534</f>
        <v>#REF!</v>
      </c>
      <c r="O534" s="182"/>
      <c r="P534" s="254"/>
      <c r="Q534" s="283">
        <v>2760815.43</v>
      </c>
      <c r="R534" s="283">
        <v>3514979.13</v>
      </c>
      <c r="S534" s="283"/>
      <c r="T534" s="48">
        <f t="shared" si="149"/>
        <v>-3514979.13</v>
      </c>
      <c r="U534" s="261"/>
      <c r="V534" s="283">
        <v>11531808.41</v>
      </c>
      <c r="W534" s="283">
        <v>12263044.67</v>
      </c>
      <c r="X534" s="283"/>
      <c r="Y534"/>
      <c r="Z534"/>
    </row>
    <row r="535" spans="1:26" s="68" customFormat="1" hidden="1" outlineLevel="1" x14ac:dyDescent="0.25">
      <c r="A535" s="63" t="s">
        <v>1456</v>
      </c>
      <c r="B535" s="64" t="s">
        <v>1915</v>
      </c>
      <c r="C535" s="65" t="s">
        <v>2364</v>
      </c>
      <c r="D535" s="66"/>
      <c r="E535" s="67"/>
      <c r="F535" s="307">
        <v>175012.95</v>
      </c>
      <c r="G535" s="307">
        <v>-41909.4</v>
      </c>
      <c r="H535" s="142"/>
      <c r="I535" s="91">
        <f t="shared" si="147"/>
        <v>41909.4</v>
      </c>
      <c r="J535" s="157"/>
      <c r="K535" s="307">
        <v>892546.53</v>
      </c>
      <c r="L535" s="307">
        <v>382909.62</v>
      </c>
      <c r="M535" s="142">
        <f t="shared" si="148"/>
        <v>509636.91000000003</v>
      </c>
      <c r="N535" s="91" t="e">
        <f>+#REF!-L535</f>
        <v>#REF!</v>
      </c>
      <c r="O535" s="258"/>
      <c r="P535" s="157"/>
      <c r="Q535" s="307">
        <v>400754.28</v>
      </c>
      <c r="R535" s="307">
        <v>77317.45</v>
      </c>
      <c r="S535" s="142"/>
      <c r="T535" s="91">
        <f t="shared" si="149"/>
        <v>-77317.45</v>
      </c>
      <c r="U535" s="157"/>
      <c r="V535" s="307">
        <v>1023179.04</v>
      </c>
      <c r="W535" s="307">
        <v>512165.53</v>
      </c>
      <c r="X535" s="142"/>
      <c r="Y535" s="91"/>
      <c r="Z535" s="132"/>
    </row>
    <row r="536" spans="1:26" s="68" customFormat="1" hidden="1" outlineLevel="1" x14ac:dyDescent="0.25">
      <c r="A536" s="63" t="s">
        <v>1457</v>
      </c>
      <c r="B536" s="64" t="s">
        <v>1916</v>
      </c>
      <c r="C536" s="65" t="s">
        <v>2365</v>
      </c>
      <c r="D536" s="66"/>
      <c r="E536" s="67"/>
      <c r="F536" s="307">
        <v>0</v>
      </c>
      <c r="G536" s="307">
        <v>20.14</v>
      </c>
      <c r="H536" s="142"/>
      <c r="I536" s="91">
        <f t="shared" si="147"/>
        <v>-20.14</v>
      </c>
      <c r="J536" s="157"/>
      <c r="K536" s="307">
        <v>64.13</v>
      </c>
      <c r="L536" s="307">
        <v>160.94</v>
      </c>
      <c r="M536" s="142">
        <f t="shared" si="148"/>
        <v>-96.81</v>
      </c>
      <c r="N536" s="91" t="e">
        <f>+#REF!-L536</f>
        <v>#REF!</v>
      </c>
      <c r="O536" s="258"/>
      <c r="P536" s="157"/>
      <c r="Q536" s="307">
        <v>0.28000000000000003</v>
      </c>
      <c r="R536" s="307">
        <v>95.64</v>
      </c>
      <c r="S536" s="142"/>
      <c r="T536" s="91">
        <f t="shared" si="149"/>
        <v>-95.64</v>
      </c>
      <c r="U536" s="157"/>
      <c r="V536" s="307">
        <v>97.1</v>
      </c>
      <c r="W536" s="307">
        <v>295.33000000000004</v>
      </c>
      <c r="X536" s="142"/>
      <c r="Y536" s="91"/>
      <c r="Z536" s="132"/>
    </row>
    <row r="537" spans="1:26" s="68" customFormat="1" hidden="1" outlineLevel="1" x14ac:dyDescent="0.25">
      <c r="A537" s="63" t="s">
        <v>1458</v>
      </c>
      <c r="B537" s="64" t="s">
        <v>1917</v>
      </c>
      <c r="C537" s="65" t="s">
        <v>2366</v>
      </c>
      <c r="D537" s="66"/>
      <c r="E537" s="67"/>
      <c r="F537" s="307">
        <v>0</v>
      </c>
      <c r="G537" s="307">
        <v>0</v>
      </c>
      <c r="H537" s="142"/>
      <c r="I537" s="91">
        <f t="shared" si="147"/>
        <v>0</v>
      </c>
      <c r="J537" s="157"/>
      <c r="K537" s="307">
        <v>0</v>
      </c>
      <c r="L537" s="307">
        <v>0</v>
      </c>
      <c r="M537" s="142">
        <f t="shared" si="148"/>
        <v>0</v>
      </c>
      <c r="N537" s="91" t="e">
        <f>+#REF!-L537</f>
        <v>#REF!</v>
      </c>
      <c r="O537" s="258"/>
      <c r="P537" s="157"/>
      <c r="Q537" s="307">
        <v>0</v>
      </c>
      <c r="R537" s="307">
        <v>0</v>
      </c>
      <c r="S537" s="142"/>
      <c r="T537" s="91">
        <f t="shared" si="149"/>
        <v>0</v>
      </c>
      <c r="U537" s="157"/>
      <c r="V537" s="307">
        <v>0</v>
      </c>
      <c r="W537" s="307">
        <v>105.95</v>
      </c>
      <c r="X537" s="142"/>
      <c r="Y537" s="91"/>
      <c r="Z537" s="132"/>
    </row>
    <row r="538" spans="1:26" s="68" customFormat="1" hidden="1" outlineLevel="1" x14ac:dyDescent="0.25">
      <c r="A538" s="63" t="s">
        <v>1459</v>
      </c>
      <c r="B538" s="64" t="s">
        <v>1918</v>
      </c>
      <c r="C538" s="65" t="s">
        <v>2367</v>
      </c>
      <c r="D538" s="66"/>
      <c r="E538" s="67"/>
      <c r="F538" s="307">
        <v>0</v>
      </c>
      <c r="G538" s="307">
        <v>0</v>
      </c>
      <c r="H538" s="142"/>
      <c r="I538" s="91">
        <f t="shared" si="147"/>
        <v>0</v>
      </c>
      <c r="J538" s="157"/>
      <c r="K538" s="307">
        <v>0</v>
      </c>
      <c r="L538" s="307">
        <v>0</v>
      </c>
      <c r="M538" s="142">
        <f t="shared" si="148"/>
        <v>0</v>
      </c>
      <c r="N538" s="91" t="e">
        <f>+#REF!-L538</f>
        <v>#REF!</v>
      </c>
      <c r="O538" s="258"/>
      <c r="P538" s="157"/>
      <c r="Q538" s="307">
        <v>0</v>
      </c>
      <c r="R538" s="307">
        <v>0</v>
      </c>
      <c r="S538" s="142"/>
      <c r="T538" s="91">
        <f t="shared" si="149"/>
        <v>0</v>
      </c>
      <c r="U538" s="157"/>
      <c r="V538" s="307">
        <v>13.620000000000001</v>
      </c>
      <c r="W538" s="307">
        <v>5.9</v>
      </c>
      <c r="X538" s="142"/>
      <c r="Y538" s="91"/>
      <c r="Z538" s="132"/>
    </row>
    <row r="539" spans="1:26" s="68" customFormat="1" hidden="1" outlineLevel="1" x14ac:dyDescent="0.25">
      <c r="A539" s="63" t="s">
        <v>1460</v>
      </c>
      <c r="B539" s="64" t="s">
        <v>1919</v>
      </c>
      <c r="C539" s="65" t="s">
        <v>2368</v>
      </c>
      <c r="D539" s="66"/>
      <c r="E539" s="67"/>
      <c r="F539" s="307">
        <v>0</v>
      </c>
      <c r="G539" s="307">
        <v>0</v>
      </c>
      <c r="H539" s="142"/>
      <c r="I539" s="91">
        <f t="shared" si="147"/>
        <v>0</v>
      </c>
      <c r="J539" s="157"/>
      <c r="K539" s="307">
        <v>0</v>
      </c>
      <c r="L539" s="307">
        <v>0</v>
      </c>
      <c r="M539" s="142">
        <f t="shared" si="148"/>
        <v>0</v>
      </c>
      <c r="N539" s="91" t="e">
        <f>+#REF!-L539</f>
        <v>#REF!</v>
      </c>
      <c r="O539" s="258"/>
      <c r="P539" s="157"/>
      <c r="Q539" s="307">
        <v>0</v>
      </c>
      <c r="R539" s="307">
        <v>0</v>
      </c>
      <c r="S539" s="142"/>
      <c r="T539" s="91">
        <f t="shared" si="149"/>
        <v>0</v>
      </c>
      <c r="U539" s="157"/>
      <c r="V539" s="307">
        <v>0</v>
      </c>
      <c r="W539" s="307">
        <v>-0.02</v>
      </c>
      <c r="X539" s="142"/>
      <c r="Y539" s="91"/>
      <c r="Z539" s="132"/>
    </row>
    <row r="540" spans="1:26" s="68" customFormat="1" hidden="1" outlineLevel="1" x14ac:dyDescent="0.25">
      <c r="A540" s="63" t="s">
        <v>1461</v>
      </c>
      <c r="B540" s="64" t="s">
        <v>1920</v>
      </c>
      <c r="C540" s="65" t="s">
        <v>2369</v>
      </c>
      <c r="D540" s="66"/>
      <c r="E540" s="67"/>
      <c r="F540" s="307">
        <v>0</v>
      </c>
      <c r="G540" s="307">
        <v>2.39</v>
      </c>
      <c r="H540" s="142"/>
      <c r="I540" s="91">
        <f t="shared" si="147"/>
        <v>-2.39</v>
      </c>
      <c r="J540" s="157"/>
      <c r="K540" s="307">
        <v>24.36</v>
      </c>
      <c r="L540" s="307">
        <v>2.39</v>
      </c>
      <c r="M540" s="142">
        <f t="shared" si="148"/>
        <v>21.97</v>
      </c>
      <c r="N540" s="91" t="e">
        <f>+#REF!-L540</f>
        <v>#REF!</v>
      </c>
      <c r="O540" s="258"/>
      <c r="P540" s="157"/>
      <c r="Q540" s="307">
        <v>24.36</v>
      </c>
      <c r="R540" s="307">
        <v>2.39</v>
      </c>
      <c r="S540" s="142"/>
      <c r="T540" s="91">
        <f t="shared" si="149"/>
        <v>-2.39</v>
      </c>
      <c r="U540" s="157"/>
      <c r="V540" s="307">
        <v>43.480000000000004</v>
      </c>
      <c r="W540" s="307">
        <v>13.290000000000001</v>
      </c>
      <c r="X540" s="142"/>
      <c r="Y540" s="91"/>
      <c r="Z540" s="132"/>
    </row>
    <row r="541" spans="1:26" s="68" customFormat="1" hidden="1" outlineLevel="1" x14ac:dyDescent="0.25">
      <c r="A541" s="63" t="s">
        <v>1462</v>
      </c>
      <c r="B541" s="64" t="s">
        <v>1921</v>
      </c>
      <c r="C541" s="65" t="s">
        <v>2370</v>
      </c>
      <c r="D541" s="66"/>
      <c r="E541" s="67"/>
      <c r="F541" s="307">
        <v>29.68</v>
      </c>
      <c r="G541" s="307">
        <v>0</v>
      </c>
      <c r="H541" s="142"/>
      <c r="I541" s="91">
        <f t="shared" si="147"/>
        <v>0</v>
      </c>
      <c r="J541" s="157"/>
      <c r="K541" s="307">
        <v>444.65000000000003</v>
      </c>
      <c r="L541" s="307">
        <v>36.74</v>
      </c>
      <c r="M541" s="142">
        <f t="shared" si="148"/>
        <v>407.91</v>
      </c>
      <c r="N541" s="91" t="e">
        <f>+#REF!-L541</f>
        <v>#REF!</v>
      </c>
      <c r="O541" s="258"/>
      <c r="P541" s="157"/>
      <c r="Q541" s="307">
        <v>228.27</v>
      </c>
      <c r="R541" s="307">
        <v>22.34</v>
      </c>
      <c r="S541" s="142"/>
      <c r="T541" s="91">
        <f t="shared" si="149"/>
        <v>-22.34</v>
      </c>
      <c r="U541" s="157"/>
      <c r="V541" s="307">
        <v>660.27</v>
      </c>
      <c r="W541" s="307">
        <v>109.05000000000001</v>
      </c>
      <c r="X541" s="142"/>
      <c r="Y541" s="91"/>
      <c r="Z541" s="132"/>
    </row>
    <row r="542" spans="1:26" s="68" customFormat="1" hidden="1" outlineLevel="1" x14ac:dyDescent="0.25">
      <c r="A542" s="63" t="s">
        <v>1463</v>
      </c>
      <c r="B542" s="64" t="s">
        <v>1922</v>
      </c>
      <c r="C542" s="65" t="s">
        <v>2371</v>
      </c>
      <c r="D542" s="66"/>
      <c r="E542" s="67"/>
      <c r="F542" s="307">
        <v>7.41</v>
      </c>
      <c r="G542" s="307">
        <v>0</v>
      </c>
      <c r="H542" s="142"/>
      <c r="I542" s="91">
        <f t="shared" si="147"/>
        <v>0</v>
      </c>
      <c r="J542" s="157"/>
      <c r="K542" s="307">
        <v>107.94</v>
      </c>
      <c r="L542" s="307">
        <v>71.350000000000009</v>
      </c>
      <c r="M542" s="142">
        <f t="shared" si="148"/>
        <v>36.589999999999989</v>
      </c>
      <c r="N542" s="91" t="e">
        <f>+#REF!-L542</f>
        <v>#REF!</v>
      </c>
      <c r="O542" s="258"/>
      <c r="P542" s="157"/>
      <c r="Q542" s="307">
        <v>42.29</v>
      </c>
      <c r="R542" s="307">
        <v>6.34</v>
      </c>
      <c r="S542" s="142"/>
      <c r="T542" s="91">
        <f t="shared" si="149"/>
        <v>-6.34</v>
      </c>
      <c r="U542" s="157"/>
      <c r="V542" s="307">
        <v>159.55000000000001</v>
      </c>
      <c r="W542" s="307">
        <v>1256.4099999999999</v>
      </c>
      <c r="X542" s="142"/>
      <c r="Y542" s="91"/>
      <c r="Z542" s="132"/>
    </row>
    <row r="543" spans="1:26" s="68" customFormat="1" hidden="1" outlineLevel="1" x14ac:dyDescent="0.25">
      <c r="A543" s="63" t="s">
        <v>1464</v>
      </c>
      <c r="B543" s="64" t="s">
        <v>1923</v>
      </c>
      <c r="C543" s="65" t="s">
        <v>2372</v>
      </c>
      <c r="D543" s="66"/>
      <c r="E543" s="67"/>
      <c r="F543" s="307">
        <v>87.100000000000009</v>
      </c>
      <c r="G543" s="307">
        <v>15.040000000000001</v>
      </c>
      <c r="H543" s="142"/>
      <c r="I543" s="91">
        <f t="shared" si="147"/>
        <v>-15.040000000000001</v>
      </c>
      <c r="J543" s="157"/>
      <c r="K543" s="307">
        <v>316.32</v>
      </c>
      <c r="L543" s="307">
        <v>483.08</v>
      </c>
      <c r="M543" s="142">
        <f t="shared" si="148"/>
        <v>-166.76</v>
      </c>
      <c r="N543" s="91" t="e">
        <f>+#REF!-L543</f>
        <v>#REF!</v>
      </c>
      <c r="O543" s="258"/>
      <c r="P543" s="157"/>
      <c r="Q543" s="307">
        <v>182.71</v>
      </c>
      <c r="R543" s="307">
        <v>80.650000000000006</v>
      </c>
      <c r="S543" s="142"/>
      <c r="T543" s="91">
        <f t="shared" si="149"/>
        <v>-80.650000000000006</v>
      </c>
      <c r="U543" s="157"/>
      <c r="V543" s="307">
        <v>495.6</v>
      </c>
      <c r="W543" s="307">
        <v>575.18999999999994</v>
      </c>
      <c r="X543" s="142"/>
      <c r="Y543" s="91"/>
      <c r="Z543" s="132"/>
    </row>
    <row r="544" spans="1:26" s="68" customFormat="1" hidden="1" outlineLevel="1" x14ac:dyDescent="0.25">
      <c r="A544" s="63" t="s">
        <v>1465</v>
      </c>
      <c r="B544" s="64" t="s">
        <v>1924</v>
      </c>
      <c r="C544" s="65" t="s">
        <v>2373</v>
      </c>
      <c r="D544" s="66"/>
      <c r="E544" s="67"/>
      <c r="F544" s="307">
        <v>5.5</v>
      </c>
      <c r="G544" s="307">
        <v>0.25</v>
      </c>
      <c r="H544" s="142"/>
      <c r="I544" s="91">
        <f t="shared" si="147"/>
        <v>-0.25</v>
      </c>
      <c r="J544" s="157"/>
      <c r="K544" s="307">
        <v>104.03</v>
      </c>
      <c r="L544" s="307">
        <v>10.029999999999999</v>
      </c>
      <c r="M544" s="142">
        <f t="shared" si="148"/>
        <v>94</v>
      </c>
      <c r="N544" s="91" t="e">
        <f>+#REF!-L544</f>
        <v>#REF!</v>
      </c>
      <c r="O544" s="258"/>
      <c r="P544" s="157"/>
      <c r="Q544" s="307">
        <v>56.480000000000004</v>
      </c>
      <c r="R544" s="307">
        <v>3.25</v>
      </c>
      <c r="S544" s="142"/>
      <c r="T544" s="91">
        <f t="shared" si="149"/>
        <v>-3.25</v>
      </c>
      <c r="U544" s="157"/>
      <c r="V544" s="307">
        <v>135.22999999999999</v>
      </c>
      <c r="W544" s="307">
        <v>26.630000000000003</v>
      </c>
      <c r="X544" s="142"/>
      <c r="Y544" s="91"/>
      <c r="Z544" s="132"/>
    </row>
    <row r="545" spans="1:26" s="68" customFormat="1" hidden="1" outlineLevel="1" x14ac:dyDescent="0.25">
      <c r="A545" s="63" t="s">
        <v>1466</v>
      </c>
      <c r="B545" s="64" t="s">
        <v>1925</v>
      </c>
      <c r="C545" s="65" t="s">
        <v>2374</v>
      </c>
      <c r="D545" s="66"/>
      <c r="E545" s="67"/>
      <c r="F545" s="307">
        <v>6.08</v>
      </c>
      <c r="G545" s="307">
        <v>2.58</v>
      </c>
      <c r="H545" s="142"/>
      <c r="I545" s="91">
        <f t="shared" si="147"/>
        <v>-2.58</v>
      </c>
      <c r="J545" s="157"/>
      <c r="K545" s="307">
        <v>62.59</v>
      </c>
      <c r="L545" s="307">
        <v>37.869999999999997</v>
      </c>
      <c r="M545" s="142">
        <f t="shared" si="148"/>
        <v>24.720000000000006</v>
      </c>
      <c r="N545" s="91" t="e">
        <f>+#REF!-L545</f>
        <v>#REF!</v>
      </c>
      <c r="O545" s="258"/>
      <c r="P545" s="157"/>
      <c r="Q545" s="307">
        <v>26.35</v>
      </c>
      <c r="R545" s="307">
        <v>9.86</v>
      </c>
      <c r="S545" s="142"/>
      <c r="T545" s="91">
        <f t="shared" si="149"/>
        <v>-9.86</v>
      </c>
      <c r="U545" s="157"/>
      <c r="V545" s="307">
        <v>87.990000000000009</v>
      </c>
      <c r="W545" s="307">
        <v>82.33</v>
      </c>
      <c r="X545" s="142"/>
      <c r="Y545" s="91"/>
      <c r="Z545" s="132"/>
    </row>
    <row r="546" spans="1:26" s="68" customFormat="1" hidden="1" outlineLevel="1" x14ac:dyDescent="0.25">
      <c r="A546" s="63" t="s">
        <v>1467</v>
      </c>
      <c r="B546" s="64" t="s">
        <v>1926</v>
      </c>
      <c r="C546" s="65" t="s">
        <v>2375</v>
      </c>
      <c r="D546" s="66"/>
      <c r="E546" s="67"/>
      <c r="F546" s="307">
        <v>3.7</v>
      </c>
      <c r="G546" s="307">
        <v>3.8000000000000003</v>
      </c>
      <c r="H546" s="142"/>
      <c r="I546" s="91">
        <f t="shared" si="147"/>
        <v>-3.8000000000000003</v>
      </c>
      <c r="J546" s="157"/>
      <c r="K546" s="307">
        <v>29.36</v>
      </c>
      <c r="L546" s="307">
        <v>19.580000000000002</v>
      </c>
      <c r="M546" s="142">
        <f t="shared" si="148"/>
        <v>9.7799999999999976</v>
      </c>
      <c r="N546" s="91" t="e">
        <f>+#REF!-L546</f>
        <v>#REF!</v>
      </c>
      <c r="O546" s="258"/>
      <c r="P546" s="157"/>
      <c r="Q546" s="307">
        <v>12.31</v>
      </c>
      <c r="R546" s="307">
        <v>15.65</v>
      </c>
      <c r="S546" s="142"/>
      <c r="T546" s="91">
        <f t="shared" si="149"/>
        <v>-15.65</v>
      </c>
      <c r="U546" s="157"/>
      <c r="V546" s="307">
        <v>86.65</v>
      </c>
      <c r="W546" s="307">
        <v>20.48</v>
      </c>
      <c r="X546" s="142"/>
      <c r="Y546" s="91"/>
      <c r="Z546" s="132"/>
    </row>
    <row r="547" spans="1:26" s="68" customFormat="1" hidden="1" outlineLevel="1" x14ac:dyDescent="0.25">
      <c r="A547" s="63" t="s">
        <v>1468</v>
      </c>
      <c r="B547" s="64" t="s">
        <v>1927</v>
      </c>
      <c r="C547" s="65" t="s">
        <v>2376</v>
      </c>
      <c r="D547" s="66"/>
      <c r="E547" s="67"/>
      <c r="F547" s="307">
        <v>1.43</v>
      </c>
      <c r="G547" s="307">
        <v>0</v>
      </c>
      <c r="H547" s="142"/>
      <c r="I547" s="91">
        <f t="shared" si="147"/>
        <v>0</v>
      </c>
      <c r="J547" s="157"/>
      <c r="K547" s="307">
        <v>54.86</v>
      </c>
      <c r="L547" s="307">
        <v>2.67</v>
      </c>
      <c r="M547" s="142">
        <f t="shared" si="148"/>
        <v>52.19</v>
      </c>
      <c r="N547" s="91" t="e">
        <f>+#REF!-L547</f>
        <v>#REF!</v>
      </c>
      <c r="O547" s="258"/>
      <c r="P547" s="157"/>
      <c r="Q547" s="307">
        <v>30.150000000000002</v>
      </c>
      <c r="R547" s="307">
        <v>0.49</v>
      </c>
      <c r="S547" s="142"/>
      <c r="T547" s="91">
        <f t="shared" si="149"/>
        <v>-0.49</v>
      </c>
      <c r="U547" s="157"/>
      <c r="V547" s="307">
        <v>78.63</v>
      </c>
      <c r="W547" s="307">
        <v>4.12</v>
      </c>
      <c r="X547" s="142"/>
      <c r="Y547" s="91"/>
      <c r="Z547" s="132"/>
    </row>
    <row r="548" spans="1:26" s="68" customFormat="1" hidden="1" outlineLevel="1" x14ac:dyDescent="0.25">
      <c r="A548" s="63" t="s">
        <v>1469</v>
      </c>
      <c r="B548" s="64" t="s">
        <v>1928</v>
      </c>
      <c r="C548" s="65" t="s">
        <v>2377</v>
      </c>
      <c r="D548" s="66"/>
      <c r="E548" s="67"/>
      <c r="F548" s="307">
        <v>44.9</v>
      </c>
      <c r="G548" s="307">
        <v>19.79</v>
      </c>
      <c r="H548" s="142"/>
      <c r="I548" s="91">
        <f t="shared" si="147"/>
        <v>-19.79</v>
      </c>
      <c r="J548" s="157"/>
      <c r="K548" s="307">
        <v>544.71</v>
      </c>
      <c r="L548" s="307">
        <v>488.87</v>
      </c>
      <c r="M548" s="142">
        <f t="shared" si="148"/>
        <v>55.840000000000032</v>
      </c>
      <c r="N548" s="91" t="e">
        <f>+#REF!-L548</f>
        <v>#REF!</v>
      </c>
      <c r="O548" s="258"/>
      <c r="P548" s="157"/>
      <c r="Q548" s="307">
        <v>221.45000000000002</v>
      </c>
      <c r="R548" s="307">
        <v>75.39</v>
      </c>
      <c r="S548" s="142"/>
      <c r="T548" s="91">
        <f t="shared" si="149"/>
        <v>-75.39</v>
      </c>
      <c r="U548" s="157"/>
      <c r="V548" s="307">
        <v>919.58</v>
      </c>
      <c r="W548" s="307">
        <v>699.97</v>
      </c>
      <c r="X548" s="142"/>
      <c r="Y548" s="91"/>
      <c r="Z548" s="132"/>
    </row>
    <row r="549" spans="1:26" s="68" customFormat="1" hidden="1" outlineLevel="1" x14ac:dyDescent="0.25">
      <c r="A549" s="63" t="s">
        <v>1470</v>
      </c>
      <c r="B549" s="64" t="s">
        <v>1929</v>
      </c>
      <c r="C549" s="65" t="s">
        <v>2378</v>
      </c>
      <c r="D549" s="66"/>
      <c r="E549" s="67"/>
      <c r="F549" s="307">
        <v>0</v>
      </c>
      <c r="G549" s="307">
        <v>38.89</v>
      </c>
      <c r="H549" s="142"/>
      <c r="I549" s="91">
        <f t="shared" si="147"/>
        <v>-38.89</v>
      </c>
      <c r="J549" s="157"/>
      <c r="K549" s="307">
        <v>60.49</v>
      </c>
      <c r="L549" s="307">
        <v>81.86</v>
      </c>
      <c r="M549" s="142">
        <f t="shared" si="148"/>
        <v>-21.369999999999997</v>
      </c>
      <c r="N549" s="91" t="e">
        <f>+#REF!-L549</f>
        <v>#REF!</v>
      </c>
      <c r="O549" s="258"/>
      <c r="P549" s="157"/>
      <c r="Q549" s="307">
        <v>1.51</v>
      </c>
      <c r="R549" s="307">
        <v>72.27</v>
      </c>
      <c r="S549" s="142"/>
      <c r="T549" s="91">
        <f t="shared" si="149"/>
        <v>-72.27</v>
      </c>
      <c r="U549" s="157"/>
      <c r="V549" s="307">
        <v>143.35</v>
      </c>
      <c r="W549" s="307">
        <v>133.87</v>
      </c>
      <c r="X549" s="142"/>
      <c r="Y549" s="91"/>
      <c r="Z549" s="132"/>
    </row>
    <row r="550" spans="1:26" s="68" customFormat="1" hidden="1" outlineLevel="1" x14ac:dyDescent="0.25">
      <c r="A550" s="63" t="s">
        <v>1471</v>
      </c>
      <c r="B550" s="64" t="s">
        <v>1930</v>
      </c>
      <c r="C550" s="65" t="s">
        <v>2379</v>
      </c>
      <c r="D550" s="66"/>
      <c r="E550" s="67"/>
      <c r="F550" s="307">
        <v>4.05</v>
      </c>
      <c r="G550" s="307">
        <v>0</v>
      </c>
      <c r="H550" s="142"/>
      <c r="I550" s="91">
        <f t="shared" si="147"/>
        <v>0</v>
      </c>
      <c r="J550" s="157"/>
      <c r="K550" s="307">
        <v>20.170000000000002</v>
      </c>
      <c r="L550" s="307">
        <v>7.13</v>
      </c>
      <c r="M550" s="142">
        <f t="shared" si="148"/>
        <v>13.040000000000003</v>
      </c>
      <c r="N550" s="91" t="e">
        <f>+#REF!-L550</f>
        <v>#REF!</v>
      </c>
      <c r="O550" s="258"/>
      <c r="P550" s="157"/>
      <c r="Q550" s="307">
        <v>20.170000000000002</v>
      </c>
      <c r="R550" s="307">
        <v>0</v>
      </c>
      <c r="S550" s="142"/>
      <c r="T550" s="91">
        <f t="shared" si="149"/>
        <v>0</v>
      </c>
      <c r="U550" s="157"/>
      <c r="V550" s="307">
        <v>20.170000000000002</v>
      </c>
      <c r="W550" s="307">
        <v>7.13</v>
      </c>
      <c r="X550" s="142"/>
      <c r="Y550" s="91"/>
      <c r="Z550" s="132"/>
    </row>
    <row r="551" spans="1:26" s="68" customFormat="1" hidden="1" outlineLevel="1" x14ac:dyDescent="0.25">
      <c r="A551" s="63" t="s">
        <v>1472</v>
      </c>
      <c r="B551" s="64" t="s">
        <v>1931</v>
      </c>
      <c r="C551" s="65" t="s">
        <v>2380</v>
      </c>
      <c r="D551" s="66"/>
      <c r="E551" s="67"/>
      <c r="F551" s="307">
        <v>0</v>
      </c>
      <c r="G551" s="307">
        <v>2</v>
      </c>
      <c r="H551" s="142"/>
      <c r="I551" s="91">
        <f t="shared" si="147"/>
        <v>-2</v>
      </c>
      <c r="J551" s="157"/>
      <c r="K551" s="307">
        <v>7.32</v>
      </c>
      <c r="L551" s="307">
        <v>4.75</v>
      </c>
      <c r="M551" s="142">
        <f t="shared" si="148"/>
        <v>2.5700000000000003</v>
      </c>
      <c r="N551" s="91" t="e">
        <f>+#REF!-L551</f>
        <v>#REF!</v>
      </c>
      <c r="O551" s="258"/>
      <c r="P551" s="157"/>
      <c r="Q551" s="307">
        <v>4.3</v>
      </c>
      <c r="R551" s="307">
        <v>2</v>
      </c>
      <c r="S551" s="142"/>
      <c r="T551" s="91">
        <f t="shared" si="149"/>
        <v>-2</v>
      </c>
      <c r="U551" s="157"/>
      <c r="V551" s="307">
        <v>17.29</v>
      </c>
      <c r="W551" s="307">
        <v>5.69</v>
      </c>
      <c r="X551" s="142"/>
      <c r="Y551" s="91"/>
      <c r="Z551" s="132"/>
    </row>
    <row r="552" spans="1:26" s="68" customFormat="1" hidden="1" outlineLevel="1" x14ac:dyDescent="0.25">
      <c r="A552" s="63" t="s">
        <v>1473</v>
      </c>
      <c r="B552" s="64" t="s">
        <v>1932</v>
      </c>
      <c r="C552" s="65" t="s">
        <v>2381</v>
      </c>
      <c r="D552" s="66"/>
      <c r="E552" s="67"/>
      <c r="F552" s="307">
        <v>0</v>
      </c>
      <c r="G552" s="307">
        <v>0</v>
      </c>
      <c r="H552" s="142"/>
      <c r="I552" s="91">
        <f t="shared" si="147"/>
        <v>0</v>
      </c>
      <c r="J552" s="157"/>
      <c r="K552" s="307">
        <v>46.730000000000004</v>
      </c>
      <c r="L552" s="307">
        <v>4.6900000000000004</v>
      </c>
      <c r="M552" s="142">
        <f t="shared" si="148"/>
        <v>42.040000000000006</v>
      </c>
      <c r="N552" s="91" t="e">
        <f>+#REF!-L552</f>
        <v>#REF!</v>
      </c>
      <c r="O552" s="258"/>
      <c r="P552" s="157"/>
      <c r="Q552" s="307">
        <v>7.12</v>
      </c>
      <c r="R552" s="307">
        <v>0</v>
      </c>
      <c r="S552" s="142"/>
      <c r="T552" s="91">
        <f t="shared" si="149"/>
        <v>0</v>
      </c>
      <c r="U552" s="157"/>
      <c r="V552" s="307">
        <v>50.570000000000007</v>
      </c>
      <c r="W552" s="307">
        <v>16.52</v>
      </c>
      <c r="X552" s="142"/>
      <c r="Y552" s="91"/>
      <c r="Z552" s="132"/>
    </row>
    <row r="553" spans="1:26" s="68" customFormat="1" hidden="1" outlineLevel="1" x14ac:dyDescent="0.25">
      <c r="A553" s="63" t="s">
        <v>1474</v>
      </c>
      <c r="B553" s="64" t="s">
        <v>1933</v>
      </c>
      <c r="C553" s="65" t="s">
        <v>2382</v>
      </c>
      <c r="D553" s="66"/>
      <c r="E553" s="67"/>
      <c r="F553" s="307">
        <v>17.3</v>
      </c>
      <c r="G553" s="307">
        <v>0</v>
      </c>
      <c r="H553" s="142"/>
      <c r="I553" s="91">
        <f t="shared" si="147"/>
        <v>0</v>
      </c>
      <c r="J553" s="157"/>
      <c r="K553" s="307">
        <v>2484.25</v>
      </c>
      <c r="L553" s="307">
        <v>51.800000000000004</v>
      </c>
      <c r="M553" s="142">
        <f t="shared" si="148"/>
        <v>2432.4499999999998</v>
      </c>
      <c r="N553" s="91" t="e">
        <f>+#REF!-L553</f>
        <v>#REF!</v>
      </c>
      <c r="O553" s="258"/>
      <c r="P553" s="157"/>
      <c r="Q553" s="307">
        <v>2219.4299999999998</v>
      </c>
      <c r="R553" s="307">
        <v>35.300000000000004</v>
      </c>
      <c r="S553" s="142"/>
      <c r="T553" s="91">
        <f t="shared" si="149"/>
        <v>-35.300000000000004</v>
      </c>
      <c r="U553" s="157"/>
      <c r="V553" s="307">
        <v>2538.34</v>
      </c>
      <c r="W553" s="307">
        <v>56.540000000000006</v>
      </c>
      <c r="X553" s="142"/>
      <c r="Y553" s="91"/>
      <c r="Z553" s="132"/>
    </row>
    <row r="554" spans="1:26" s="68" customFormat="1" hidden="1" outlineLevel="1" x14ac:dyDescent="0.25">
      <c r="A554" s="63" t="s">
        <v>1475</v>
      </c>
      <c r="B554" s="64" t="s">
        <v>1934</v>
      </c>
      <c r="C554" s="65" t="s">
        <v>2383</v>
      </c>
      <c r="D554" s="66"/>
      <c r="E554" s="67"/>
      <c r="F554" s="307">
        <v>0</v>
      </c>
      <c r="G554" s="307">
        <v>0</v>
      </c>
      <c r="H554" s="142"/>
      <c r="I554" s="91">
        <f t="shared" si="147"/>
        <v>0</v>
      </c>
      <c r="J554" s="157"/>
      <c r="K554" s="307">
        <v>317.09000000000003</v>
      </c>
      <c r="L554" s="307">
        <v>23.22</v>
      </c>
      <c r="M554" s="142">
        <f t="shared" si="148"/>
        <v>293.87</v>
      </c>
      <c r="N554" s="91" t="e">
        <f>+#REF!-L554</f>
        <v>#REF!</v>
      </c>
      <c r="O554" s="258"/>
      <c r="P554" s="157"/>
      <c r="Q554" s="307">
        <v>0</v>
      </c>
      <c r="R554" s="307">
        <v>23.22</v>
      </c>
      <c r="S554" s="142"/>
      <c r="T554" s="91">
        <f t="shared" si="149"/>
        <v>-23.22</v>
      </c>
      <c r="U554" s="157"/>
      <c r="V554" s="307">
        <v>556.91000000000008</v>
      </c>
      <c r="W554" s="307">
        <v>23.22</v>
      </c>
      <c r="X554" s="142"/>
      <c r="Y554" s="91"/>
      <c r="Z554" s="132"/>
    </row>
    <row r="555" spans="1:26" s="68" customFormat="1" hidden="1" outlineLevel="1" x14ac:dyDescent="0.25">
      <c r="A555" s="63" t="s">
        <v>1476</v>
      </c>
      <c r="B555" s="64" t="s">
        <v>1935</v>
      </c>
      <c r="C555" s="65" t="s">
        <v>2384</v>
      </c>
      <c r="D555" s="66"/>
      <c r="E555" s="67"/>
      <c r="F555" s="307">
        <v>8.19</v>
      </c>
      <c r="G555" s="307">
        <v>0</v>
      </c>
      <c r="H555" s="142"/>
      <c r="I555" s="91">
        <f t="shared" si="147"/>
        <v>0</v>
      </c>
      <c r="J555" s="157"/>
      <c r="K555" s="307">
        <v>146.92000000000002</v>
      </c>
      <c r="L555" s="307">
        <v>3.1</v>
      </c>
      <c r="M555" s="142">
        <f t="shared" si="148"/>
        <v>143.82000000000002</v>
      </c>
      <c r="N555" s="91" t="e">
        <f>+#REF!-L555</f>
        <v>#REF!</v>
      </c>
      <c r="O555" s="258"/>
      <c r="P555" s="157"/>
      <c r="Q555" s="307">
        <v>65.45</v>
      </c>
      <c r="R555" s="307">
        <v>3.1</v>
      </c>
      <c r="S555" s="142"/>
      <c r="T555" s="91">
        <f t="shared" si="149"/>
        <v>-3.1</v>
      </c>
      <c r="U555" s="157"/>
      <c r="V555" s="307">
        <v>228.18</v>
      </c>
      <c r="W555" s="307">
        <v>31.150000000000002</v>
      </c>
      <c r="X555" s="142"/>
      <c r="Y555" s="91"/>
      <c r="Z555" s="132"/>
    </row>
    <row r="556" spans="1:26" s="68" customFormat="1" hidden="1" outlineLevel="1" x14ac:dyDescent="0.25">
      <c r="A556" s="63" t="s">
        <v>1477</v>
      </c>
      <c r="B556" s="64" t="s">
        <v>1936</v>
      </c>
      <c r="C556" s="65" t="s">
        <v>2385</v>
      </c>
      <c r="D556" s="66"/>
      <c r="E556" s="67"/>
      <c r="F556" s="307">
        <v>8.6300000000000008</v>
      </c>
      <c r="G556" s="307">
        <v>3.1</v>
      </c>
      <c r="H556" s="142"/>
      <c r="I556" s="91">
        <f t="shared" si="147"/>
        <v>-3.1</v>
      </c>
      <c r="J556" s="157"/>
      <c r="K556" s="307">
        <v>30.34</v>
      </c>
      <c r="L556" s="307">
        <v>3.1</v>
      </c>
      <c r="M556" s="142">
        <f t="shared" si="148"/>
        <v>27.24</v>
      </c>
      <c r="N556" s="91" t="e">
        <f>+#REF!-L556</f>
        <v>#REF!</v>
      </c>
      <c r="O556" s="258"/>
      <c r="P556" s="157"/>
      <c r="Q556" s="307">
        <v>20.75</v>
      </c>
      <c r="R556" s="307">
        <v>3.1</v>
      </c>
      <c r="S556" s="142"/>
      <c r="T556" s="91">
        <f t="shared" si="149"/>
        <v>-3.1</v>
      </c>
      <c r="U556" s="157"/>
      <c r="V556" s="307">
        <v>46.97</v>
      </c>
      <c r="W556" s="307">
        <v>10.48</v>
      </c>
      <c r="X556" s="142"/>
      <c r="Y556" s="91"/>
      <c r="Z556" s="132"/>
    </row>
    <row r="557" spans="1:26" collapsed="1" x14ac:dyDescent="0.25">
      <c r="A557" s="38" t="s">
        <v>719</v>
      </c>
      <c r="B557" s="38">
        <v>7</v>
      </c>
      <c r="C557" s="87" t="s">
        <v>293</v>
      </c>
      <c r="D557" s="83"/>
      <c r="E557" s="48"/>
      <c r="F557" s="283">
        <v>175236.91999999998</v>
      </c>
      <c r="G557" s="283">
        <v>-41801.42</v>
      </c>
      <c r="H557" s="283"/>
      <c r="I557" s="48">
        <f t="shared" si="147"/>
        <v>41801.42</v>
      </c>
      <c r="J557" s="261"/>
      <c r="K557" s="283">
        <v>897412.7899999998</v>
      </c>
      <c r="L557" s="283">
        <v>384402.78999999992</v>
      </c>
      <c r="M557" s="283">
        <f t="shared" si="148"/>
        <v>513009.99999999988</v>
      </c>
      <c r="N557" s="48" t="e">
        <f>+#REF!-L557</f>
        <v>#REF!</v>
      </c>
      <c r="O557" s="182"/>
      <c r="P557" s="254"/>
      <c r="Q557" s="283">
        <v>403917.66000000003</v>
      </c>
      <c r="R557" s="283">
        <v>77768.44</v>
      </c>
      <c r="S557" s="283"/>
      <c r="T557" s="48">
        <f t="shared" si="149"/>
        <v>-77768.44</v>
      </c>
      <c r="U557" s="261"/>
      <c r="V557" s="283">
        <v>1029558.5199999998</v>
      </c>
      <c r="W557" s="283">
        <v>515644.75999999989</v>
      </c>
      <c r="X557" s="283"/>
      <c r="Y557"/>
      <c r="Z557"/>
    </row>
    <row r="558" spans="1:26" s="68" customFormat="1" hidden="1" outlineLevel="1" x14ac:dyDescent="0.25">
      <c r="A558" s="63" t="s">
        <v>1478</v>
      </c>
      <c r="B558" s="64" t="s">
        <v>1937</v>
      </c>
      <c r="C558" s="65" t="s">
        <v>2386</v>
      </c>
      <c r="D558" s="66"/>
      <c r="E558" s="67"/>
      <c r="F558" s="307">
        <v>26951.07</v>
      </c>
      <c r="G558" s="307">
        <v>27427.65</v>
      </c>
      <c r="H558" s="142"/>
      <c r="I558" s="91">
        <f t="shared" si="147"/>
        <v>-27427.65</v>
      </c>
      <c r="J558" s="157"/>
      <c r="K558" s="307">
        <v>104571.22</v>
      </c>
      <c r="L558" s="307">
        <v>120501.91</v>
      </c>
      <c r="M558" s="142">
        <f t="shared" si="148"/>
        <v>-15930.690000000002</v>
      </c>
      <c r="N558" s="91" t="e">
        <f>+#REF!-L558</f>
        <v>#REF!</v>
      </c>
      <c r="O558" s="258"/>
      <c r="P558" s="157"/>
      <c r="Q558" s="307">
        <v>30460.04</v>
      </c>
      <c r="R558" s="307">
        <v>92433.72</v>
      </c>
      <c r="S558" s="142"/>
      <c r="T558" s="91">
        <f t="shared" si="149"/>
        <v>-92433.72</v>
      </c>
      <c r="U558" s="157"/>
      <c r="V558" s="307">
        <v>682380.37</v>
      </c>
      <c r="W558" s="307">
        <v>242118.69</v>
      </c>
      <c r="X558" s="142"/>
      <c r="Y558" s="91"/>
      <c r="Z558" s="132"/>
    </row>
    <row r="559" spans="1:26" s="68" customFormat="1" hidden="1" outlineLevel="1" x14ac:dyDescent="0.25">
      <c r="A559" s="63" t="s">
        <v>1479</v>
      </c>
      <c r="B559" s="64" t="s">
        <v>1938</v>
      </c>
      <c r="C559" s="65" t="s">
        <v>2387</v>
      </c>
      <c r="D559" s="66"/>
      <c r="E559" s="67"/>
      <c r="F559" s="307">
        <v>40110</v>
      </c>
      <c r="G559" s="307">
        <v>35242</v>
      </c>
      <c r="H559" s="142"/>
      <c r="I559" s="91">
        <f t="shared" si="147"/>
        <v>-35242</v>
      </c>
      <c r="J559" s="157"/>
      <c r="K559" s="307">
        <v>275766</v>
      </c>
      <c r="L559" s="307">
        <v>286161</v>
      </c>
      <c r="M559" s="142">
        <f t="shared" si="148"/>
        <v>-10395</v>
      </c>
      <c r="N559" s="91" t="e">
        <f>+#REF!-L559</f>
        <v>#REF!</v>
      </c>
      <c r="O559" s="258"/>
      <c r="P559" s="157"/>
      <c r="Q559" s="307">
        <v>127990</v>
      </c>
      <c r="R559" s="307">
        <v>115036</v>
      </c>
      <c r="S559" s="142"/>
      <c r="T559" s="91">
        <f t="shared" si="149"/>
        <v>-115036</v>
      </c>
      <c r="U559" s="157"/>
      <c r="V559" s="307">
        <v>446702</v>
      </c>
      <c r="W559" s="307">
        <v>450343</v>
      </c>
      <c r="X559" s="142"/>
      <c r="Y559" s="91"/>
      <c r="Z559" s="132"/>
    </row>
    <row r="560" spans="1:26" s="68" customFormat="1" hidden="1" outlineLevel="1" x14ac:dyDescent="0.25">
      <c r="A560" s="63" t="s">
        <v>1480</v>
      </c>
      <c r="B560" s="64" t="s">
        <v>1939</v>
      </c>
      <c r="C560" s="65" t="s">
        <v>2388</v>
      </c>
      <c r="D560" s="66"/>
      <c r="E560" s="67"/>
      <c r="F560" s="307">
        <v>0.01</v>
      </c>
      <c r="G560" s="307">
        <v>0</v>
      </c>
      <c r="H560" s="142"/>
      <c r="I560" s="91">
        <f t="shared" si="147"/>
        <v>0</v>
      </c>
      <c r="J560" s="157"/>
      <c r="K560" s="307">
        <v>-0.04</v>
      </c>
      <c r="L560" s="307">
        <v>0</v>
      </c>
      <c r="M560" s="142">
        <f t="shared" si="148"/>
        <v>-0.04</v>
      </c>
      <c r="N560" s="91" t="e">
        <f>+#REF!-L560</f>
        <v>#REF!</v>
      </c>
      <c r="O560" s="258"/>
      <c r="P560" s="157"/>
      <c r="Q560" s="307">
        <v>-0.02</v>
      </c>
      <c r="R560" s="307">
        <v>0</v>
      </c>
      <c r="S560" s="142"/>
      <c r="T560" s="91">
        <f t="shared" si="149"/>
        <v>0</v>
      </c>
      <c r="U560" s="157"/>
      <c r="V560" s="307">
        <v>-0.05</v>
      </c>
      <c r="W560" s="307">
        <v>0</v>
      </c>
      <c r="X560" s="142"/>
      <c r="Y560" s="91"/>
      <c r="Z560" s="132"/>
    </row>
    <row r="561" spans="1:26" s="68" customFormat="1" hidden="1" outlineLevel="1" x14ac:dyDescent="0.25">
      <c r="A561" s="63" t="s">
        <v>1481</v>
      </c>
      <c r="B561" s="64" t="s">
        <v>1940</v>
      </c>
      <c r="C561" s="65" t="s">
        <v>2389</v>
      </c>
      <c r="D561" s="66"/>
      <c r="E561" s="67"/>
      <c r="F561" s="307">
        <v>0</v>
      </c>
      <c r="G561" s="307">
        <v>84.42</v>
      </c>
      <c r="H561" s="142"/>
      <c r="I561" s="91">
        <f t="shared" si="147"/>
        <v>-84.42</v>
      </c>
      <c r="J561" s="157"/>
      <c r="K561" s="307">
        <v>1702.51</v>
      </c>
      <c r="L561" s="307">
        <v>-7.65</v>
      </c>
      <c r="M561" s="142">
        <f t="shared" si="148"/>
        <v>1710.16</v>
      </c>
      <c r="N561" s="91" t="e">
        <f>+#REF!-L561</f>
        <v>#REF!</v>
      </c>
      <c r="O561" s="258"/>
      <c r="P561" s="157"/>
      <c r="Q561" s="307">
        <v>1472.91</v>
      </c>
      <c r="R561" s="307">
        <v>120.02</v>
      </c>
      <c r="S561" s="142"/>
      <c r="T561" s="91">
        <f t="shared" si="149"/>
        <v>-120.02</v>
      </c>
      <c r="U561" s="157"/>
      <c r="V561" s="307">
        <v>2151.02</v>
      </c>
      <c r="W561" s="307">
        <v>5330.3300000000008</v>
      </c>
      <c r="X561" s="142"/>
      <c r="Y561" s="91"/>
      <c r="Z561" s="132"/>
    </row>
    <row r="562" spans="1:26" s="68" customFormat="1" hidden="1" outlineLevel="1" x14ac:dyDescent="0.25">
      <c r="A562" s="63" t="s">
        <v>1482</v>
      </c>
      <c r="B562" s="64" t="s">
        <v>1941</v>
      </c>
      <c r="C562" s="65" t="s">
        <v>2390</v>
      </c>
      <c r="D562" s="66"/>
      <c r="E562" s="67"/>
      <c r="F562" s="307">
        <v>54376.11</v>
      </c>
      <c r="G562" s="307">
        <v>51793.16</v>
      </c>
      <c r="H562" s="142"/>
      <c r="I562" s="91">
        <f t="shared" si="147"/>
        <v>-51793.16</v>
      </c>
      <c r="J562" s="157"/>
      <c r="K562" s="307">
        <v>352237.99</v>
      </c>
      <c r="L562" s="307">
        <v>399255.3</v>
      </c>
      <c r="M562" s="142">
        <f t="shared" si="148"/>
        <v>-47017.31</v>
      </c>
      <c r="N562" s="91" t="e">
        <f>+#REF!-L562</f>
        <v>#REF!</v>
      </c>
      <c r="O562" s="258"/>
      <c r="P562" s="157"/>
      <c r="Q562" s="307">
        <v>138850.13</v>
      </c>
      <c r="R562" s="307">
        <v>156143.81</v>
      </c>
      <c r="S562" s="142"/>
      <c r="T562" s="91">
        <f t="shared" si="149"/>
        <v>-156143.81</v>
      </c>
      <c r="U562" s="157"/>
      <c r="V562" s="307">
        <v>622008.51</v>
      </c>
      <c r="W562" s="307">
        <v>923194.52</v>
      </c>
      <c r="X562" s="142"/>
      <c r="Y562" s="91"/>
      <c r="Z562" s="132"/>
    </row>
    <row r="563" spans="1:26" collapsed="1" x14ac:dyDescent="0.25">
      <c r="A563" s="38" t="s">
        <v>720</v>
      </c>
      <c r="B563" s="38">
        <v>8</v>
      </c>
      <c r="C563" s="87" t="s">
        <v>292</v>
      </c>
      <c r="D563" s="83"/>
      <c r="E563" s="48"/>
      <c r="F563" s="283">
        <v>121437.19</v>
      </c>
      <c r="G563" s="283">
        <v>114547.23000000001</v>
      </c>
      <c r="H563" s="283"/>
      <c r="I563" s="48">
        <f t="shared" si="147"/>
        <v>-114547.23000000001</v>
      </c>
      <c r="J563" s="261"/>
      <c r="K563" s="283">
        <v>734277.67999999993</v>
      </c>
      <c r="L563" s="283">
        <v>805910.56</v>
      </c>
      <c r="M563" s="283">
        <f t="shared" si="148"/>
        <v>-71632.880000000121</v>
      </c>
      <c r="N563" s="48" t="e">
        <f>+#REF!-L563</f>
        <v>#REF!</v>
      </c>
      <c r="O563" s="182"/>
      <c r="P563" s="254"/>
      <c r="Q563" s="283">
        <v>298773.06000000006</v>
      </c>
      <c r="R563" s="283">
        <v>363733.55</v>
      </c>
      <c r="S563" s="283"/>
      <c r="T563" s="48">
        <f t="shared" si="149"/>
        <v>-363733.55</v>
      </c>
      <c r="U563" s="261"/>
      <c r="V563" s="283">
        <v>1753241.85</v>
      </c>
      <c r="W563" s="283">
        <v>1620986.5400000003</v>
      </c>
      <c r="X563" s="283"/>
      <c r="Y563"/>
      <c r="Z563"/>
    </row>
    <row r="564" spans="1:26" s="68" customFormat="1" hidden="1" outlineLevel="1" x14ac:dyDescent="0.25">
      <c r="A564" s="63" t="s">
        <v>1483</v>
      </c>
      <c r="B564" s="64" t="s">
        <v>1942</v>
      </c>
      <c r="C564" s="65" t="s">
        <v>2391</v>
      </c>
      <c r="D564" s="66"/>
      <c r="E564" s="67"/>
      <c r="F564" s="307">
        <v>208228.98699999999</v>
      </c>
      <c r="G564" s="307">
        <v>258177.25</v>
      </c>
      <c r="H564" s="142"/>
      <c r="I564" s="91">
        <f t="shared" ref="I564:I595" si="150">+U564-G564</f>
        <v>-258177.25</v>
      </c>
      <c r="J564" s="157"/>
      <c r="K564" s="307">
        <v>1302429.757</v>
      </c>
      <c r="L564" s="307">
        <v>1811221.4100000001</v>
      </c>
      <c r="M564" s="142">
        <f t="shared" ref="M564:M595" si="151">+K564-L564</f>
        <v>-508791.65300000017</v>
      </c>
      <c r="N564" s="91" t="e">
        <f>+#REF!-L564</f>
        <v>#REF!</v>
      </c>
      <c r="O564" s="258"/>
      <c r="P564" s="157"/>
      <c r="Q564" s="307">
        <v>559975.82700000005</v>
      </c>
      <c r="R564" s="307">
        <v>672867.33</v>
      </c>
      <c r="S564" s="142"/>
      <c r="T564" s="91">
        <f t="shared" ref="T564:T595" si="152">+P564-R564</f>
        <v>-672867.33</v>
      </c>
      <c r="U564" s="157"/>
      <c r="V564" s="307">
        <v>4685057.8169999998</v>
      </c>
      <c r="W564" s="307">
        <v>3047967.0660000001</v>
      </c>
      <c r="X564" s="142"/>
      <c r="Y564" s="91"/>
      <c r="Z564" s="132"/>
    </row>
    <row r="565" spans="1:26" s="68" customFormat="1" hidden="1" outlineLevel="1" x14ac:dyDescent="0.25">
      <c r="A565" s="63" t="s">
        <v>1484</v>
      </c>
      <c r="B565" s="64" t="s">
        <v>1943</v>
      </c>
      <c r="C565" s="65" t="s">
        <v>2392</v>
      </c>
      <c r="D565" s="66"/>
      <c r="E565" s="67"/>
      <c r="F565" s="307">
        <v>88753.02</v>
      </c>
      <c r="G565" s="307">
        <v>-173656.48</v>
      </c>
      <c r="H565" s="142"/>
      <c r="I565" s="91">
        <f t="shared" si="150"/>
        <v>173656.48</v>
      </c>
      <c r="J565" s="157"/>
      <c r="K565" s="307">
        <v>-428054.14</v>
      </c>
      <c r="L565" s="307">
        <v>-24471.41</v>
      </c>
      <c r="M565" s="142">
        <f t="shared" si="151"/>
        <v>-403582.73000000004</v>
      </c>
      <c r="N565" s="91" t="e">
        <f>+#REF!-L565</f>
        <v>#REF!</v>
      </c>
      <c r="O565" s="258"/>
      <c r="P565" s="157"/>
      <c r="Q565" s="307">
        <v>-252488.4</v>
      </c>
      <c r="R565" s="307">
        <v>-178084.16</v>
      </c>
      <c r="S565" s="142"/>
      <c r="T565" s="91">
        <f t="shared" si="152"/>
        <v>178084.16</v>
      </c>
      <c r="U565" s="157"/>
      <c r="V565" s="307">
        <v>48359.31</v>
      </c>
      <c r="W565" s="307">
        <v>-821755.9800000001</v>
      </c>
      <c r="X565" s="142"/>
      <c r="Y565" s="91"/>
      <c r="Z565" s="132"/>
    </row>
    <row r="566" spans="1:26" s="68" customFormat="1" hidden="1" outlineLevel="1" x14ac:dyDescent="0.25">
      <c r="A566" s="63" t="s">
        <v>1485</v>
      </c>
      <c r="B566" s="64" t="s">
        <v>1944</v>
      </c>
      <c r="C566" s="65" t="s">
        <v>2393</v>
      </c>
      <c r="D566" s="66"/>
      <c r="E566" s="67"/>
      <c r="F566" s="307">
        <v>0</v>
      </c>
      <c r="G566" s="307">
        <v>0</v>
      </c>
      <c r="H566" s="142"/>
      <c r="I566" s="91">
        <f t="shared" si="150"/>
        <v>0</v>
      </c>
      <c r="J566" s="157"/>
      <c r="K566" s="307">
        <v>0</v>
      </c>
      <c r="L566" s="307">
        <v>0</v>
      </c>
      <c r="M566" s="142">
        <f t="shared" si="151"/>
        <v>0</v>
      </c>
      <c r="N566" s="91" t="e">
        <f>+#REF!-L566</f>
        <v>#REF!</v>
      </c>
      <c r="O566" s="258"/>
      <c r="P566" s="157"/>
      <c r="Q566" s="307">
        <v>0</v>
      </c>
      <c r="R566" s="307">
        <v>0</v>
      </c>
      <c r="S566" s="142"/>
      <c r="T566" s="91">
        <f t="shared" si="152"/>
        <v>0</v>
      </c>
      <c r="U566" s="157"/>
      <c r="V566" s="307">
        <v>0.03</v>
      </c>
      <c r="W566" s="307">
        <v>0</v>
      </c>
      <c r="X566" s="142"/>
      <c r="Y566" s="91"/>
      <c r="Z566" s="132"/>
    </row>
    <row r="567" spans="1:26" s="68" customFormat="1" hidden="1" outlineLevel="1" x14ac:dyDescent="0.25">
      <c r="A567" s="63" t="s">
        <v>1486</v>
      </c>
      <c r="B567" s="64" t="s">
        <v>1945</v>
      </c>
      <c r="C567" s="65" t="s">
        <v>2394</v>
      </c>
      <c r="D567" s="66"/>
      <c r="E567" s="67"/>
      <c r="F567" s="307">
        <v>6.8100000000000005</v>
      </c>
      <c r="G567" s="307">
        <v>0</v>
      </c>
      <c r="H567" s="142"/>
      <c r="I567" s="91">
        <f t="shared" si="150"/>
        <v>0</v>
      </c>
      <c r="J567" s="157"/>
      <c r="K567" s="307">
        <v>6.8100000000000005</v>
      </c>
      <c r="L567" s="307">
        <v>0</v>
      </c>
      <c r="M567" s="142">
        <f t="shared" si="151"/>
        <v>6.8100000000000005</v>
      </c>
      <c r="N567" s="91" t="e">
        <f>+#REF!-L567</f>
        <v>#REF!</v>
      </c>
      <c r="O567" s="258"/>
      <c r="P567" s="157"/>
      <c r="Q567" s="307">
        <v>6.8100000000000005</v>
      </c>
      <c r="R567" s="307">
        <v>0</v>
      </c>
      <c r="S567" s="142"/>
      <c r="T567" s="91">
        <f t="shared" si="152"/>
        <v>0</v>
      </c>
      <c r="U567" s="157"/>
      <c r="V567" s="307">
        <v>7.4600000000000009</v>
      </c>
      <c r="W567" s="307">
        <v>0.19</v>
      </c>
      <c r="X567" s="142"/>
      <c r="Y567" s="91"/>
      <c r="Z567" s="132"/>
    </row>
    <row r="568" spans="1:26" s="68" customFormat="1" hidden="1" outlineLevel="1" x14ac:dyDescent="0.25">
      <c r="A568" s="63" t="s">
        <v>1487</v>
      </c>
      <c r="B568" s="64" t="s">
        <v>1946</v>
      </c>
      <c r="C568" s="65" t="s">
        <v>2395</v>
      </c>
      <c r="D568" s="66"/>
      <c r="E568" s="67"/>
      <c r="F568" s="307">
        <v>0</v>
      </c>
      <c r="G568" s="307">
        <v>55.82</v>
      </c>
      <c r="H568" s="142"/>
      <c r="I568" s="91">
        <f t="shared" si="150"/>
        <v>-55.82</v>
      </c>
      <c r="J568" s="157"/>
      <c r="K568" s="307">
        <v>168.63</v>
      </c>
      <c r="L568" s="307">
        <v>55.82</v>
      </c>
      <c r="M568" s="142">
        <f t="shared" si="151"/>
        <v>112.81</v>
      </c>
      <c r="N568" s="91" t="e">
        <f>+#REF!-L568</f>
        <v>#REF!</v>
      </c>
      <c r="O568" s="258"/>
      <c r="P568" s="157"/>
      <c r="Q568" s="307">
        <v>56.230000000000004</v>
      </c>
      <c r="R568" s="307">
        <v>55.82</v>
      </c>
      <c r="S568" s="142"/>
      <c r="T568" s="91">
        <f t="shared" si="152"/>
        <v>-55.82</v>
      </c>
      <c r="U568" s="157"/>
      <c r="V568" s="307">
        <v>281.33</v>
      </c>
      <c r="W568" s="307">
        <v>55.82</v>
      </c>
      <c r="X568" s="142"/>
      <c r="Y568" s="91"/>
      <c r="Z568" s="132"/>
    </row>
    <row r="569" spans="1:26" s="68" customFormat="1" hidden="1" outlineLevel="1" x14ac:dyDescent="0.25">
      <c r="A569" s="63" t="s">
        <v>1488</v>
      </c>
      <c r="B569" s="64" t="s">
        <v>1947</v>
      </c>
      <c r="C569" s="65" t="s">
        <v>2396</v>
      </c>
      <c r="D569" s="66"/>
      <c r="E569" s="67"/>
      <c r="F569" s="307">
        <v>164.26</v>
      </c>
      <c r="G569" s="307">
        <v>142.29</v>
      </c>
      <c r="H569" s="142"/>
      <c r="I569" s="91">
        <f t="shared" si="150"/>
        <v>-142.29</v>
      </c>
      <c r="J569" s="157"/>
      <c r="K569" s="307">
        <v>7043.71</v>
      </c>
      <c r="L569" s="307">
        <v>14128.91</v>
      </c>
      <c r="M569" s="142">
        <f t="shared" si="151"/>
        <v>-7085.2</v>
      </c>
      <c r="N569" s="91" t="e">
        <f>+#REF!-L569</f>
        <v>#REF!</v>
      </c>
      <c r="O569" s="258"/>
      <c r="P569" s="157"/>
      <c r="Q569" s="307">
        <v>1457.93</v>
      </c>
      <c r="R569" s="307">
        <v>7024.12</v>
      </c>
      <c r="S569" s="142"/>
      <c r="T569" s="91">
        <f t="shared" si="152"/>
        <v>-7024.12</v>
      </c>
      <c r="U569" s="157"/>
      <c r="V569" s="307">
        <v>9688.2000000000007</v>
      </c>
      <c r="W569" s="307">
        <v>15340.1</v>
      </c>
      <c r="X569" s="142"/>
      <c r="Y569" s="91"/>
      <c r="Z569" s="132"/>
    </row>
    <row r="570" spans="1:26" s="68" customFormat="1" hidden="1" outlineLevel="1" x14ac:dyDescent="0.25">
      <c r="A570" s="63" t="s">
        <v>1489</v>
      </c>
      <c r="B570" s="64" t="s">
        <v>1948</v>
      </c>
      <c r="C570" s="65" t="s">
        <v>2397</v>
      </c>
      <c r="D570" s="66"/>
      <c r="E570" s="67"/>
      <c r="F570" s="307">
        <v>0</v>
      </c>
      <c r="G570" s="307">
        <v>0</v>
      </c>
      <c r="H570" s="142"/>
      <c r="I570" s="91">
        <f t="shared" si="150"/>
        <v>0</v>
      </c>
      <c r="J570" s="157"/>
      <c r="K570" s="307">
        <v>0</v>
      </c>
      <c r="L570" s="307">
        <v>116.38</v>
      </c>
      <c r="M570" s="142">
        <f t="shared" si="151"/>
        <v>-116.38</v>
      </c>
      <c r="N570" s="91" t="e">
        <f>+#REF!-L570</f>
        <v>#REF!</v>
      </c>
      <c r="O570" s="258"/>
      <c r="P570" s="157"/>
      <c r="Q570" s="307">
        <v>0</v>
      </c>
      <c r="R570" s="307">
        <v>66.62</v>
      </c>
      <c r="S570" s="142"/>
      <c r="T570" s="91">
        <f t="shared" si="152"/>
        <v>-66.62</v>
      </c>
      <c r="U570" s="157"/>
      <c r="V570" s="307">
        <v>0</v>
      </c>
      <c r="W570" s="307">
        <v>116.38</v>
      </c>
      <c r="X570" s="142"/>
      <c r="Y570" s="91"/>
      <c r="Z570" s="132"/>
    </row>
    <row r="571" spans="1:26" s="68" customFormat="1" hidden="1" outlineLevel="1" x14ac:dyDescent="0.25">
      <c r="A571" s="63" t="s">
        <v>1490</v>
      </c>
      <c r="B571" s="64" t="s">
        <v>1949</v>
      </c>
      <c r="C571" s="65" t="s">
        <v>2398</v>
      </c>
      <c r="D571" s="66"/>
      <c r="E571" s="67"/>
      <c r="F571" s="307">
        <v>0</v>
      </c>
      <c r="G571" s="307">
        <v>0</v>
      </c>
      <c r="H571" s="142"/>
      <c r="I571" s="91">
        <f t="shared" si="150"/>
        <v>0</v>
      </c>
      <c r="J571" s="157"/>
      <c r="K571" s="307">
        <v>3464.17</v>
      </c>
      <c r="L571" s="307">
        <v>0</v>
      </c>
      <c r="M571" s="142">
        <f t="shared" si="151"/>
        <v>3464.17</v>
      </c>
      <c r="N571" s="91" t="e">
        <f>+#REF!-L571</f>
        <v>#REF!</v>
      </c>
      <c r="O571" s="258"/>
      <c r="P571" s="157"/>
      <c r="Q571" s="307">
        <v>0</v>
      </c>
      <c r="R571" s="307">
        <v>0</v>
      </c>
      <c r="S571" s="142"/>
      <c r="T571" s="91">
        <f t="shared" si="152"/>
        <v>0</v>
      </c>
      <c r="U571" s="157"/>
      <c r="V571" s="307">
        <v>1069746.8299999998</v>
      </c>
      <c r="W571" s="307">
        <v>0</v>
      </c>
      <c r="X571" s="142"/>
      <c r="Y571" s="91"/>
      <c r="Z571" s="132"/>
    </row>
    <row r="572" spans="1:26" collapsed="1" x14ac:dyDescent="0.25">
      <c r="A572" s="38" t="s">
        <v>721</v>
      </c>
      <c r="B572" s="38">
        <v>9</v>
      </c>
      <c r="C572" s="87" t="s">
        <v>291</v>
      </c>
      <c r="D572" s="83"/>
      <c r="E572" s="48"/>
      <c r="F572" s="283">
        <v>297153.07699999999</v>
      </c>
      <c r="G572" s="283">
        <v>84718.87999999999</v>
      </c>
      <c r="H572" s="283"/>
      <c r="I572" s="48">
        <f t="shared" si="150"/>
        <v>-84718.87999999999</v>
      </c>
      <c r="J572" s="261"/>
      <c r="K572" s="283">
        <v>885058.93700000003</v>
      </c>
      <c r="L572" s="283">
        <v>1801051.11</v>
      </c>
      <c r="M572" s="283">
        <f t="shared" si="151"/>
        <v>-915992.17300000007</v>
      </c>
      <c r="N572" s="48" t="e">
        <f>+#REF!-L572</f>
        <v>#REF!</v>
      </c>
      <c r="O572" s="182"/>
      <c r="P572" s="254"/>
      <c r="Q572" s="283">
        <v>309008.397</v>
      </c>
      <c r="R572" s="283">
        <v>501929.72999999992</v>
      </c>
      <c r="S572" s="283"/>
      <c r="T572" s="48">
        <f t="shared" si="152"/>
        <v>-501929.72999999992</v>
      </c>
      <c r="U572" s="261"/>
      <c r="V572" s="283">
        <v>5813140.977</v>
      </c>
      <c r="W572" s="283">
        <v>2241723.5759999999</v>
      </c>
      <c r="X572" s="283"/>
      <c r="Y572"/>
      <c r="Z572"/>
    </row>
    <row r="573" spans="1:26" s="68" customFormat="1" hidden="1" outlineLevel="1" x14ac:dyDescent="0.25">
      <c r="A573" s="63" t="s">
        <v>1491</v>
      </c>
      <c r="B573" s="64" t="s">
        <v>1950</v>
      </c>
      <c r="C573" s="65" t="s">
        <v>2399</v>
      </c>
      <c r="D573" s="66"/>
      <c r="E573" s="67"/>
      <c r="F573" s="307">
        <v>83542.5</v>
      </c>
      <c r="G573" s="307">
        <v>99744.16</v>
      </c>
      <c r="H573" s="142"/>
      <c r="I573" s="91">
        <f t="shared" si="150"/>
        <v>-99744.16</v>
      </c>
      <c r="J573" s="157"/>
      <c r="K573" s="307">
        <v>691874.71</v>
      </c>
      <c r="L573" s="307">
        <v>691084.61</v>
      </c>
      <c r="M573" s="142">
        <f t="shared" si="151"/>
        <v>790.09999999997672</v>
      </c>
      <c r="N573" s="91" t="e">
        <f>+#REF!-L573</f>
        <v>#REF!</v>
      </c>
      <c r="O573" s="258"/>
      <c r="P573" s="157"/>
      <c r="Q573" s="307">
        <v>335202.58</v>
      </c>
      <c r="R573" s="307">
        <v>351094.5</v>
      </c>
      <c r="S573" s="142"/>
      <c r="T573" s="91">
        <f t="shared" si="152"/>
        <v>-351094.5</v>
      </c>
      <c r="U573" s="157"/>
      <c r="V573" s="307">
        <v>1093262.0699999998</v>
      </c>
      <c r="W573" s="307">
        <v>1170300.6599999999</v>
      </c>
      <c r="X573" s="142"/>
      <c r="Y573" s="91"/>
      <c r="Z573" s="132"/>
    </row>
    <row r="574" spans="1:26" collapsed="1" x14ac:dyDescent="0.25">
      <c r="A574" s="38" t="s">
        <v>722</v>
      </c>
      <c r="B574" s="38">
        <v>10</v>
      </c>
      <c r="C574" s="87" t="s">
        <v>290</v>
      </c>
      <c r="D574" s="83"/>
      <c r="E574" s="48"/>
      <c r="F574" s="283">
        <v>83542.5</v>
      </c>
      <c r="G574" s="283">
        <v>99744.16</v>
      </c>
      <c r="H574" s="283"/>
      <c r="I574" s="48">
        <f t="shared" si="150"/>
        <v>-99744.16</v>
      </c>
      <c r="J574" s="261"/>
      <c r="K574" s="283">
        <v>691874.71</v>
      </c>
      <c r="L574" s="283">
        <v>691084.61</v>
      </c>
      <c r="M574" s="283">
        <f t="shared" si="151"/>
        <v>790.09999999997672</v>
      </c>
      <c r="N574" s="48" t="e">
        <f>+#REF!-L574</f>
        <v>#REF!</v>
      </c>
      <c r="O574" s="182"/>
      <c r="P574" s="254"/>
      <c r="Q574" s="283">
        <v>335202.58</v>
      </c>
      <c r="R574" s="283">
        <v>351094.5</v>
      </c>
      <c r="S574" s="283"/>
      <c r="T574" s="48">
        <f t="shared" si="152"/>
        <v>-351094.5</v>
      </c>
      <c r="U574" s="261"/>
      <c r="V574" s="283">
        <v>1093262.0699999998</v>
      </c>
      <c r="W574" s="283">
        <v>1170300.6599999999</v>
      </c>
      <c r="X574" s="283"/>
      <c r="Y574"/>
      <c r="Z574"/>
    </row>
    <row r="575" spans="1:26" s="68" customFormat="1" hidden="1" outlineLevel="1" x14ac:dyDescent="0.25">
      <c r="A575" s="63" t="s">
        <v>1492</v>
      </c>
      <c r="B575" s="64" t="s">
        <v>1951</v>
      </c>
      <c r="C575" s="65" t="s">
        <v>2400</v>
      </c>
      <c r="D575" s="66"/>
      <c r="E575" s="67"/>
      <c r="F575" s="307">
        <v>201752.78</v>
      </c>
      <c r="G575" s="307">
        <v>161297.55000000002</v>
      </c>
      <c r="H575" s="142"/>
      <c r="I575" s="91">
        <f t="shared" si="150"/>
        <v>-161297.55000000002</v>
      </c>
      <c r="J575" s="157"/>
      <c r="K575" s="307">
        <v>1186332.24</v>
      </c>
      <c r="L575" s="307">
        <v>1044570.84</v>
      </c>
      <c r="M575" s="142">
        <f t="shared" si="151"/>
        <v>141761.40000000002</v>
      </c>
      <c r="N575" s="91" t="e">
        <f>+#REF!-L575</f>
        <v>#REF!</v>
      </c>
      <c r="O575" s="258"/>
      <c r="P575" s="157"/>
      <c r="Q575" s="307">
        <v>544437.26</v>
      </c>
      <c r="R575" s="307">
        <v>453774.84</v>
      </c>
      <c r="S575" s="142"/>
      <c r="T575" s="91">
        <f t="shared" si="152"/>
        <v>-453774.84</v>
      </c>
      <c r="U575" s="157"/>
      <c r="V575" s="307">
        <v>1986654.0899999999</v>
      </c>
      <c r="W575" s="307">
        <v>-738567.55999999994</v>
      </c>
      <c r="X575" s="142"/>
      <c r="Y575" s="91"/>
      <c r="Z575" s="132"/>
    </row>
    <row r="576" spans="1:26" s="68" customFormat="1" hidden="1" outlineLevel="1" x14ac:dyDescent="0.25">
      <c r="A576" s="63" t="s">
        <v>1493</v>
      </c>
      <c r="B576" s="64" t="s">
        <v>1952</v>
      </c>
      <c r="C576" s="65" t="s">
        <v>2401</v>
      </c>
      <c r="D576" s="66"/>
      <c r="E576" s="67"/>
      <c r="F576" s="307">
        <v>0</v>
      </c>
      <c r="G576" s="307">
        <v>0</v>
      </c>
      <c r="H576" s="142"/>
      <c r="I576" s="91">
        <f t="shared" si="150"/>
        <v>0</v>
      </c>
      <c r="J576" s="157"/>
      <c r="K576" s="307">
        <v>0</v>
      </c>
      <c r="L576" s="307">
        <v>0</v>
      </c>
      <c r="M576" s="142">
        <f t="shared" si="151"/>
        <v>0</v>
      </c>
      <c r="N576" s="91" t="e">
        <f>+#REF!-L576</f>
        <v>#REF!</v>
      </c>
      <c r="O576" s="258"/>
      <c r="P576" s="157"/>
      <c r="Q576" s="307">
        <v>0</v>
      </c>
      <c r="R576" s="307">
        <v>0</v>
      </c>
      <c r="S576" s="142"/>
      <c r="T576" s="91">
        <f t="shared" si="152"/>
        <v>0</v>
      </c>
      <c r="U576" s="157"/>
      <c r="V576" s="307">
        <v>0</v>
      </c>
      <c r="W576" s="307">
        <v>905.15</v>
      </c>
      <c r="X576" s="142"/>
      <c r="Y576" s="91"/>
      <c r="Z576" s="132"/>
    </row>
    <row r="577" spans="1:26" s="68" customFormat="1" hidden="1" outlineLevel="1" x14ac:dyDescent="0.25">
      <c r="A577" s="63" t="s">
        <v>1494</v>
      </c>
      <c r="B577" s="64" t="s">
        <v>1953</v>
      </c>
      <c r="C577" s="65" t="s">
        <v>2402</v>
      </c>
      <c r="D577" s="66"/>
      <c r="E577" s="67"/>
      <c r="F577" s="307">
        <v>0</v>
      </c>
      <c r="G577" s="307">
        <v>-53.26</v>
      </c>
      <c r="H577" s="142"/>
      <c r="I577" s="91">
        <f t="shared" si="150"/>
        <v>53.26</v>
      </c>
      <c r="J577" s="157"/>
      <c r="K577" s="307">
        <v>-94.77</v>
      </c>
      <c r="L577" s="307">
        <v>-10.85</v>
      </c>
      <c r="M577" s="142">
        <f t="shared" si="151"/>
        <v>-83.92</v>
      </c>
      <c r="N577" s="91" t="e">
        <f>+#REF!-L577</f>
        <v>#REF!</v>
      </c>
      <c r="O577" s="258"/>
      <c r="P577" s="157"/>
      <c r="Q577" s="307">
        <v>0</v>
      </c>
      <c r="R577" s="307">
        <v>-162.27000000000001</v>
      </c>
      <c r="S577" s="142"/>
      <c r="T577" s="91">
        <f t="shared" si="152"/>
        <v>162.27000000000001</v>
      </c>
      <c r="U577" s="157"/>
      <c r="V577" s="307">
        <v>-41.109999999999992</v>
      </c>
      <c r="W577" s="307">
        <v>-11.36</v>
      </c>
      <c r="X577" s="142"/>
      <c r="Y577" s="91"/>
      <c r="Z577" s="132"/>
    </row>
    <row r="578" spans="1:26" s="68" customFormat="1" hidden="1" outlineLevel="1" x14ac:dyDescent="0.25">
      <c r="A578" s="63" t="s">
        <v>1495</v>
      </c>
      <c r="B578" s="64" t="s">
        <v>1954</v>
      </c>
      <c r="C578" s="65" t="s">
        <v>2403</v>
      </c>
      <c r="D578" s="66"/>
      <c r="E578" s="67"/>
      <c r="F578" s="307">
        <v>22988.560000000001</v>
      </c>
      <c r="G578" s="307">
        <v>32593.100000000002</v>
      </c>
      <c r="H578" s="142"/>
      <c r="I578" s="91">
        <f t="shared" si="150"/>
        <v>-32593.100000000002</v>
      </c>
      <c r="J578" s="157"/>
      <c r="K578" s="307">
        <v>-105744.67</v>
      </c>
      <c r="L578" s="307">
        <v>245845.17</v>
      </c>
      <c r="M578" s="142">
        <f t="shared" si="151"/>
        <v>-351589.84</v>
      </c>
      <c r="N578" s="91" t="e">
        <f>+#REF!-L578</f>
        <v>#REF!</v>
      </c>
      <c r="O578" s="258"/>
      <c r="P578" s="157"/>
      <c r="Q578" s="307">
        <v>-36712.76</v>
      </c>
      <c r="R578" s="307">
        <v>-8552.84</v>
      </c>
      <c r="S578" s="142"/>
      <c r="T578" s="91">
        <f t="shared" si="152"/>
        <v>8552.84</v>
      </c>
      <c r="U578" s="157"/>
      <c r="V578" s="307">
        <v>243882.17000000004</v>
      </c>
      <c r="W578" s="307">
        <v>401443.72600000002</v>
      </c>
      <c r="X578" s="142"/>
      <c r="Y578" s="91"/>
      <c r="Z578" s="132"/>
    </row>
    <row r="579" spans="1:26" s="68" customFormat="1" hidden="1" outlineLevel="1" x14ac:dyDescent="0.25">
      <c r="A579" s="63" t="s">
        <v>1496</v>
      </c>
      <c r="B579" s="64" t="s">
        <v>1955</v>
      </c>
      <c r="C579" s="65" t="s">
        <v>2404</v>
      </c>
      <c r="D579" s="66"/>
      <c r="E579" s="67"/>
      <c r="F579" s="307">
        <v>1526.14</v>
      </c>
      <c r="G579" s="307">
        <v>6571.81</v>
      </c>
      <c r="H579" s="142"/>
      <c r="I579" s="91">
        <f t="shared" si="150"/>
        <v>-6571.81</v>
      </c>
      <c r="J579" s="157"/>
      <c r="K579" s="307">
        <v>4154.63</v>
      </c>
      <c r="L579" s="307">
        <v>14683.4</v>
      </c>
      <c r="M579" s="142">
        <f t="shared" si="151"/>
        <v>-10528.77</v>
      </c>
      <c r="N579" s="91" t="e">
        <f>+#REF!-L579</f>
        <v>#REF!</v>
      </c>
      <c r="O579" s="258"/>
      <c r="P579" s="157"/>
      <c r="Q579" s="307">
        <v>2608.71</v>
      </c>
      <c r="R579" s="307">
        <v>10251.48</v>
      </c>
      <c r="S579" s="142"/>
      <c r="T579" s="91">
        <f t="shared" si="152"/>
        <v>-10251.48</v>
      </c>
      <c r="U579" s="157"/>
      <c r="V579" s="307">
        <v>16442.46</v>
      </c>
      <c r="W579" s="307">
        <v>16980.78</v>
      </c>
      <c r="X579" s="142"/>
      <c r="Y579" s="91"/>
      <c r="Z579" s="132"/>
    </row>
    <row r="580" spans="1:26" s="68" customFormat="1" hidden="1" outlineLevel="1" x14ac:dyDescent="0.25">
      <c r="A580" s="63" t="s">
        <v>1497</v>
      </c>
      <c r="B580" s="64" t="s">
        <v>1956</v>
      </c>
      <c r="C580" s="65" t="s">
        <v>2405</v>
      </c>
      <c r="D580" s="66"/>
      <c r="E580" s="67"/>
      <c r="F580" s="307">
        <v>-2108.71</v>
      </c>
      <c r="G580" s="307">
        <v>-20411.400000000001</v>
      </c>
      <c r="H580" s="142"/>
      <c r="I580" s="91">
        <f t="shared" si="150"/>
        <v>20411.400000000001</v>
      </c>
      <c r="J580" s="157"/>
      <c r="K580" s="307">
        <v>-78534.41</v>
      </c>
      <c r="L580" s="307">
        <v>-111750.08</v>
      </c>
      <c r="M580" s="142">
        <f t="shared" si="151"/>
        <v>33215.67</v>
      </c>
      <c r="N580" s="91" t="e">
        <f>+#REF!-L580</f>
        <v>#REF!</v>
      </c>
      <c r="O580" s="258"/>
      <c r="P580" s="157"/>
      <c r="Q580" s="307">
        <v>-14266.220000000001</v>
      </c>
      <c r="R580" s="307">
        <v>-47329.270000000004</v>
      </c>
      <c r="S580" s="142"/>
      <c r="T580" s="91">
        <f t="shared" si="152"/>
        <v>47329.270000000004</v>
      </c>
      <c r="U580" s="157"/>
      <c r="V580" s="307">
        <v>-169393.91999999998</v>
      </c>
      <c r="W580" s="307">
        <v>-192764.41</v>
      </c>
      <c r="X580" s="142"/>
      <c r="Y580" s="91"/>
      <c r="Z580" s="132"/>
    </row>
    <row r="581" spans="1:26" collapsed="1" x14ac:dyDescent="0.25">
      <c r="A581" s="38" t="s">
        <v>723</v>
      </c>
      <c r="B581" s="38">
        <v>11</v>
      </c>
      <c r="C581" s="87" t="s">
        <v>289</v>
      </c>
      <c r="D581" s="83"/>
      <c r="E581" s="48"/>
      <c r="F581" s="283">
        <v>224158.77000000002</v>
      </c>
      <c r="G581" s="283">
        <v>179997.80000000002</v>
      </c>
      <c r="H581" s="283"/>
      <c r="I581" s="48">
        <f t="shared" si="150"/>
        <v>-179997.80000000002</v>
      </c>
      <c r="J581" s="261"/>
      <c r="K581" s="283">
        <v>1006113.0199999999</v>
      </c>
      <c r="L581" s="283">
        <v>1193338.4799999997</v>
      </c>
      <c r="M581" s="283">
        <f t="shared" si="151"/>
        <v>-187225.45999999985</v>
      </c>
      <c r="N581" s="48" t="e">
        <f>+#REF!-L581</f>
        <v>#REF!</v>
      </c>
      <c r="O581" s="182"/>
      <c r="P581" s="254"/>
      <c r="Q581" s="283">
        <v>496066.99</v>
      </c>
      <c r="R581" s="283">
        <v>407981.93999999994</v>
      </c>
      <c r="S581" s="283"/>
      <c r="T581" s="48">
        <f t="shared" si="152"/>
        <v>-407981.93999999994</v>
      </c>
      <c r="U581" s="261"/>
      <c r="V581" s="283">
        <v>2077543.6900000002</v>
      </c>
      <c r="W581" s="283">
        <v>-512013.67400000006</v>
      </c>
      <c r="X581" s="283"/>
      <c r="Y581"/>
      <c r="Z581"/>
    </row>
    <row r="582" spans="1:26" s="68" customFormat="1" hidden="1" outlineLevel="1" x14ac:dyDescent="0.25">
      <c r="A582" s="63" t="s">
        <v>1498</v>
      </c>
      <c r="B582" s="64" t="s">
        <v>1957</v>
      </c>
      <c r="C582" s="65" t="s">
        <v>2406</v>
      </c>
      <c r="D582" s="66"/>
      <c r="E582" s="67"/>
      <c r="F582" s="307">
        <v>206.11</v>
      </c>
      <c r="G582" s="307">
        <v>207.83</v>
      </c>
      <c r="H582" s="142"/>
      <c r="I582" s="91">
        <f t="shared" si="150"/>
        <v>-207.83</v>
      </c>
      <c r="J582" s="157"/>
      <c r="K582" s="307">
        <v>1358.9</v>
      </c>
      <c r="L582" s="307">
        <v>1479.57</v>
      </c>
      <c r="M582" s="142">
        <f t="shared" si="151"/>
        <v>-120.66999999999985</v>
      </c>
      <c r="N582" s="91" t="e">
        <f>+#REF!-L582</f>
        <v>#REF!</v>
      </c>
      <c r="O582" s="258"/>
      <c r="P582" s="157"/>
      <c r="Q582" s="307">
        <v>584.51</v>
      </c>
      <c r="R582" s="307">
        <v>588.52</v>
      </c>
      <c r="S582" s="142"/>
      <c r="T582" s="91">
        <f t="shared" si="152"/>
        <v>-588.52</v>
      </c>
      <c r="U582" s="157"/>
      <c r="V582" s="307">
        <v>2392.3200000000002</v>
      </c>
      <c r="W582" s="307">
        <v>2735.33</v>
      </c>
      <c r="X582" s="142"/>
      <c r="Y582" s="91"/>
      <c r="Z582" s="132"/>
    </row>
    <row r="583" spans="1:26" s="68" customFormat="1" hidden="1" outlineLevel="1" x14ac:dyDescent="0.25">
      <c r="A583" s="63" t="s">
        <v>1499</v>
      </c>
      <c r="B583" s="64" t="s">
        <v>1958</v>
      </c>
      <c r="C583" s="65" t="s">
        <v>2407</v>
      </c>
      <c r="D583" s="66"/>
      <c r="E583" s="67"/>
      <c r="F583" s="307">
        <v>0</v>
      </c>
      <c r="G583" s="307">
        <v>0</v>
      </c>
      <c r="H583" s="142"/>
      <c r="I583" s="91">
        <f t="shared" si="150"/>
        <v>0</v>
      </c>
      <c r="J583" s="157"/>
      <c r="K583" s="307">
        <v>0</v>
      </c>
      <c r="L583" s="307">
        <v>5.8100000000000005</v>
      </c>
      <c r="M583" s="142">
        <f t="shared" si="151"/>
        <v>-5.8100000000000005</v>
      </c>
      <c r="N583" s="91" t="e">
        <f>+#REF!-L583</f>
        <v>#REF!</v>
      </c>
      <c r="O583" s="258"/>
      <c r="P583" s="157"/>
      <c r="Q583" s="307">
        <v>0</v>
      </c>
      <c r="R583" s="307">
        <v>5.8100000000000005</v>
      </c>
      <c r="S583" s="142"/>
      <c r="T583" s="91">
        <f t="shared" si="152"/>
        <v>-5.8100000000000005</v>
      </c>
      <c r="U583" s="157"/>
      <c r="V583" s="307">
        <v>80.52</v>
      </c>
      <c r="W583" s="307">
        <v>38.080000000000005</v>
      </c>
      <c r="X583" s="142"/>
      <c r="Y583" s="91"/>
      <c r="Z583" s="132"/>
    </row>
    <row r="584" spans="1:26" s="68" customFormat="1" hidden="1" outlineLevel="1" x14ac:dyDescent="0.25">
      <c r="A584" s="63" t="s">
        <v>1500</v>
      </c>
      <c r="B584" s="64" t="s">
        <v>1959</v>
      </c>
      <c r="C584" s="65" t="s">
        <v>2408</v>
      </c>
      <c r="D584" s="66"/>
      <c r="E584" s="67"/>
      <c r="F584" s="307">
        <v>2795.84</v>
      </c>
      <c r="G584" s="307">
        <v>6023.95</v>
      </c>
      <c r="H584" s="142"/>
      <c r="I584" s="91">
        <f t="shared" si="150"/>
        <v>-6023.95</v>
      </c>
      <c r="J584" s="157"/>
      <c r="K584" s="307">
        <v>14417.01</v>
      </c>
      <c r="L584" s="307">
        <v>20532.39</v>
      </c>
      <c r="M584" s="142">
        <f t="shared" si="151"/>
        <v>-6115.3799999999992</v>
      </c>
      <c r="N584" s="91" t="e">
        <f>+#REF!-L584</f>
        <v>#REF!</v>
      </c>
      <c r="O584" s="258"/>
      <c r="P584" s="157"/>
      <c r="Q584" s="307">
        <v>5765.17</v>
      </c>
      <c r="R584" s="307">
        <v>10917.29</v>
      </c>
      <c r="S584" s="142"/>
      <c r="T584" s="91">
        <f t="shared" si="152"/>
        <v>-10917.29</v>
      </c>
      <c r="U584" s="157"/>
      <c r="V584" s="307">
        <v>24212.18</v>
      </c>
      <c r="W584" s="307">
        <v>25982.22</v>
      </c>
      <c r="X584" s="142"/>
      <c r="Y584" s="91"/>
      <c r="Z584" s="132"/>
    </row>
    <row r="585" spans="1:26" s="68" customFormat="1" hidden="1" outlineLevel="1" x14ac:dyDescent="0.25">
      <c r="A585" s="63" t="s">
        <v>1501</v>
      </c>
      <c r="B585" s="64" t="s">
        <v>1960</v>
      </c>
      <c r="C585" s="65" t="s">
        <v>2409</v>
      </c>
      <c r="D585" s="66"/>
      <c r="E585" s="67"/>
      <c r="F585" s="307">
        <v>172820.68</v>
      </c>
      <c r="G585" s="307">
        <v>178243.99</v>
      </c>
      <c r="H585" s="142"/>
      <c r="I585" s="91">
        <f t="shared" si="150"/>
        <v>-178243.99</v>
      </c>
      <c r="J585" s="157"/>
      <c r="K585" s="307">
        <v>1209744.75</v>
      </c>
      <c r="L585" s="307">
        <v>1247707.97</v>
      </c>
      <c r="M585" s="142">
        <f t="shared" si="151"/>
        <v>-37963.219999999972</v>
      </c>
      <c r="N585" s="91" t="e">
        <f>+#REF!-L585</f>
        <v>#REF!</v>
      </c>
      <c r="O585" s="258"/>
      <c r="P585" s="157"/>
      <c r="Q585" s="307">
        <v>518462.04000000004</v>
      </c>
      <c r="R585" s="307">
        <v>534731.97</v>
      </c>
      <c r="S585" s="142"/>
      <c r="T585" s="91">
        <f t="shared" si="152"/>
        <v>-534731.97</v>
      </c>
      <c r="U585" s="157"/>
      <c r="V585" s="307">
        <v>2065565.22</v>
      </c>
      <c r="W585" s="307">
        <v>2056034.87</v>
      </c>
      <c r="X585" s="142"/>
      <c r="Y585" s="91"/>
      <c r="Z585" s="132"/>
    </row>
    <row r="586" spans="1:26" s="68" customFormat="1" hidden="1" outlineLevel="1" x14ac:dyDescent="0.25">
      <c r="A586" s="63" t="s">
        <v>1502</v>
      </c>
      <c r="B586" s="64" t="s">
        <v>1961</v>
      </c>
      <c r="C586" s="65" t="s">
        <v>2410</v>
      </c>
      <c r="D586" s="66"/>
      <c r="E586" s="67"/>
      <c r="F586" s="307">
        <v>12345.49</v>
      </c>
      <c r="G586" s="307">
        <v>8126.7300000000005</v>
      </c>
      <c r="H586" s="142"/>
      <c r="I586" s="91">
        <f t="shared" si="150"/>
        <v>-8126.7300000000005</v>
      </c>
      <c r="J586" s="157"/>
      <c r="K586" s="307">
        <v>82701.990000000005</v>
      </c>
      <c r="L586" s="307">
        <v>79148.83</v>
      </c>
      <c r="M586" s="142">
        <f t="shared" si="151"/>
        <v>3553.1600000000035</v>
      </c>
      <c r="N586" s="91" t="e">
        <f>+#REF!-L586</f>
        <v>#REF!</v>
      </c>
      <c r="O586" s="258"/>
      <c r="P586" s="157"/>
      <c r="Q586" s="307">
        <v>36755.61</v>
      </c>
      <c r="R586" s="307">
        <v>31252.31</v>
      </c>
      <c r="S586" s="142"/>
      <c r="T586" s="91">
        <f t="shared" si="152"/>
        <v>-31252.31</v>
      </c>
      <c r="U586" s="157"/>
      <c r="V586" s="307">
        <v>134313.71000000002</v>
      </c>
      <c r="W586" s="307">
        <v>139736.18</v>
      </c>
      <c r="X586" s="142"/>
      <c r="Y586" s="91"/>
      <c r="Z586" s="132"/>
    </row>
    <row r="587" spans="1:26" s="68" customFormat="1" hidden="1" outlineLevel="1" x14ac:dyDescent="0.25">
      <c r="A587" s="63" t="s">
        <v>1503</v>
      </c>
      <c r="B587" s="64" t="s">
        <v>1962</v>
      </c>
      <c r="C587" s="65" t="s">
        <v>2411</v>
      </c>
      <c r="D587" s="66"/>
      <c r="E587" s="67"/>
      <c r="F587" s="307">
        <v>470167.33</v>
      </c>
      <c r="G587" s="307">
        <v>406727.87</v>
      </c>
      <c r="H587" s="142"/>
      <c r="I587" s="91">
        <f t="shared" si="150"/>
        <v>-406727.87</v>
      </c>
      <c r="J587" s="157"/>
      <c r="K587" s="307">
        <v>3244239.87</v>
      </c>
      <c r="L587" s="307">
        <v>2911302.27</v>
      </c>
      <c r="M587" s="142">
        <f t="shared" si="151"/>
        <v>332937.60000000009</v>
      </c>
      <c r="N587" s="91" t="e">
        <f>+#REF!-L587</f>
        <v>#REF!</v>
      </c>
      <c r="O587" s="258"/>
      <c r="P587" s="157"/>
      <c r="Q587" s="307">
        <v>1395221.62</v>
      </c>
      <c r="R587" s="307">
        <v>1225795.57</v>
      </c>
      <c r="S587" s="142"/>
      <c r="T587" s="91">
        <f t="shared" si="152"/>
        <v>-1225795.57</v>
      </c>
      <c r="U587" s="157"/>
      <c r="V587" s="307">
        <v>5578391.3600000003</v>
      </c>
      <c r="W587" s="307">
        <v>4942569.0999999996</v>
      </c>
      <c r="X587" s="142"/>
      <c r="Y587" s="91"/>
      <c r="Z587" s="132"/>
    </row>
    <row r="588" spans="1:26" s="68" customFormat="1" hidden="1" outlineLevel="1" x14ac:dyDescent="0.25">
      <c r="A588" s="63" t="s">
        <v>1504</v>
      </c>
      <c r="B588" s="64" t="s">
        <v>1963</v>
      </c>
      <c r="C588" s="65" t="s">
        <v>2412</v>
      </c>
      <c r="D588" s="66"/>
      <c r="E588" s="67"/>
      <c r="F588" s="307">
        <v>0</v>
      </c>
      <c r="G588" s="307">
        <v>0</v>
      </c>
      <c r="H588" s="142"/>
      <c r="I588" s="91">
        <f t="shared" si="150"/>
        <v>0</v>
      </c>
      <c r="J588" s="157"/>
      <c r="K588" s="307">
        <v>0</v>
      </c>
      <c r="L588" s="307">
        <v>0</v>
      </c>
      <c r="M588" s="142">
        <f t="shared" si="151"/>
        <v>0</v>
      </c>
      <c r="N588" s="91" t="e">
        <f>+#REF!-L588</f>
        <v>#REF!</v>
      </c>
      <c r="O588" s="258"/>
      <c r="P588" s="157"/>
      <c r="Q588" s="307">
        <v>0</v>
      </c>
      <c r="R588" s="307">
        <v>0</v>
      </c>
      <c r="S588" s="142"/>
      <c r="T588" s="91">
        <f t="shared" si="152"/>
        <v>0</v>
      </c>
      <c r="U588" s="157"/>
      <c r="V588" s="307">
        <v>0</v>
      </c>
      <c r="W588" s="307">
        <v>1.58</v>
      </c>
      <c r="X588" s="142"/>
      <c r="Y588" s="91"/>
      <c r="Z588" s="132"/>
    </row>
    <row r="589" spans="1:26" s="68" customFormat="1" hidden="1" outlineLevel="1" x14ac:dyDescent="0.25">
      <c r="A589" s="63" t="s">
        <v>1505</v>
      </c>
      <c r="B589" s="64" t="s">
        <v>1964</v>
      </c>
      <c r="C589" s="65" t="s">
        <v>2413</v>
      </c>
      <c r="D589" s="66"/>
      <c r="E589" s="67"/>
      <c r="F589" s="307">
        <v>35986.559999999998</v>
      </c>
      <c r="G589" s="307">
        <v>42902.97</v>
      </c>
      <c r="H589" s="142"/>
      <c r="I589" s="91">
        <f t="shared" si="150"/>
        <v>-42902.97</v>
      </c>
      <c r="J589" s="157"/>
      <c r="K589" s="307">
        <v>253938.97</v>
      </c>
      <c r="L589" s="307">
        <v>304826.73</v>
      </c>
      <c r="M589" s="142">
        <f t="shared" si="151"/>
        <v>-50887.75999999998</v>
      </c>
      <c r="N589" s="91" t="e">
        <f>+#REF!-L589</f>
        <v>#REF!</v>
      </c>
      <c r="O589" s="258"/>
      <c r="P589" s="157"/>
      <c r="Q589" s="307">
        <v>108462.74</v>
      </c>
      <c r="R589" s="307">
        <v>129133.35</v>
      </c>
      <c r="S589" s="142"/>
      <c r="T589" s="91">
        <f t="shared" si="152"/>
        <v>-129133.35</v>
      </c>
      <c r="U589" s="157"/>
      <c r="V589" s="307">
        <v>355307.03</v>
      </c>
      <c r="W589" s="307">
        <v>468862.06999999995</v>
      </c>
      <c r="X589" s="142"/>
      <c r="Y589" s="91"/>
      <c r="Z589" s="132"/>
    </row>
    <row r="590" spans="1:26" s="68" customFormat="1" hidden="1" outlineLevel="1" x14ac:dyDescent="0.25">
      <c r="A590" s="63" t="s">
        <v>1506</v>
      </c>
      <c r="B590" s="64" t="s">
        <v>1965</v>
      </c>
      <c r="C590" s="65" t="s">
        <v>2414</v>
      </c>
      <c r="D590" s="66"/>
      <c r="E590" s="67"/>
      <c r="F590" s="307">
        <v>15579.130000000001</v>
      </c>
      <c r="G590" s="307">
        <v>14321.380000000001</v>
      </c>
      <c r="H590" s="142"/>
      <c r="I590" s="91">
        <f t="shared" si="150"/>
        <v>-14321.380000000001</v>
      </c>
      <c r="J590" s="157"/>
      <c r="K590" s="307">
        <v>104811.75</v>
      </c>
      <c r="L590" s="307">
        <v>102595.1</v>
      </c>
      <c r="M590" s="142">
        <f t="shared" si="151"/>
        <v>2216.6499999999942</v>
      </c>
      <c r="N590" s="91" t="e">
        <f>+#REF!-L590</f>
        <v>#REF!</v>
      </c>
      <c r="O590" s="258"/>
      <c r="P590" s="157"/>
      <c r="Q590" s="307">
        <v>46203.340000000004</v>
      </c>
      <c r="R590" s="307">
        <v>43319.200000000004</v>
      </c>
      <c r="S590" s="142"/>
      <c r="T590" s="91">
        <f t="shared" si="152"/>
        <v>-43319.200000000004</v>
      </c>
      <c r="U590" s="157"/>
      <c r="V590" s="307">
        <v>170643.25</v>
      </c>
      <c r="W590" s="307">
        <v>180477.21000000002</v>
      </c>
      <c r="X590" s="142"/>
      <c r="Y590" s="91"/>
      <c r="Z590" s="132"/>
    </row>
    <row r="591" spans="1:26" s="68" customFormat="1" hidden="1" outlineLevel="1" x14ac:dyDescent="0.25">
      <c r="A591" s="63" t="s">
        <v>1507</v>
      </c>
      <c r="B591" s="64" t="s">
        <v>1966</v>
      </c>
      <c r="C591" s="65" t="s">
        <v>2415</v>
      </c>
      <c r="D591" s="66"/>
      <c r="E591" s="67"/>
      <c r="F591" s="307">
        <v>270.18</v>
      </c>
      <c r="G591" s="307">
        <v>162.46</v>
      </c>
      <c r="H591" s="142"/>
      <c r="I591" s="91">
        <f t="shared" si="150"/>
        <v>-162.46</v>
      </c>
      <c r="J591" s="157"/>
      <c r="K591" s="307">
        <v>1581.67</v>
      </c>
      <c r="L591" s="307">
        <v>6787.03</v>
      </c>
      <c r="M591" s="142">
        <f t="shared" si="151"/>
        <v>-5205.3599999999997</v>
      </c>
      <c r="N591" s="91" t="e">
        <f>+#REF!-L591</f>
        <v>#REF!</v>
      </c>
      <c r="O591" s="258"/>
      <c r="P591" s="157"/>
      <c r="Q591" s="307">
        <v>1185.43</v>
      </c>
      <c r="R591" s="307">
        <v>1474.02</v>
      </c>
      <c r="S591" s="142"/>
      <c r="T591" s="91">
        <f t="shared" si="152"/>
        <v>-1474.02</v>
      </c>
      <c r="U591" s="157"/>
      <c r="V591" s="307">
        <v>-3149.2799999999997</v>
      </c>
      <c r="W591" s="307">
        <v>7424.0499999999993</v>
      </c>
      <c r="X591" s="142"/>
      <c r="Y591" s="91"/>
      <c r="Z591" s="132"/>
    </row>
    <row r="592" spans="1:26" s="68" customFormat="1" hidden="1" outlineLevel="1" x14ac:dyDescent="0.25">
      <c r="A592" s="63" t="s">
        <v>1508</v>
      </c>
      <c r="B592" s="64" t="s">
        <v>1967</v>
      </c>
      <c r="C592" s="65" t="s">
        <v>2416</v>
      </c>
      <c r="D592" s="66"/>
      <c r="E592" s="67"/>
      <c r="F592" s="307">
        <v>619.81000000000006</v>
      </c>
      <c r="G592" s="307">
        <v>365.12</v>
      </c>
      <c r="H592" s="142"/>
      <c r="I592" s="91">
        <f t="shared" si="150"/>
        <v>-365.12</v>
      </c>
      <c r="J592" s="157"/>
      <c r="K592" s="307">
        <v>4709.7300000000005</v>
      </c>
      <c r="L592" s="307">
        <v>7609.89</v>
      </c>
      <c r="M592" s="142">
        <f t="shared" si="151"/>
        <v>-2900.16</v>
      </c>
      <c r="N592" s="91" t="e">
        <f>+#REF!-L592</f>
        <v>#REF!</v>
      </c>
      <c r="O592" s="258"/>
      <c r="P592" s="157"/>
      <c r="Q592" s="307">
        <v>1115.24</v>
      </c>
      <c r="R592" s="307">
        <v>1992.4</v>
      </c>
      <c r="S592" s="142"/>
      <c r="T592" s="91">
        <f t="shared" si="152"/>
        <v>-1992.4</v>
      </c>
      <c r="U592" s="157"/>
      <c r="V592" s="307">
        <v>14531.98</v>
      </c>
      <c r="W592" s="307">
        <v>9324.19</v>
      </c>
      <c r="X592" s="142"/>
      <c r="Y592" s="91"/>
      <c r="Z592" s="132"/>
    </row>
    <row r="593" spans="1:26" s="68" customFormat="1" hidden="1" outlineLevel="1" x14ac:dyDescent="0.25">
      <c r="A593" s="63" t="s">
        <v>1509</v>
      </c>
      <c r="B593" s="64" t="s">
        <v>1968</v>
      </c>
      <c r="C593" s="65" t="s">
        <v>2417</v>
      </c>
      <c r="D593" s="66"/>
      <c r="E593" s="67"/>
      <c r="F593" s="307">
        <v>6296.87</v>
      </c>
      <c r="G593" s="307">
        <v>7700.55</v>
      </c>
      <c r="H593" s="142"/>
      <c r="I593" s="91">
        <f t="shared" si="150"/>
        <v>-7700.55</v>
      </c>
      <c r="J593" s="157"/>
      <c r="K593" s="307">
        <v>44078.1</v>
      </c>
      <c r="L593" s="307">
        <v>53903.840000000004</v>
      </c>
      <c r="M593" s="142">
        <f t="shared" si="151"/>
        <v>-9825.7400000000052</v>
      </c>
      <c r="N593" s="91" t="e">
        <f>+#REF!-L593</f>
        <v>#REF!</v>
      </c>
      <c r="O593" s="258"/>
      <c r="P593" s="157"/>
      <c r="Q593" s="307">
        <v>18890.61</v>
      </c>
      <c r="R593" s="307">
        <v>23101.65</v>
      </c>
      <c r="S593" s="142"/>
      <c r="T593" s="91">
        <f t="shared" si="152"/>
        <v>-23101.65</v>
      </c>
      <c r="U593" s="157"/>
      <c r="V593" s="307">
        <v>82580.850000000006</v>
      </c>
      <c r="W593" s="307">
        <v>96175.49</v>
      </c>
      <c r="X593" s="142"/>
      <c r="Y593" s="91"/>
      <c r="Z593" s="132"/>
    </row>
    <row r="594" spans="1:26" s="68" customFormat="1" hidden="1" outlineLevel="1" x14ac:dyDescent="0.25">
      <c r="A594" s="63" t="s">
        <v>1510</v>
      </c>
      <c r="B594" s="64" t="s">
        <v>1969</v>
      </c>
      <c r="C594" s="65" t="s">
        <v>2418</v>
      </c>
      <c r="D594" s="66"/>
      <c r="E594" s="67"/>
      <c r="F594" s="307">
        <v>168849.96</v>
      </c>
      <c r="G594" s="307">
        <v>143800.1</v>
      </c>
      <c r="H594" s="142"/>
      <c r="I594" s="91">
        <f t="shared" si="150"/>
        <v>-143800.1</v>
      </c>
      <c r="J594" s="157"/>
      <c r="K594" s="307">
        <v>1168248.05</v>
      </c>
      <c r="L594" s="307">
        <v>1068034.83</v>
      </c>
      <c r="M594" s="142">
        <f t="shared" si="151"/>
        <v>100213.21999999997</v>
      </c>
      <c r="N594" s="91" t="e">
        <f>+#REF!-L594</f>
        <v>#REF!</v>
      </c>
      <c r="O594" s="258"/>
      <c r="P594" s="157"/>
      <c r="Q594" s="307">
        <v>562044.59</v>
      </c>
      <c r="R594" s="307">
        <v>511581.14</v>
      </c>
      <c r="S594" s="142"/>
      <c r="T594" s="91">
        <f t="shared" si="152"/>
        <v>-511581.14</v>
      </c>
      <c r="U594" s="157"/>
      <c r="V594" s="307">
        <v>1958024.31</v>
      </c>
      <c r="W594" s="307">
        <v>1800911.96</v>
      </c>
      <c r="X594" s="142"/>
      <c r="Y594" s="91"/>
      <c r="Z594" s="132"/>
    </row>
    <row r="595" spans="1:26" s="68" customFormat="1" hidden="1" outlineLevel="1" x14ac:dyDescent="0.25">
      <c r="A595" s="63" t="s">
        <v>1511</v>
      </c>
      <c r="B595" s="64" t="s">
        <v>1970</v>
      </c>
      <c r="C595" s="65" t="s">
        <v>2419</v>
      </c>
      <c r="D595" s="66"/>
      <c r="E595" s="67"/>
      <c r="F595" s="307">
        <v>0</v>
      </c>
      <c r="G595" s="307">
        <v>0</v>
      </c>
      <c r="H595" s="142"/>
      <c r="I595" s="91">
        <f t="shared" si="150"/>
        <v>0</v>
      </c>
      <c r="J595" s="157"/>
      <c r="K595" s="307">
        <v>8530.64</v>
      </c>
      <c r="L595" s="307">
        <v>4285.01</v>
      </c>
      <c r="M595" s="142">
        <f t="shared" si="151"/>
        <v>4245.6299999999992</v>
      </c>
      <c r="N595" s="91" t="e">
        <f>+#REF!-L595</f>
        <v>#REF!</v>
      </c>
      <c r="O595" s="258"/>
      <c r="P595" s="157"/>
      <c r="Q595" s="307">
        <v>-994.35</v>
      </c>
      <c r="R595" s="307">
        <v>1241.02</v>
      </c>
      <c r="S595" s="142"/>
      <c r="T595" s="91">
        <f t="shared" si="152"/>
        <v>-1241.02</v>
      </c>
      <c r="U595" s="157"/>
      <c r="V595" s="307">
        <v>7941.66</v>
      </c>
      <c r="W595" s="307">
        <v>-33944.559999999998</v>
      </c>
      <c r="X595" s="142"/>
      <c r="Y595" s="91"/>
      <c r="Z595" s="132"/>
    </row>
    <row r="596" spans="1:26" s="68" customFormat="1" hidden="1" outlineLevel="1" x14ac:dyDescent="0.25">
      <c r="A596" s="63" t="s">
        <v>1512</v>
      </c>
      <c r="B596" s="64" t="s">
        <v>1971</v>
      </c>
      <c r="C596" s="65" t="s">
        <v>2420</v>
      </c>
      <c r="D596" s="66"/>
      <c r="E596" s="67"/>
      <c r="F596" s="307">
        <v>543.12</v>
      </c>
      <c r="G596" s="307">
        <v>2071</v>
      </c>
      <c r="H596" s="142"/>
      <c r="I596" s="91">
        <f t="shared" ref="I596:I627" si="153">+U596-G596</f>
        <v>-2071</v>
      </c>
      <c r="J596" s="157"/>
      <c r="K596" s="307">
        <v>3801.85</v>
      </c>
      <c r="L596" s="307">
        <v>14497.01</v>
      </c>
      <c r="M596" s="142">
        <f t="shared" ref="M596:M627" si="154">+K596-L596</f>
        <v>-10695.16</v>
      </c>
      <c r="N596" s="91" t="e">
        <f>+#REF!-L596</f>
        <v>#REF!</v>
      </c>
      <c r="O596" s="258"/>
      <c r="P596" s="157"/>
      <c r="Q596" s="307">
        <v>1629.3600000000001</v>
      </c>
      <c r="R596" s="307">
        <v>6213</v>
      </c>
      <c r="S596" s="142"/>
      <c r="T596" s="91">
        <f t="shared" ref="T596:T627" si="155">+P596-R596</f>
        <v>-6213</v>
      </c>
      <c r="U596" s="157"/>
      <c r="V596" s="307">
        <v>14156.85</v>
      </c>
      <c r="W596" s="307">
        <v>15306.36</v>
      </c>
      <c r="X596" s="142"/>
      <c r="Y596" s="91"/>
      <c r="Z596" s="132"/>
    </row>
    <row r="597" spans="1:26" s="68" customFormat="1" hidden="1" outlineLevel="1" x14ac:dyDescent="0.25">
      <c r="A597" s="63" t="s">
        <v>1513</v>
      </c>
      <c r="B597" s="64" t="s">
        <v>1972</v>
      </c>
      <c r="C597" s="65" t="s">
        <v>2421</v>
      </c>
      <c r="D597" s="66"/>
      <c r="E597" s="67"/>
      <c r="F597" s="307">
        <v>504.54</v>
      </c>
      <c r="G597" s="307">
        <v>322.83</v>
      </c>
      <c r="H597" s="142"/>
      <c r="I597" s="91">
        <f t="shared" si="153"/>
        <v>-322.83</v>
      </c>
      <c r="J597" s="157"/>
      <c r="K597" s="307">
        <v>3531.78</v>
      </c>
      <c r="L597" s="307">
        <v>2252.33</v>
      </c>
      <c r="M597" s="142">
        <f t="shared" si="154"/>
        <v>1279.4500000000003</v>
      </c>
      <c r="N597" s="91" t="e">
        <f>+#REF!-L597</f>
        <v>#REF!</v>
      </c>
      <c r="O597" s="258"/>
      <c r="P597" s="157"/>
      <c r="Q597" s="307">
        <v>1513.6200000000001</v>
      </c>
      <c r="R597" s="307">
        <v>968.49</v>
      </c>
      <c r="S597" s="142"/>
      <c r="T597" s="91">
        <f t="shared" si="155"/>
        <v>-968.49</v>
      </c>
      <c r="U597" s="157"/>
      <c r="V597" s="307">
        <v>5145.93</v>
      </c>
      <c r="W597" s="307">
        <v>2635.88</v>
      </c>
      <c r="X597" s="142"/>
      <c r="Y597" s="91"/>
      <c r="Z597" s="132"/>
    </row>
    <row r="598" spans="1:26" s="68" customFormat="1" hidden="1" outlineLevel="1" x14ac:dyDescent="0.25">
      <c r="A598" s="63" t="s">
        <v>1514</v>
      </c>
      <c r="B598" s="64" t="s">
        <v>1973</v>
      </c>
      <c r="C598" s="65" t="s">
        <v>2422</v>
      </c>
      <c r="D598" s="66"/>
      <c r="E598" s="67"/>
      <c r="F598" s="307">
        <v>-239901.05000000002</v>
      </c>
      <c r="G598" s="307">
        <v>-244691.92</v>
      </c>
      <c r="H598" s="142"/>
      <c r="I598" s="91">
        <f t="shared" si="153"/>
        <v>244691.92</v>
      </c>
      <c r="J598" s="157"/>
      <c r="K598" s="307">
        <v>-1679307.35</v>
      </c>
      <c r="L598" s="307">
        <v>-1594110.4300000002</v>
      </c>
      <c r="M598" s="142">
        <f t="shared" si="154"/>
        <v>-85196.919999999925</v>
      </c>
      <c r="N598" s="91" t="e">
        <f>+#REF!-L598</f>
        <v>#REF!</v>
      </c>
      <c r="O598" s="258"/>
      <c r="P598" s="157"/>
      <c r="Q598" s="307">
        <v>-719703.15</v>
      </c>
      <c r="R598" s="307">
        <v>-615342.76</v>
      </c>
      <c r="S598" s="142"/>
      <c r="T598" s="91">
        <f t="shared" si="155"/>
        <v>615342.76</v>
      </c>
      <c r="U598" s="157"/>
      <c r="V598" s="307">
        <v>-2902766.95</v>
      </c>
      <c r="W598" s="307">
        <v>-3168014.83</v>
      </c>
      <c r="X598" s="142"/>
      <c r="Y598" s="91"/>
      <c r="Z598" s="132"/>
    </row>
    <row r="599" spans="1:26" s="68" customFormat="1" hidden="1" outlineLevel="1" x14ac:dyDescent="0.25">
      <c r="A599" s="63" t="s">
        <v>1515</v>
      </c>
      <c r="B599" s="64" t="s">
        <v>1974</v>
      </c>
      <c r="C599" s="65" t="s">
        <v>2423</v>
      </c>
      <c r="D599" s="66"/>
      <c r="E599" s="67"/>
      <c r="F599" s="307">
        <v>-73445.290000000008</v>
      </c>
      <c r="G599" s="307">
        <v>-66912.680000000008</v>
      </c>
      <c r="H599" s="142"/>
      <c r="I599" s="91">
        <f t="shared" si="153"/>
        <v>66912.680000000008</v>
      </c>
      <c r="J599" s="157"/>
      <c r="K599" s="307">
        <v>-582841.62</v>
      </c>
      <c r="L599" s="307">
        <v>-566555.38</v>
      </c>
      <c r="M599" s="142">
        <f t="shared" si="154"/>
        <v>-16286.239999999991</v>
      </c>
      <c r="N599" s="91" t="e">
        <f>+#REF!-L599</f>
        <v>#REF!</v>
      </c>
      <c r="O599" s="258"/>
      <c r="P599" s="157"/>
      <c r="Q599" s="307">
        <v>-287497.15000000002</v>
      </c>
      <c r="R599" s="307">
        <v>-267471.32</v>
      </c>
      <c r="S599" s="142"/>
      <c r="T599" s="91">
        <f t="shared" si="155"/>
        <v>267471.32</v>
      </c>
      <c r="U599" s="157"/>
      <c r="V599" s="307">
        <v>-995965.22</v>
      </c>
      <c r="W599" s="307">
        <v>-982379.92</v>
      </c>
      <c r="X599" s="142"/>
      <c r="Y599" s="91"/>
      <c r="Z599" s="132"/>
    </row>
    <row r="600" spans="1:26" s="68" customFormat="1" hidden="1" outlineLevel="1" x14ac:dyDescent="0.25">
      <c r="A600" s="63" t="s">
        <v>1516</v>
      </c>
      <c r="B600" s="64" t="s">
        <v>1975</v>
      </c>
      <c r="C600" s="65" t="s">
        <v>2424</v>
      </c>
      <c r="D600" s="66"/>
      <c r="E600" s="67"/>
      <c r="F600" s="307">
        <v>-221527.37</v>
      </c>
      <c r="G600" s="307">
        <v>-178053.77</v>
      </c>
      <c r="H600" s="142"/>
      <c r="I600" s="91">
        <f t="shared" si="153"/>
        <v>178053.77</v>
      </c>
      <c r="J600" s="157"/>
      <c r="K600" s="307">
        <v>-1677393.44</v>
      </c>
      <c r="L600" s="307">
        <v>-1546659.58</v>
      </c>
      <c r="M600" s="142">
        <f t="shared" si="154"/>
        <v>-130733.85999999987</v>
      </c>
      <c r="N600" s="91" t="e">
        <f>+#REF!-L600</f>
        <v>#REF!</v>
      </c>
      <c r="O600" s="258"/>
      <c r="P600" s="157"/>
      <c r="Q600" s="307">
        <v>-863990.63</v>
      </c>
      <c r="R600" s="307">
        <v>-715727.19000000006</v>
      </c>
      <c r="S600" s="142"/>
      <c r="T600" s="91">
        <f t="shared" si="155"/>
        <v>715727.19000000006</v>
      </c>
      <c r="U600" s="157"/>
      <c r="V600" s="307">
        <v>-2769640.3899999997</v>
      </c>
      <c r="W600" s="307">
        <v>-2686238.5</v>
      </c>
      <c r="X600" s="142"/>
      <c r="Y600" s="91"/>
      <c r="Z600" s="132"/>
    </row>
    <row r="601" spans="1:26" s="68" customFormat="1" hidden="1" outlineLevel="1" x14ac:dyDescent="0.25">
      <c r="A601" s="63" t="s">
        <v>1517</v>
      </c>
      <c r="B601" s="64" t="s">
        <v>1976</v>
      </c>
      <c r="C601" s="65" t="s">
        <v>2425</v>
      </c>
      <c r="D601" s="66"/>
      <c r="E601" s="67"/>
      <c r="F601" s="307">
        <v>-73097.240000000005</v>
      </c>
      <c r="G601" s="307">
        <v>-56890.47</v>
      </c>
      <c r="H601" s="142"/>
      <c r="I601" s="91">
        <f t="shared" si="153"/>
        <v>56890.47</v>
      </c>
      <c r="J601" s="157"/>
      <c r="K601" s="307">
        <v>-471241.17</v>
      </c>
      <c r="L601" s="307">
        <v>-454831.48</v>
      </c>
      <c r="M601" s="142">
        <f t="shared" si="154"/>
        <v>-16409.690000000002</v>
      </c>
      <c r="N601" s="91" t="e">
        <f>+#REF!-L601</f>
        <v>#REF!</v>
      </c>
      <c r="O601" s="258"/>
      <c r="P601" s="157"/>
      <c r="Q601" s="307">
        <v>-232528.42</v>
      </c>
      <c r="R601" s="307">
        <v>-210671.33000000002</v>
      </c>
      <c r="S601" s="142"/>
      <c r="T601" s="91">
        <f t="shared" si="155"/>
        <v>210671.33000000002</v>
      </c>
      <c r="U601" s="157"/>
      <c r="V601" s="307">
        <v>-836964.13</v>
      </c>
      <c r="W601" s="307">
        <v>-789734.01</v>
      </c>
      <c r="X601" s="142"/>
      <c r="Y601" s="91"/>
      <c r="Z601" s="132"/>
    </row>
    <row r="602" spans="1:26" s="68" customFormat="1" hidden="1" outlineLevel="1" x14ac:dyDescent="0.25">
      <c r="A602" s="63" t="s">
        <v>1518</v>
      </c>
      <c r="B602" s="64" t="s">
        <v>1977</v>
      </c>
      <c r="C602" s="65" t="s">
        <v>2426</v>
      </c>
      <c r="D602" s="66"/>
      <c r="E602" s="67"/>
      <c r="F602" s="307">
        <v>-2363.67</v>
      </c>
      <c r="G602" s="307">
        <v>-8295.68</v>
      </c>
      <c r="H602" s="142"/>
      <c r="I602" s="91">
        <f t="shared" si="153"/>
        <v>8295.68</v>
      </c>
      <c r="J602" s="157"/>
      <c r="K602" s="307">
        <v>-22208.57</v>
      </c>
      <c r="L602" s="307">
        <v>-52494.020000000004</v>
      </c>
      <c r="M602" s="142">
        <f t="shared" si="154"/>
        <v>30285.450000000004</v>
      </c>
      <c r="N602" s="91" t="e">
        <f>+#REF!-L602</f>
        <v>#REF!</v>
      </c>
      <c r="O602" s="258"/>
      <c r="P602" s="157"/>
      <c r="Q602" s="307">
        <v>-9340.92</v>
      </c>
      <c r="R602" s="307">
        <v>-32653.600000000002</v>
      </c>
      <c r="S602" s="142"/>
      <c r="T602" s="91">
        <f t="shared" si="155"/>
        <v>32653.600000000002</v>
      </c>
      <c r="U602" s="157"/>
      <c r="V602" s="307">
        <v>-76278.84</v>
      </c>
      <c r="W602" s="307">
        <v>-110681.19</v>
      </c>
      <c r="X602" s="142"/>
      <c r="Y602" s="91"/>
      <c r="Z602" s="132"/>
    </row>
    <row r="603" spans="1:26" s="68" customFormat="1" hidden="1" outlineLevel="1" x14ac:dyDescent="0.25">
      <c r="A603" s="63" t="s">
        <v>1519</v>
      </c>
      <c r="B603" s="64" t="s">
        <v>1978</v>
      </c>
      <c r="C603" s="65" t="s">
        <v>2427</v>
      </c>
      <c r="D603" s="66"/>
      <c r="E603" s="67"/>
      <c r="F603" s="307">
        <v>-41777.26</v>
      </c>
      <c r="G603" s="307">
        <v>-26372.600000000002</v>
      </c>
      <c r="H603" s="142"/>
      <c r="I603" s="91">
        <f t="shared" si="153"/>
        <v>26372.600000000002</v>
      </c>
      <c r="J603" s="157"/>
      <c r="K603" s="307">
        <v>-300051.40000000002</v>
      </c>
      <c r="L603" s="307">
        <v>-277991.38</v>
      </c>
      <c r="M603" s="142">
        <f t="shared" si="154"/>
        <v>-22060.020000000019</v>
      </c>
      <c r="N603" s="91" t="e">
        <f>+#REF!-L603</f>
        <v>#REF!</v>
      </c>
      <c r="O603" s="258"/>
      <c r="P603" s="157"/>
      <c r="Q603" s="307">
        <v>-148180.79</v>
      </c>
      <c r="R603" s="307">
        <v>-132267.14000000001</v>
      </c>
      <c r="S603" s="142"/>
      <c r="T603" s="91">
        <f t="shared" si="155"/>
        <v>132267.14000000001</v>
      </c>
      <c r="U603" s="157"/>
      <c r="V603" s="307">
        <v>-485393.38</v>
      </c>
      <c r="W603" s="307">
        <v>-487434.82</v>
      </c>
      <c r="X603" s="142"/>
      <c r="Y603" s="91"/>
      <c r="Z603" s="132"/>
    </row>
    <row r="604" spans="1:26" s="68" customFormat="1" hidden="1" outlineLevel="1" x14ac:dyDescent="0.25">
      <c r="A604" s="63" t="s">
        <v>1520</v>
      </c>
      <c r="B604" s="64" t="s">
        <v>1979</v>
      </c>
      <c r="C604" s="65" t="s">
        <v>2428</v>
      </c>
      <c r="D604" s="66"/>
      <c r="E604" s="67"/>
      <c r="F604" s="307">
        <v>-53599.03</v>
      </c>
      <c r="G604" s="307">
        <v>-19148.73</v>
      </c>
      <c r="H604" s="142"/>
      <c r="I604" s="91">
        <f t="shared" si="153"/>
        <v>19148.73</v>
      </c>
      <c r="J604" s="157"/>
      <c r="K604" s="307">
        <v>-62051.58</v>
      </c>
      <c r="L604" s="307">
        <v>-46683.01</v>
      </c>
      <c r="M604" s="142">
        <f t="shared" si="154"/>
        <v>-15368.57</v>
      </c>
      <c r="N604" s="91" t="e">
        <f>+#REF!-L604</f>
        <v>#REF!</v>
      </c>
      <c r="O604" s="258"/>
      <c r="P604" s="157"/>
      <c r="Q604" s="307">
        <v>79842.960000000006</v>
      </c>
      <c r="R604" s="307">
        <v>126169.79000000001</v>
      </c>
      <c r="S604" s="142"/>
      <c r="T604" s="91">
        <f t="shared" si="155"/>
        <v>-126169.79000000001</v>
      </c>
      <c r="U604" s="157"/>
      <c r="V604" s="307">
        <v>-82655.790000000008</v>
      </c>
      <c r="W604" s="307">
        <v>7554.010000000002</v>
      </c>
      <c r="X604" s="142"/>
      <c r="Y604" s="91"/>
      <c r="Z604" s="132"/>
    </row>
    <row r="605" spans="1:26" s="68" customFormat="1" hidden="1" outlineLevel="1" x14ac:dyDescent="0.25">
      <c r="A605" s="63" t="s">
        <v>1521</v>
      </c>
      <c r="B605" s="64" t="s">
        <v>1980</v>
      </c>
      <c r="C605" s="65" t="s">
        <v>2429</v>
      </c>
      <c r="D605" s="66"/>
      <c r="E605" s="67"/>
      <c r="F605" s="307">
        <v>0</v>
      </c>
      <c r="G605" s="307">
        <v>18051.68</v>
      </c>
      <c r="H605" s="142"/>
      <c r="I605" s="91">
        <f t="shared" si="153"/>
        <v>-18051.68</v>
      </c>
      <c r="J605" s="157"/>
      <c r="K605" s="307">
        <v>0</v>
      </c>
      <c r="L605" s="307">
        <v>126361.76000000001</v>
      </c>
      <c r="M605" s="142">
        <f t="shared" si="154"/>
        <v>-126361.76000000001</v>
      </c>
      <c r="N605" s="91" t="e">
        <f>+#REF!-L605</f>
        <v>#REF!</v>
      </c>
      <c r="O605" s="258"/>
      <c r="P605" s="157"/>
      <c r="Q605" s="307">
        <v>0</v>
      </c>
      <c r="R605" s="307">
        <v>54155.040000000001</v>
      </c>
      <c r="S605" s="142"/>
      <c r="T605" s="91">
        <f t="shared" si="155"/>
        <v>-54155.040000000001</v>
      </c>
      <c r="U605" s="157"/>
      <c r="V605" s="307">
        <v>90256.99</v>
      </c>
      <c r="W605" s="307">
        <v>216620.16000000003</v>
      </c>
      <c r="X605" s="142"/>
      <c r="Y605" s="91"/>
      <c r="Z605" s="132"/>
    </row>
    <row r="606" spans="1:26" s="68" customFormat="1" hidden="1" outlineLevel="1" x14ac:dyDescent="0.25">
      <c r="A606" s="63" t="s">
        <v>1522</v>
      </c>
      <c r="B606" s="64" t="s">
        <v>1981</v>
      </c>
      <c r="C606" s="65" t="s">
        <v>2430</v>
      </c>
      <c r="D606" s="66"/>
      <c r="E606" s="67"/>
      <c r="F606" s="307">
        <v>-209403.13</v>
      </c>
      <c r="G606" s="307">
        <v>-341967.38</v>
      </c>
      <c r="H606" s="142"/>
      <c r="I606" s="91">
        <f t="shared" si="153"/>
        <v>341967.38</v>
      </c>
      <c r="J606" s="157"/>
      <c r="K606" s="307">
        <v>-1465821.9</v>
      </c>
      <c r="L606" s="307">
        <v>-2393771.65</v>
      </c>
      <c r="M606" s="142">
        <f t="shared" si="154"/>
        <v>927949.75</v>
      </c>
      <c r="N606" s="91" t="e">
        <f>+#REF!-L606</f>
        <v>#REF!</v>
      </c>
      <c r="O606" s="258"/>
      <c r="P606" s="157"/>
      <c r="Q606" s="307">
        <v>-628209.39</v>
      </c>
      <c r="R606" s="307">
        <v>-1025902.14</v>
      </c>
      <c r="S606" s="142"/>
      <c r="T606" s="91">
        <f t="shared" si="155"/>
        <v>1025902.14</v>
      </c>
      <c r="U606" s="157"/>
      <c r="V606" s="307">
        <v>-3045322.54</v>
      </c>
      <c r="W606" s="307">
        <v>-3976807.7</v>
      </c>
      <c r="X606" s="142"/>
      <c r="Y606" s="91"/>
      <c r="Z606" s="132"/>
    </row>
    <row r="607" spans="1:26" s="68" customFormat="1" hidden="1" outlineLevel="1" x14ac:dyDescent="0.25">
      <c r="A607" s="63" t="s">
        <v>1523</v>
      </c>
      <c r="B607" s="64" t="s">
        <v>1982</v>
      </c>
      <c r="C607" s="65" t="s">
        <v>2398</v>
      </c>
      <c r="D607" s="66"/>
      <c r="E607" s="67"/>
      <c r="F607" s="307">
        <v>0</v>
      </c>
      <c r="G607" s="307">
        <v>0</v>
      </c>
      <c r="H607" s="142"/>
      <c r="I607" s="91">
        <f t="shared" si="153"/>
        <v>0</v>
      </c>
      <c r="J607" s="157"/>
      <c r="K607" s="307">
        <v>476</v>
      </c>
      <c r="L607" s="307">
        <v>0</v>
      </c>
      <c r="M607" s="142">
        <f t="shared" si="154"/>
        <v>476</v>
      </c>
      <c r="N607" s="91" t="e">
        <f>+#REF!-L607</f>
        <v>#REF!</v>
      </c>
      <c r="O607" s="258"/>
      <c r="P607" s="157"/>
      <c r="Q607" s="307">
        <v>0</v>
      </c>
      <c r="R607" s="307">
        <v>0</v>
      </c>
      <c r="S607" s="142"/>
      <c r="T607" s="91">
        <f t="shared" si="155"/>
        <v>0</v>
      </c>
      <c r="U607" s="157"/>
      <c r="V607" s="307">
        <v>1689276</v>
      </c>
      <c r="W607" s="307">
        <v>0</v>
      </c>
      <c r="X607" s="142"/>
      <c r="Y607" s="91"/>
      <c r="Z607" s="132"/>
    </row>
    <row r="608" spans="1:26" collapsed="1" x14ac:dyDescent="0.25">
      <c r="A608" s="38" t="s">
        <v>724</v>
      </c>
      <c r="B608" s="38">
        <v>12</v>
      </c>
      <c r="C608" s="87" t="s">
        <v>288</v>
      </c>
      <c r="D608" s="83"/>
      <c r="E608" s="48"/>
      <c r="F608" s="283">
        <v>-28128.419999999955</v>
      </c>
      <c r="G608" s="283">
        <v>-113304.77000000008</v>
      </c>
      <c r="H608" s="283"/>
      <c r="I608" s="48">
        <f t="shared" si="153"/>
        <v>113304.77000000008</v>
      </c>
      <c r="J608" s="261"/>
      <c r="K608" s="283">
        <v>-114745.97000000114</v>
      </c>
      <c r="L608" s="283">
        <v>-981766.56</v>
      </c>
      <c r="M608" s="283">
        <f t="shared" si="154"/>
        <v>867020.58999999892</v>
      </c>
      <c r="N608" s="48" t="e">
        <f>+#REF!-L608</f>
        <v>#REF!</v>
      </c>
      <c r="O608" s="182"/>
      <c r="P608" s="254"/>
      <c r="Q608" s="283">
        <v>-112767.95999999967</v>
      </c>
      <c r="R608" s="283">
        <v>-297394.9099999998</v>
      </c>
      <c r="S608" s="283"/>
      <c r="T608" s="48">
        <f t="shared" si="155"/>
        <v>297394.9099999998</v>
      </c>
      <c r="U608" s="261"/>
      <c r="V608" s="283">
        <v>994683.63999999873</v>
      </c>
      <c r="W608" s="283">
        <v>-2262846.790000001</v>
      </c>
      <c r="X608" s="283"/>
      <c r="Y608"/>
      <c r="Z608"/>
    </row>
    <row r="609" spans="1:26" s="68" customFormat="1" hidden="1" outlineLevel="1" x14ac:dyDescent="0.25">
      <c r="A609" s="63" t="s">
        <v>1524</v>
      </c>
      <c r="B609" s="64" t="s">
        <v>1983</v>
      </c>
      <c r="C609" s="65" t="s">
        <v>2431</v>
      </c>
      <c r="D609" s="66"/>
      <c r="E609" s="67"/>
      <c r="F609" s="307">
        <v>0</v>
      </c>
      <c r="G609" s="307">
        <v>13310.92</v>
      </c>
      <c r="H609" s="142"/>
      <c r="I609" s="91">
        <f t="shared" si="153"/>
        <v>-13310.92</v>
      </c>
      <c r="J609" s="157"/>
      <c r="K609" s="307">
        <v>80292.73</v>
      </c>
      <c r="L609" s="307">
        <v>93215.85</v>
      </c>
      <c r="M609" s="142">
        <f t="shared" si="154"/>
        <v>-12923.12000000001</v>
      </c>
      <c r="N609" s="91" t="e">
        <f>+#REF!-L609</f>
        <v>#REF!</v>
      </c>
      <c r="O609" s="258"/>
      <c r="P609" s="157"/>
      <c r="Q609" s="307">
        <v>26821.82</v>
      </c>
      <c r="R609" s="307">
        <v>39950.950000000004</v>
      </c>
      <c r="S609" s="142"/>
      <c r="T609" s="91">
        <f t="shared" si="155"/>
        <v>-39950.950000000004</v>
      </c>
      <c r="U609" s="157"/>
      <c r="V609" s="307">
        <v>149406.28999999998</v>
      </c>
      <c r="W609" s="307">
        <v>151783.87</v>
      </c>
      <c r="X609" s="142"/>
      <c r="Y609" s="91"/>
      <c r="Z609" s="132"/>
    </row>
    <row r="610" spans="1:26" collapsed="1" x14ac:dyDescent="0.25">
      <c r="A610" s="38" t="s">
        <v>725</v>
      </c>
      <c r="B610" s="38">
        <v>13</v>
      </c>
      <c r="C610" s="87" t="s">
        <v>287</v>
      </c>
      <c r="D610" s="83"/>
      <c r="E610" s="48"/>
      <c r="F610" s="283">
        <v>0</v>
      </c>
      <c r="G610" s="283">
        <v>13310.92</v>
      </c>
      <c r="H610" s="283"/>
      <c r="I610" s="48">
        <f t="shared" si="153"/>
        <v>-13310.92</v>
      </c>
      <c r="J610" s="261"/>
      <c r="K610" s="283">
        <v>80292.73</v>
      </c>
      <c r="L610" s="283">
        <v>93215.85</v>
      </c>
      <c r="M610" s="283">
        <f t="shared" si="154"/>
        <v>-12923.12000000001</v>
      </c>
      <c r="N610" s="48" t="e">
        <f>+#REF!-L610</f>
        <v>#REF!</v>
      </c>
      <c r="O610" s="182"/>
      <c r="P610" s="254"/>
      <c r="Q610" s="283">
        <v>26821.82</v>
      </c>
      <c r="R610" s="283">
        <v>39950.950000000004</v>
      </c>
      <c r="S610" s="283"/>
      <c r="T610" s="48">
        <f t="shared" si="155"/>
        <v>-39950.950000000004</v>
      </c>
      <c r="U610" s="261"/>
      <c r="V610" s="283">
        <v>149406.28999999998</v>
      </c>
      <c r="W610" s="283">
        <v>151783.87</v>
      </c>
      <c r="X610" s="283"/>
      <c r="Y610"/>
      <c r="Z610"/>
    </row>
    <row r="611" spans="1:26" s="68" customFormat="1" hidden="1" outlineLevel="1" x14ac:dyDescent="0.25">
      <c r="A611" s="63" t="s">
        <v>1525</v>
      </c>
      <c r="B611" s="64" t="s">
        <v>1984</v>
      </c>
      <c r="C611" s="65" t="s">
        <v>2432</v>
      </c>
      <c r="D611" s="66"/>
      <c r="E611" s="67"/>
      <c r="F611" s="307">
        <v>24.66</v>
      </c>
      <c r="G611" s="307">
        <v>3556.31</v>
      </c>
      <c r="H611" s="142"/>
      <c r="I611" s="91">
        <f t="shared" si="153"/>
        <v>-3556.31</v>
      </c>
      <c r="J611" s="157"/>
      <c r="K611" s="307">
        <v>9006.2900000000009</v>
      </c>
      <c r="L611" s="307">
        <v>6247.1</v>
      </c>
      <c r="M611" s="142">
        <f t="shared" si="154"/>
        <v>2759.1900000000005</v>
      </c>
      <c r="N611" s="91" t="e">
        <f>+#REF!-L611</f>
        <v>#REF!</v>
      </c>
      <c r="O611" s="258"/>
      <c r="P611" s="157"/>
      <c r="Q611" s="307">
        <v>-55.14</v>
      </c>
      <c r="R611" s="307">
        <v>6176.18</v>
      </c>
      <c r="S611" s="142"/>
      <c r="T611" s="91">
        <f t="shared" si="155"/>
        <v>-6176.18</v>
      </c>
      <c r="U611" s="157"/>
      <c r="V611" s="307">
        <v>16443.760000000002</v>
      </c>
      <c r="W611" s="307">
        <v>12301.41</v>
      </c>
      <c r="X611" s="142"/>
      <c r="Y611" s="91"/>
      <c r="Z611" s="132"/>
    </row>
    <row r="612" spans="1:26" s="68" customFormat="1" hidden="1" outlineLevel="1" x14ac:dyDescent="0.25">
      <c r="A612" s="63" t="s">
        <v>1526</v>
      </c>
      <c r="B612" s="64" t="s">
        <v>1985</v>
      </c>
      <c r="C612" s="65" t="s">
        <v>2433</v>
      </c>
      <c r="D612" s="66"/>
      <c r="E612" s="67"/>
      <c r="F612" s="307">
        <v>0</v>
      </c>
      <c r="G612" s="307">
        <v>208.78</v>
      </c>
      <c r="H612" s="142"/>
      <c r="I612" s="91">
        <f t="shared" si="153"/>
        <v>-208.78</v>
      </c>
      <c r="J612" s="157"/>
      <c r="K612" s="307">
        <v>0</v>
      </c>
      <c r="L612" s="307">
        <v>212.20000000000002</v>
      </c>
      <c r="M612" s="142">
        <f t="shared" si="154"/>
        <v>-212.20000000000002</v>
      </c>
      <c r="N612" s="91" t="e">
        <f>+#REF!-L612</f>
        <v>#REF!</v>
      </c>
      <c r="O612" s="258"/>
      <c r="P612" s="157"/>
      <c r="Q612" s="307">
        <v>0</v>
      </c>
      <c r="R612" s="307">
        <v>212.20000000000002</v>
      </c>
      <c r="S612" s="142"/>
      <c r="T612" s="91">
        <f t="shared" si="155"/>
        <v>-212.20000000000002</v>
      </c>
      <c r="U612" s="157"/>
      <c r="V612" s="307">
        <v>4134.32</v>
      </c>
      <c r="W612" s="307">
        <v>212.20000000000002</v>
      </c>
      <c r="X612" s="142"/>
      <c r="Y612" s="91"/>
      <c r="Z612" s="132"/>
    </row>
    <row r="613" spans="1:26" s="68" customFormat="1" hidden="1" outlineLevel="1" x14ac:dyDescent="0.25">
      <c r="A613" s="63" t="s">
        <v>1527</v>
      </c>
      <c r="B613" s="64" t="s">
        <v>1986</v>
      </c>
      <c r="C613" s="65" t="s">
        <v>2434</v>
      </c>
      <c r="D613" s="66"/>
      <c r="E613" s="67"/>
      <c r="F613" s="307">
        <v>402338.92</v>
      </c>
      <c r="G613" s="307">
        <v>-16199.87</v>
      </c>
      <c r="H613" s="142"/>
      <c r="I613" s="91">
        <f t="shared" si="153"/>
        <v>16199.87</v>
      </c>
      <c r="J613" s="157"/>
      <c r="K613" s="307">
        <v>1051954.05</v>
      </c>
      <c r="L613" s="307">
        <v>1888772.1800000002</v>
      </c>
      <c r="M613" s="142">
        <f t="shared" si="154"/>
        <v>-836818.13000000012</v>
      </c>
      <c r="N613" s="91" t="e">
        <f>+#REF!-L613</f>
        <v>#REF!</v>
      </c>
      <c r="O613" s="258"/>
      <c r="P613" s="157"/>
      <c r="Q613" s="307">
        <v>627935.54</v>
      </c>
      <c r="R613" s="307">
        <v>668751.20000000007</v>
      </c>
      <c r="S613" s="142"/>
      <c r="T613" s="91">
        <f t="shared" si="155"/>
        <v>-668751.20000000007</v>
      </c>
      <c r="U613" s="157"/>
      <c r="V613" s="307">
        <v>2165194.42</v>
      </c>
      <c r="W613" s="307">
        <v>3173591.88</v>
      </c>
      <c r="X613" s="142"/>
      <c r="Y613" s="91"/>
      <c r="Z613" s="132"/>
    </row>
    <row r="614" spans="1:26" s="68" customFormat="1" hidden="1" outlineLevel="1" x14ac:dyDescent="0.25">
      <c r="A614" s="63" t="s">
        <v>1528</v>
      </c>
      <c r="B614" s="64" t="s">
        <v>1987</v>
      </c>
      <c r="C614" s="65" t="s">
        <v>2435</v>
      </c>
      <c r="D614" s="66"/>
      <c r="E614" s="67"/>
      <c r="F614" s="307">
        <v>-5686.21</v>
      </c>
      <c r="G614" s="307">
        <v>1440.58</v>
      </c>
      <c r="H614" s="142"/>
      <c r="I614" s="91">
        <f t="shared" si="153"/>
        <v>-1440.58</v>
      </c>
      <c r="J614" s="157"/>
      <c r="K614" s="307">
        <v>57932.66</v>
      </c>
      <c r="L614" s="307">
        <v>10080.530000000001</v>
      </c>
      <c r="M614" s="142">
        <f t="shared" si="154"/>
        <v>47852.130000000005</v>
      </c>
      <c r="N614" s="91" t="e">
        <f>+#REF!-L614</f>
        <v>#REF!</v>
      </c>
      <c r="O614" s="258"/>
      <c r="P614" s="157"/>
      <c r="Q614" s="307">
        <v>25704.59</v>
      </c>
      <c r="R614" s="307">
        <v>1577.8400000000001</v>
      </c>
      <c r="S614" s="142"/>
      <c r="T614" s="91">
        <f t="shared" si="155"/>
        <v>-1577.8400000000001</v>
      </c>
      <c r="U614" s="157"/>
      <c r="V614" s="307">
        <v>69434.320000000007</v>
      </c>
      <c r="W614" s="307">
        <v>13674.980000000001</v>
      </c>
      <c r="X614" s="142"/>
      <c r="Y614" s="91"/>
      <c r="Z614" s="132"/>
    </row>
    <row r="615" spans="1:26" s="68" customFormat="1" hidden="1" outlineLevel="1" x14ac:dyDescent="0.25">
      <c r="A615" s="63" t="s">
        <v>1529</v>
      </c>
      <c r="B615" s="64" t="s">
        <v>1988</v>
      </c>
      <c r="C615" s="65" t="s">
        <v>2436</v>
      </c>
      <c r="D615" s="66"/>
      <c r="E615" s="67"/>
      <c r="F615" s="307">
        <v>88939.51</v>
      </c>
      <c r="G615" s="307">
        <v>79432.100000000006</v>
      </c>
      <c r="H615" s="142"/>
      <c r="I615" s="91">
        <f t="shared" si="153"/>
        <v>-79432.100000000006</v>
      </c>
      <c r="J615" s="157"/>
      <c r="K615" s="307">
        <v>565537.51</v>
      </c>
      <c r="L615" s="307">
        <v>554034.96</v>
      </c>
      <c r="M615" s="142">
        <f t="shared" si="154"/>
        <v>11502.550000000047</v>
      </c>
      <c r="N615" s="91" t="e">
        <f>+#REF!-L615</f>
        <v>#REF!</v>
      </c>
      <c r="O615" s="258"/>
      <c r="P615" s="157"/>
      <c r="Q615" s="307">
        <v>247805.51</v>
      </c>
      <c r="R615" s="307">
        <v>237594.96</v>
      </c>
      <c r="S615" s="142"/>
      <c r="T615" s="91">
        <f t="shared" si="155"/>
        <v>-237594.96</v>
      </c>
      <c r="U615" s="157"/>
      <c r="V615" s="307">
        <v>962698.01</v>
      </c>
      <c r="W615" s="307">
        <v>949537.31</v>
      </c>
      <c r="X615" s="142"/>
      <c r="Y615" s="91"/>
      <c r="Z615" s="132"/>
    </row>
    <row r="616" spans="1:26" collapsed="1" x14ac:dyDescent="0.25">
      <c r="A616" s="38" t="s">
        <v>726</v>
      </c>
      <c r="B616" s="38">
        <v>14</v>
      </c>
      <c r="C616" s="87" t="s">
        <v>286</v>
      </c>
      <c r="D616" s="83"/>
      <c r="E616" s="48"/>
      <c r="F616" s="283">
        <v>485616.87999999995</v>
      </c>
      <c r="G616" s="283">
        <v>68437.900000000009</v>
      </c>
      <c r="H616" s="283"/>
      <c r="I616" s="48">
        <f t="shared" si="153"/>
        <v>-68437.900000000009</v>
      </c>
      <c r="J616" s="261"/>
      <c r="K616" s="283">
        <v>1684430.51</v>
      </c>
      <c r="L616" s="283">
        <v>2459346.9700000002</v>
      </c>
      <c r="M616" s="283">
        <f t="shared" si="154"/>
        <v>-774916.4600000002</v>
      </c>
      <c r="N616" s="48" t="e">
        <f>+#REF!-L616</f>
        <v>#REF!</v>
      </c>
      <c r="O616" s="182"/>
      <c r="P616" s="254"/>
      <c r="Q616" s="283">
        <v>901390.5</v>
      </c>
      <c r="R616" s="283">
        <v>914312.38</v>
      </c>
      <c r="S616" s="283"/>
      <c r="T616" s="48">
        <f t="shared" si="155"/>
        <v>-914312.38</v>
      </c>
      <c r="U616" s="261"/>
      <c r="V616" s="283">
        <v>3217904.83</v>
      </c>
      <c r="W616" s="283">
        <v>4149317.78</v>
      </c>
      <c r="X616" s="283"/>
      <c r="Y616"/>
      <c r="Z616"/>
    </row>
    <row r="617" spans="1:26" x14ac:dyDescent="0.25">
      <c r="A617" s="38" t="s">
        <v>727</v>
      </c>
      <c r="B617" s="38">
        <v>15</v>
      </c>
      <c r="C617" s="87" t="s">
        <v>285</v>
      </c>
      <c r="D617" s="83"/>
      <c r="E617" s="48"/>
      <c r="F617" s="283">
        <v>0</v>
      </c>
      <c r="G617" s="283">
        <v>0</v>
      </c>
      <c r="H617" s="283"/>
      <c r="I617" s="48">
        <f t="shared" si="153"/>
        <v>0</v>
      </c>
      <c r="J617" s="261"/>
      <c r="K617" s="283">
        <v>0</v>
      </c>
      <c r="L617" s="283">
        <v>0</v>
      </c>
      <c r="M617" s="283">
        <f t="shared" si="154"/>
        <v>0</v>
      </c>
      <c r="N617" s="48" t="e">
        <f>+#REF!-L617</f>
        <v>#REF!</v>
      </c>
      <c r="O617" s="182"/>
      <c r="P617" s="254"/>
      <c r="Q617" s="283">
        <v>0</v>
      </c>
      <c r="R617" s="283">
        <v>0</v>
      </c>
      <c r="S617" s="283"/>
      <c r="T617" s="48">
        <f t="shared" si="155"/>
        <v>0</v>
      </c>
      <c r="U617" s="261"/>
      <c r="V617" s="283">
        <v>0</v>
      </c>
      <c r="W617" s="283">
        <v>0</v>
      </c>
      <c r="X617" s="283"/>
      <c r="Y617"/>
      <c r="Z617"/>
    </row>
    <row r="618" spans="1:26" s="68" customFormat="1" hidden="1" outlineLevel="1" x14ac:dyDescent="0.25">
      <c r="A618" s="63" t="s">
        <v>1530</v>
      </c>
      <c r="B618" s="64" t="s">
        <v>1989</v>
      </c>
      <c r="C618" s="65" t="s">
        <v>2437</v>
      </c>
      <c r="D618" s="66"/>
      <c r="E618" s="67"/>
      <c r="F618" s="307">
        <v>3719.4900000000002</v>
      </c>
      <c r="G618" s="307">
        <v>8150</v>
      </c>
      <c r="H618" s="142"/>
      <c r="I618" s="91">
        <f t="shared" si="153"/>
        <v>-8150</v>
      </c>
      <c r="J618" s="157"/>
      <c r="K618" s="307">
        <v>11744.51</v>
      </c>
      <c r="L618" s="307">
        <v>17213.900000000001</v>
      </c>
      <c r="M618" s="142">
        <f t="shared" si="154"/>
        <v>-5469.3900000000012</v>
      </c>
      <c r="N618" s="91" t="e">
        <f>+#REF!-L618</f>
        <v>#REF!</v>
      </c>
      <c r="O618" s="258"/>
      <c r="P618" s="157"/>
      <c r="Q618" s="307">
        <v>4169.5</v>
      </c>
      <c r="R618" s="307">
        <v>9413.91</v>
      </c>
      <c r="S618" s="142"/>
      <c r="T618" s="91">
        <f t="shared" si="155"/>
        <v>-9413.91</v>
      </c>
      <c r="U618" s="157"/>
      <c r="V618" s="307">
        <v>26044.510000000002</v>
      </c>
      <c r="W618" s="307">
        <v>84969.989999999991</v>
      </c>
      <c r="X618" s="142"/>
      <c r="Y618" s="91"/>
      <c r="Z618" s="132"/>
    </row>
    <row r="619" spans="1:26" s="68" customFormat="1" hidden="1" outlineLevel="1" x14ac:dyDescent="0.25">
      <c r="A619" s="63" t="s">
        <v>1531</v>
      </c>
      <c r="B619" s="64" t="s">
        <v>1990</v>
      </c>
      <c r="C619" s="65" t="s">
        <v>2438</v>
      </c>
      <c r="D619" s="66"/>
      <c r="E619" s="67"/>
      <c r="F619" s="307">
        <v>4000</v>
      </c>
      <c r="G619" s="307">
        <v>0</v>
      </c>
      <c r="H619" s="142"/>
      <c r="I619" s="91">
        <f t="shared" si="153"/>
        <v>0</v>
      </c>
      <c r="J619" s="157"/>
      <c r="K619" s="307">
        <v>12811.5</v>
      </c>
      <c r="L619" s="307">
        <v>20000</v>
      </c>
      <c r="M619" s="142">
        <f t="shared" si="154"/>
        <v>-7188.5</v>
      </c>
      <c r="N619" s="91" t="e">
        <f>+#REF!-L619</f>
        <v>#REF!</v>
      </c>
      <c r="O619" s="258"/>
      <c r="P619" s="157"/>
      <c r="Q619" s="307">
        <v>11000.01</v>
      </c>
      <c r="R619" s="307">
        <v>16100</v>
      </c>
      <c r="S619" s="142"/>
      <c r="T619" s="91">
        <f t="shared" si="155"/>
        <v>-16100</v>
      </c>
      <c r="U619" s="157"/>
      <c r="V619" s="307">
        <v>18476.810000000001</v>
      </c>
      <c r="W619" s="307">
        <v>28001.25</v>
      </c>
      <c r="X619" s="142"/>
      <c r="Y619" s="91"/>
      <c r="Z619" s="132"/>
    </row>
    <row r="620" spans="1:26" s="68" customFormat="1" hidden="1" outlineLevel="1" x14ac:dyDescent="0.25">
      <c r="A620" s="63" t="s">
        <v>1532</v>
      </c>
      <c r="B620" s="64" t="s">
        <v>1991</v>
      </c>
      <c r="C620" s="65" t="s">
        <v>2439</v>
      </c>
      <c r="D620" s="66"/>
      <c r="E620" s="67"/>
      <c r="F620" s="307">
        <v>0</v>
      </c>
      <c r="G620" s="307">
        <v>1304.79</v>
      </c>
      <c r="H620" s="142"/>
      <c r="I620" s="91">
        <f t="shared" si="153"/>
        <v>-1304.79</v>
      </c>
      <c r="J620" s="157"/>
      <c r="K620" s="307">
        <v>1080.3</v>
      </c>
      <c r="L620" s="307">
        <v>19720.13</v>
      </c>
      <c r="M620" s="142">
        <f t="shared" si="154"/>
        <v>-18639.830000000002</v>
      </c>
      <c r="N620" s="91" t="e">
        <f>+#REF!-L620</f>
        <v>#REF!</v>
      </c>
      <c r="O620" s="258"/>
      <c r="P620" s="157"/>
      <c r="Q620" s="307">
        <v>190</v>
      </c>
      <c r="R620" s="307">
        <v>1541.6000000000001</v>
      </c>
      <c r="S620" s="142"/>
      <c r="T620" s="91">
        <f t="shared" si="155"/>
        <v>-1541.6000000000001</v>
      </c>
      <c r="U620" s="157"/>
      <c r="V620" s="307">
        <v>20857.77</v>
      </c>
      <c r="W620" s="307">
        <v>23658.14</v>
      </c>
      <c r="X620" s="142"/>
      <c r="Y620" s="91"/>
      <c r="Z620" s="132"/>
    </row>
    <row r="621" spans="1:26" s="68" customFormat="1" hidden="1" outlineLevel="1" x14ac:dyDescent="0.25">
      <c r="A621" s="63" t="s">
        <v>1533</v>
      </c>
      <c r="B621" s="64" t="s">
        <v>1992</v>
      </c>
      <c r="C621" s="65" t="s">
        <v>2440</v>
      </c>
      <c r="D621" s="66"/>
      <c r="E621" s="67"/>
      <c r="F621" s="307">
        <v>0</v>
      </c>
      <c r="G621" s="307">
        <v>0</v>
      </c>
      <c r="H621" s="142"/>
      <c r="I621" s="91">
        <f t="shared" si="153"/>
        <v>0</v>
      </c>
      <c r="J621" s="157"/>
      <c r="K621" s="307">
        <v>-1682.5900000000001</v>
      </c>
      <c r="L621" s="307">
        <v>0</v>
      </c>
      <c r="M621" s="142">
        <f t="shared" si="154"/>
        <v>-1682.5900000000001</v>
      </c>
      <c r="N621" s="91" t="e">
        <f>+#REF!-L621</f>
        <v>#REF!</v>
      </c>
      <c r="O621" s="258"/>
      <c r="P621" s="157"/>
      <c r="Q621" s="307">
        <v>-2819.71</v>
      </c>
      <c r="R621" s="307">
        <v>0</v>
      </c>
      <c r="S621" s="142"/>
      <c r="T621" s="91">
        <f t="shared" si="155"/>
        <v>0</v>
      </c>
      <c r="U621" s="157"/>
      <c r="V621" s="307">
        <v>-1682.5900000000001</v>
      </c>
      <c r="W621" s="307">
        <v>0</v>
      </c>
      <c r="X621" s="142"/>
      <c r="Y621" s="91"/>
      <c r="Z621" s="132"/>
    </row>
    <row r="622" spans="1:26" s="68" customFormat="1" hidden="1" outlineLevel="1" x14ac:dyDescent="0.25">
      <c r="A622" s="63" t="s">
        <v>1534</v>
      </c>
      <c r="B622" s="64" t="s">
        <v>1993</v>
      </c>
      <c r="C622" s="65" t="s">
        <v>2441</v>
      </c>
      <c r="D622" s="66"/>
      <c r="E622" s="67"/>
      <c r="F622" s="307">
        <v>0</v>
      </c>
      <c r="G622" s="307">
        <v>0</v>
      </c>
      <c r="H622" s="142"/>
      <c r="I622" s="91">
        <f t="shared" si="153"/>
        <v>0</v>
      </c>
      <c r="J622" s="157"/>
      <c r="K622" s="307">
        <v>625</v>
      </c>
      <c r="L622" s="307">
        <v>0</v>
      </c>
      <c r="M622" s="142">
        <f t="shared" si="154"/>
        <v>625</v>
      </c>
      <c r="N622" s="91" t="e">
        <f>+#REF!-L622</f>
        <v>#REF!</v>
      </c>
      <c r="O622" s="258"/>
      <c r="P622" s="157"/>
      <c r="Q622" s="307">
        <v>-125</v>
      </c>
      <c r="R622" s="307">
        <v>0</v>
      </c>
      <c r="S622" s="142"/>
      <c r="T622" s="91">
        <f t="shared" si="155"/>
        <v>0</v>
      </c>
      <c r="U622" s="157"/>
      <c r="V622" s="307">
        <v>625</v>
      </c>
      <c r="W622" s="307">
        <v>0</v>
      </c>
      <c r="X622" s="142"/>
      <c r="Y622" s="91"/>
      <c r="Z622" s="132"/>
    </row>
    <row r="623" spans="1:26" s="68" customFormat="1" hidden="1" outlineLevel="1" x14ac:dyDescent="0.25">
      <c r="A623" s="63" t="s">
        <v>1535</v>
      </c>
      <c r="B623" s="64" t="s">
        <v>1994</v>
      </c>
      <c r="C623" s="65" t="s">
        <v>2442</v>
      </c>
      <c r="D623" s="66"/>
      <c r="E623" s="67"/>
      <c r="F623" s="307">
        <v>0</v>
      </c>
      <c r="G623" s="307">
        <v>0</v>
      </c>
      <c r="H623" s="142"/>
      <c r="I623" s="91">
        <f t="shared" si="153"/>
        <v>0</v>
      </c>
      <c r="J623" s="157"/>
      <c r="K623" s="307">
        <v>0</v>
      </c>
      <c r="L623" s="307">
        <v>0</v>
      </c>
      <c r="M623" s="142">
        <f t="shared" si="154"/>
        <v>0</v>
      </c>
      <c r="N623" s="91" t="e">
        <f>+#REF!-L623</f>
        <v>#REF!</v>
      </c>
      <c r="O623" s="258"/>
      <c r="P623" s="157"/>
      <c r="Q623" s="307">
        <v>0</v>
      </c>
      <c r="R623" s="307">
        <v>0</v>
      </c>
      <c r="S623" s="142"/>
      <c r="T623" s="91">
        <f t="shared" si="155"/>
        <v>0</v>
      </c>
      <c r="U623" s="157"/>
      <c r="V623" s="307">
        <v>0</v>
      </c>
      <c r="W623" s="307">
        <v>13.48</v>
      </c>
      <c r="X623" s="142"/>
      <c r="Y623" s="91"/>
      <c r="Z623" s="132"/>
    </row>
    <row r="624" spans="1:26" s="68" customFormat="1" hidden="1" outlineLevel="1" x14ac:dyDescent="0.25">
      <c r="A624" s="63" t="s">
        <v>1536</v>
      </c>
      <c r="B624" s="64" t="s">
        <v>1995</v>
      </c>
      <c r="C624" s="65" t="s">
        <v>2443</v>
      </c>
      <c r="D624" s="66"/>
      <c r="E624" s="67"/>
      <c r="F624" s="307">
        <v>4928.9800000000005</v>
      </c>
      <c r="G624" s="307">
        <v>0</v>
      </c>
      <c r="H624" s="142"/>
      <c r="I624" s="91">
        <f t="shared" si="153"/>
        <v>0</v>
      </c>
      <c r="J624" s="157"/>
      <c r="K624" s="307">
        <v>15845.19</v>
      </c>
      <c r="L624" s="307">
        <v>12539.43</v>
      </c>
      <c r="M624" s="142">
        <f t="shared" si="154"/>
        <v>3305.76</v>
      </c>
      <c r="N624" s="91" t="e">
        <f>+#REF!-L624</f>
        <v>#REF!</v>
      </c>
      <c r="O624" s="258"/>
      <c r="P624" s="157"/>
      <c r="Q624" s="307">
        <v>6703.02</v>
      </c>
      <c r="R624" s="307">
        <v>12539.43</v>
      </c>
      <c r="S624" s="142"/>
      <c r="T624" s="91">
        <f t="shared" si="155"/>
        <v>-12539.43</v>
      </c>
      <c r="U624" s="157"/>
      <c r="V624" s="307">
        <v>20171.690000000002</v>
      </c>
      <c r="W624" s="307">
        <v>23065</v>
      </c>
      <c r="X624" s="142"/>
      <c r="Y624" s="91"/>
      <c r="Z624" s="132"/>
    </row>
    <row r="625" spans="1:26" s="68" customFormat="1" hidden="1" outlineLevel="1" x14ac:dyDescent="0.25">
      <c r="A625" s="63" t="s">
        <v>1537</v>
      </c>
      <c r="B625" s="64" t="s">
        <v>1996</v>
      </c>
      <c r="C625" s="65" t="s">
        <v>2444</v>
      </c>
      <c r="D625" s="66"/>
      <c r="E625" s="67"/>
      <c r="F625" s="307">
        <v>32.26</v>
      </c>
      <c r="G625" s="307">
        <v>32.22</v>
      </c>
      <c r="H625" s="142"/>
      <c r="I625" s="91">
        <f t="shared" si="153"/>
        <v>-32.22</v>
      </c>
      <c r="J625" s="157"/>
      <c r="K625" s="307">
        <v>4509.34</v>
      </c>
      <c r="L625" s="307">
        <v>5163.79</v>
      </c>
      <c r="M625" s="142">
        <f t="shared" si="154"/>
        <v>-654.44999999999982</v>
      </c>
      <c r="N625" s="91" t="e">
        <f>+#REF!-L625</f>
        <v>#REF!</v>
      </c>
      <c r="O625" s="258"/>
      <c r="P625" s="157"/>
      <c r="Q625" s="307">
        <v>3586.84</v>
      </c>
      <c r="R625" s="307">
        <v>1973.0800000000002</v>
      </c>
      <c r="S625" s="142"/>
      <c r="T625" s="91">
        <f t="shared" si="155"/>
        <v>-1973.0800000000002</v>
      </c>
      <c r="U625" s="157"/>
      <c r="V625" s="307">
        <v>5663.35</v>
      </c>
      <c r="W625" s="307">
        <v>9403.9399999999987</v>
      </c>
      <c r="X625" s="142"/>
      <c r="Y625" s="91"/>
      <c r="Z625" s="132"/>
    </row>
    <row r="626" spans="1:26" collapsed="1" x14ac:dyDescent="0.25">
      <c r="A626" s="38" t="s">
        <v>728</v>
      </c>
      <c r="B626" s="38">
        <v>16</v>
      </c>
      <c r="C626" s="87" t="s">
        <v>284</v>
      </c>
      <c r="D626" s="83"/>
      <c r="E626" s="48"/>
      <c r="F626" s="283">
        <v>12680.730000000001</v>
      </c>
      <c r="G626" s="283">
        <v>9487.01</v>
      </c>
      <c r="H626" s="283"/>
      <c r="I626" s="48">
        <f t="shared" si="153"/>
        <v>-9487.01</v>
      </c>
      <c r="J626" s="261"/>
      <c r="K626" s="283">
        <v>44933.25</v>
      </c>
      <c r="L626" s="283">
        <v>74637.249999999985</v>
      </c>
      <c r="M626" s="283">
        <f t="shared" si="154"/>
        <v>-29703.999999999985</v>
      </c>
      <c r="N626" s="48" t="e">
        <f>+#REF!-L626</f>
        <v>#REF!</v>
      </c>
      <c r="O626" s="182"/>
      <c r="P626" s="254"/>
      <c r="Q626" s="283">
        <v>22704.66</v>
      </c>
      <c r="R626" s="283">
        <v>41568.020000000004</v>
      </c>
      <c r="S626" s="283"/>
      <c r="T626" s="48">
        <f t="shared" si="155"/>
        <v>-41568.020000000004</v>
      </c>
      <c r="U626" s="261"/>
      <c r="V626" s="283">
        <v>90156.540000000008</v>
      </c>
      <c r="W626" s="283">
        <v>169111.8</v>
      </c>
      <c r="X626" s="283"/>
      <c r="Y626"/>
      <c r="Z626"/>
    </row>
    <row r="627" spans="1:26" s="68" customFormat="1" hidden="1" outlineLevel="1" x14ac:dyDescent="0.25">
      <c r="A627" s="63" t="s">
        <v>1538</v>
      </c>
      <c r="B627" s="64" t="s">
        <v>1997</v>
      </c>
      <c r="C627" s="65" t="s">
        <v>2445</v>
      </c>
      <c r="D627" s="66"/>
      <c r="E627" s="67"/>
      <c r="F627" s="307">
        <v>19646.247000000003</v>
      </c>
      <c r="G627" s="307">
        <v>8863.9500000000007</v>
      </c>
      <c r="H627" s="142"/>
      <c r="I627" s="91">
        <f t="shared" si="153"/>
        <v>-8863.9500000000007</v>
      </c>
      <c r="J627" s="157"/>
      <c r="K627" s="307">
        <v>157324.647</v>
      </c>
      <c r="L627" s="307">
        <v>191366.53</v>
      </c>
      <c r="M627" s="142">
        <f t="shared" si="154"/>
        <v>-34041.883000000002</v>
      </c>
      <c r="N627" s="91" t="e">
        <f>+#REF!-L627</f>
        <v>#REF!</v>
      </c>
      <c r="O627" s="258"/>
      <c r="P627" s="157"/>
      <c r="Q627" s="307">
        <v>76714.627000000008</v>
      </c>
      <c r="R627" s="307">
        <v>-19375.8</v>
      </c>
      <c r="S627" s="142"/>
      <c r="T627" s="91">
        <f t="shared" si="155"/>
        <v>19375.8</v>
      </c>
      <c r="U627" s="157"/>
      <c r="V627" s="307">
        <v>259354.027</v>
      </c>
      <c r="W627" s="307">
        <v>230184.1</v>
      </c>
      <c r="X627" s="142"/>
      <c r="Y627" s="91"/>
      <c r="Z627" s="132"/>
    </row>
    <row r="628" spans="1:26" s="68" customFormat="1" hidden="1" outlineLevel="1" x14ac:dyDescent="0.25">
      <c r="A628" s="63" t="s">
        <v>1539</v>
      </c>
      <c r="B628" s="64" t="s">
        <v>1998</v>
      </c>
      <c r="C628" s="65" t="s">
        <v>2446</v>
      </c>
      <c r="D628" s="66"/>
      <c r="E628" s="67"/>
      <c r="F628" s="307">
        <v>11860.210000000001</v>
      </c>
      <c r="G628" s="307">
        <v>3740.61</v>
      </c>
      <c r="H628" s="142"/>
      <c r="I628" s="91">
        <f t="shared" ref="I628:I659" si="156">+U628-G628</f>
        <v>-3740.61</v>
      </c>
      <c r="J628" s="157"/>
      <c r="K628" s="307">
        <v>43368.108</v>
      </c>
      <c r="L628" s="307">
        <v>47527.629000000001</v>
      </c>
      <c r="M628" s="142">
        <f t="shared" ref="M628:M659" si="157">+K628-L628</f>
        <v>-4159.5210000000006</v>
      </c>
      <c r="N628" s="91" t="e">
        <f>+#REF!-L628</f>
        <v>#REF!</v>
      </c>
      <c r="O628" s="258"/>
      <c r="P628" s="157"/>
      <c r="Q628" s="307">
        <v>16401.843000000001</v>
      </c>
      <c r="R628" s="307">
        <v>9984.3950000000004</v>
      </c>
      <c r="S628" s="142"/>
      <c r="T628" s="91">
        <f t="shared" ref="T628:T659" si="158">+P628-R628</f>
        <v>-9984.3950000000004</v>
      </c>
      <c r="U628" s="157"/>
      <c r="V628" s="307">
        <v>84296.288</v>
      </c>
      <c r="W628" s="307">
        <v>60113.279000000002</v>
      </c>
      <c r="X628" s="142"/>
      <c r="Y628" s="91"/>
      <c r="Z628" s="132"/>
    </row>
    <row r="629" spans="1:26" s="68" customFormat="1" hidden="1" outlineLevel="1" x14ac:dyDescent="0.25">
      <c r="A629" s="63" t="s">
        <v>1540</v>
      </c>
      <c r="B629" s="64" t="s">
        <v>1999</v>
      </c>
      <c r="C629" s="65" t="s">
        <v>2447</v>
      </c>
      <c r="D629" s="66"/>
      <c r="E629" s="67"/>
      <c r="F629" s="307">
        <v>0</v>
      </c>
      <c r="G629" s="307">
        <v>0</v>
      </c>
      <c r="H629" s="142"/>
      <c r="I629" s="91">
        <f t="shared" si="156"/>
        <v>0</v>
      </c>
      <c r="J629" s="157"/>
      <c r="K629" s="307">
        <v>17.89</v>
      </c>
      <c r="L629" s="307">
        <v>556.69000000000005</v>
      </c>
      <c r="M629" s="142">
        <f t="shared" si="157"/>
        <v>-538.80000000000007</v>
      </c>
      <c r="N629" s="91" t="e">
        <f>+#REF!-L629</f>
        <v>#REF!</v>
      </c>
      <c r="O629" s="258"/>
      <c r="P629" s="157"/>
      <c r="Q629" s="307">
        <v>0</v>
      </c>
      <c r="R629" s="307">
        <v>0</v>
      </c>
      <c r="S629" s="142"/>
      <c r="T629" s="91">
        <f t="shared" si="158"/>
        <v>0</v>
      </c>
      <c r="U629" s="157"/>
      <c r="V629" s="307">
        <v>86.81</v>
      </c>
      <c r="W629" s="307">
        <v>1823.25</v>
      </c>
      <c r="X629" s="142"/>
      <c r="Y629" s="91"/>
      <c r="Z629" s="132"/>
    </row>
    <row r="630" spans="1:26" s="68" customFormat="1" hidden="1" outlineLevel="1" x14ac:dyDescent="0.25">
      <c r="A630" s="63" t="s">
        <v>1541</v>
      </c>
      <c r="B630" s="64" t="s">
        <v>2000</v>
      </c>
      <c r="C630" s="65" t="s">
        <v>2448</v>
      </c>
      <c r="D630" s="66"/>
      <c r="E630" s="67"/>
      <c r="F630" s="307">
        <v>10098.4</v>
      </c>
      <c r="G630" s="307">
        <v>-6.45</v>
      </c>
      <c r="H630" s="142"/>
      <c r="I630" s="91">
        <f t="shared" si="156"/>
        <v>6.45</v>
      </c>
      <c r="J630" s="157"/>
      <c r="K630" s="307">
        <v>23397.53</v>
      </c>
      <c r="L630" s="307">
        <v>116063.36</v>
      </c>
      <c r="M630" s="142">
        <f t="shared" si="157"/>
        <v>-92665.83</v>
      </c>
      <c r="N630" s="91" t="e">
        <f>+#REF!-L630</f>
        <v>#REF!</v>
      </c>
      <c r="O630" s="258"/>
      <c r="P630" s="157"/>
      <c r="Q630" s="307">
        <v>10085.81</v>
      </c>
      <c r="R630" s="307">
        <v>301.66000000000003</v>
      </c>
      <c r="S630" s="142"/>
      <c r="T630" s="91">
        <f t="shared" si="158"/>
        <v>-301.66000000000003</v>
      </c>
      <c r="U630" s="157"/>
      <c r="V630" s="307">
        <v>27859.489999999998</v>
      </c>
      <c r="W630" s="307">
        <v>125361.03</v>
      </c>
      <c r="X630" s="142"/>
      <c r="Y630" s="91"/>
      <c r="Z630" s="132"/>
    </row>
    <row r="631" spans="1:26" s="68" customFormat="1" hidden="1" outlineLevel="1" x14ac:dyDescent="0.25">
      <c r="A631" s="63" t="s">
        <v>1542</v>
      </c>
      <c r="B631" s="64" t="s">
        <v>2001</v>
      </c>
      <c r="C631" s="65" t="s">
        <v>2449</v>
      </c>
      <c r="D631" s="66"/>
      <c r="E631" s="67"/>
      <c r="F631" s="307">
        <v>18496.48</v>
      </c>
      <c r="G631" s="307">
        <v>11107.22</v>
      </c>
      <c r="H631" s="142"/>
      <c r="I631" s="91">
        <f t="shared" si="156"/>
        <v>-11107.22</v>
      </c>
      <c r="J631" s="157"/>
      <c r="K631" s="307">
        <v>128582.34</v>
      </c>
      <c r="L631" s="307">
        <v>124791.46</v>
      </c>
      <c r="M631" s="142">
        <f t="shared" si="157"/>
        <v>3790.8799999999901</v>
      </c>
      <c r="N631" s="91" t="e">
        <f>+#REF!-L631</f>
        <v>#REF!</v>
      </c>
      <c r="O631" s="258"/>
      <c r="P631" s="157"/>
      <c r="Q631" s="307">
        <v>54301.380000000005</v>
      </c>
      <c r="R631" s="307">
        <v>48844.22</v>
      </c>
      <c r="S631" s="142"/>
      <c r="T631" s="91">
        <f t="shared" si="158"/>
        <v>-48844.22</v>
      </c>
      <c r="U631" s="157"/>
      <c r="V631" s="307">
        <v>261381.27</v>
      </c>
      <c r="W631" s="307">
        <v>246674.38</v>
      </c>
      <c r="X631" s="142"/>
      <c r="Y631" s="91"/>
      <c r="Z631" s="132"/>
    </row>
    <row r="632" spans="1:26" collapsed="1" x14ac:dyDescent="0.25">
      <c r="A632" s="38" t="s">
        <v>729</v>
      </c>
      <c r="B632" s="38">
        <v>17</v>
      </c>
      <c r="C632" s="87" t="s">
        <v>283</v>
      </c>
      <c r="D632" s="83"/>
      <c r="E632" s="48"/>
      <c r="F632" s="283">
        <v>60101.337</v>
      </c>
      <c r="G632" s="283">
        <v>23705.33</v>
      </c>
      <c r="H632" s="283"/>
      <c r="I632" s="48">
        <f t="shared" si="156"/>
        <v>-23705.33</v>
      </c>
      <c r="J632" s="261"/>
      <c r="K632" s="283">
        <v>352690.51500000001</v>
      </c>
      <c r="L632" s="283">
        <v>480305.66899999999</v>
      </c>
      <c r="M632" s="283">
        <f t="shared" si="157"/>
        <v>-127615.15399999998</v>
      </c>
      <c r="N632" s="48" t="e">
        <f>+#REF!-L632</f>
        <v>#REF!</v>
      </c>
      <c r="O632" s="182"/>
      <c r="P632" s="254"/>
      <c r="Q632" s="283">
        <v>157503.66</v>
      </c>
      <c r="R632" s="283">
        <v>39754.475000000006</v>
      </c>
      <c r="S632" s="283"/>
      <c r="T632" s="48">
        <f t="shared" si="158"/>
        <v>-39754.475000000006</v>
      </c>
      <c r="U632" s="261"/>
      <c r="V632" s="283">
        <v>632977.88500000001</v>
      </c>
      <c r="W632" s="283">
        <v>664156.03899999999</v>
      </c>
      <c r="X632" s="283"/>
      <c r="Y632"/>
      <c r="Z632"/>
    </row>
    <row r="633" spans="1:26" s="68" customFormat="1" hidden="1" outlineLevel="1" x14ac:dyDescent="0.25">
      <c r="A633" s="63" t="s">
        <v>1543</v>
      </c>
      <c r="B633" s="64" t="s">
        <v>2002</v>
      </c>
      <c r="C633" s="65" t="s">
        <v>2450</v>
      </c>
      <c r="D633" s="66"/>
      <c r="E633" s="67"/>
      <c r="F633" s="307">
        <v>800</v>
      </c>
      <c r="G633" s="307">
        <v>800</v>
      </c>
      <c r="H633" s="142"/>
      <c r="I633" s="91">
        <f t="shared" si="156"/>
        <v>-800</v>
      </c>
      <c r="J633" s="157"/>
      <c r="K633" s="307">
        <v>6400</v>
      </c>
      <c r="L633" s="307">
        <v>5600</v>
      </c>
      <c r="M633" s="142">
        <f t="shared" si="157"/>
        <v>800</v>
      </c>
      <c r="N633" s="91" t="e">
        <f>+#REF!-L633</f>
        <v>#REF!</v>
      </c>
      <c r="O633" s="258"/>
      <c r="P633" s="157"/>
      <c r="Q633" s="307">
        <v>3200</v>
      </c>
      <c r="R633" s="307">
        <v>2400</v>
      </c>
      <c r="S633" s="142"/>
      <c r="T633" s="91">
        <f t="shared" si="158"/>
        <v>-2400</v>
      </c>
      <c r="U633" s="157"/>
      <c r="V633" s="307">
        <v>18233.71</v>
      </c>
      <c r="W633" s="307">
        <v>16780.11</v>
      </c>
      <c r="X633" s="142"/>
      <c r="Y633" s="91"/>
      <c r="Z633" s="132"/>
    </row>
    <row r="634" spans="1:26" s="68" customFormat="1" hidden="1" outlineLevel="1" x14ac:dyDescent="0.25">
      <c r="A634" s="63" t="s">
        <v>1544</v>
      </c>
      <c r="B634" s="64" t="s">
        <v>2003</v>
      </c>
      <c r="C634" s="65" t="s">
        <v>2451</v>
      </c>
      <c r="D634" s="66"/>
      <c r="E634" s="67"/>
      <c r="F634" s="307">
        <v>4036.11</v>
      </c>
      <c r="G634" s="307">
        <v>4384.4000000000005</v>
      </c>
      <c r="H634" s="142"/>
      <c r="I634" s="91">
        <f t="shared" si="156"/>
        <v>-4384.4000000000005</v>
      </c>
      <c r="J634" s="157"/>
      <c r="K634" s="307">
        <v>28903.06</v>
      </c>
      <c r="L634" s="307">
        <v>31017.13</v>
      </c>
      <c r="M634" s="142">
        <f t="shared" si="157"/>
        <v>-2114.0699999999997</v>
      </c>
      <c r="N634" s="91" t="e">
        <f>+#REF!-L634</f>
        <v>#REF!</v>
      </c>
      <c r="O634" s="258"/>
      <c r="P634" s="157"/>
      <c r="Q634" s="307">
        <v>12221.050000000001</v>
      </c>
      <c r="R634" s="307">
        <v>13498.4</v>
      </c>
      <c r="S634" s="142"/>
      <c r="T634" s="91">
        <f t="shared" si="158"/>
        <v>-13498.4</v>
      </c>
      <c r="U634" s="157"/>
      <c r="V634" s="307">
        <v>50451.240000000005</v>
      </c>
      <c r="W634" s="307">
        <v>49164.15</v>
      </c>
      <c r="X634" s="142"/>
      <c r="Y634" s="91"/>
      <c r="Z634" s="132"/>
    </row>
    <row r="635" spans="1:26" collapsed="1" x14ac:dyDescent="0.25">
      <c r="A635" s="38" t="s">
        <v>730</v>
      </c>
      <c r="B635" s="38">
        <v>18</v>
      </c>
      <c r="C635" s="87" t="s">
        <v>282</v>
      </c>
      <c r="D635" s="83"/>
      <c r="E635" s="48"/>
      <c r="F635" s="283">
        <v>4836.1100000000006</v>
      </c>
      <c r="G635" s="283">
        <v>5184.4000000000005</v>
      </c>
      <c r="H635" s="283"/>
      <c r="I635" s="48">
        <f t="shared" si="156"/>
        <v>-5184.4000000000005</v>
      </c>
      <c r="J635" s="261"/>
      <c r="K635" s="283">
        <v>35303.06</v>
      </c>
      <c r="L635" s="283">
        <v>36617.130000000005</v>
      </c>
      <c r="M635" s="283">
        <f t="shared" si="157"/>
        <v>-1314.070000000007</v>
      </c>
      <c r="N635" s="48" t="e">
        <f>+#REF!-L635</f>
        <v>#REF!</v>
      </c>
      <c r="O635" s="182"/>
      <c r="P635" s="254"/>
      <c r="Q635" s="283">
        <v>15421.050000000001</v>
      </c>
      <c r="R635" s="283">
        <v>15898.4</v>
      </c>
      <c r="S635" s="283"/>
      <c r="T635" s="48">
        <f t="shared" si="158"/>
        <v>-15898.4</v>
      </c>
      <c r="U635" s="261"/>
      <c r="V635" s="283">
        <v>68684.95</v>
      </c>
      <c r="W635" s="283">
        <v>65944.260000000009</v>
      </c>
      <c r="X635" s="283"/>
      <c r="Y635"/>
      <c r="Z635"/>
    </row>
    <row r="636" spans="1:26" s="68" customFormat="1" hidden="1" outlineLevel="1" x14ac:dyDescent="0.25">
      <c r="A636" s="63" t="s">
        <v>1454</v>
      </c>
      <c r="B636" s="64" t="s">
        <v>1913</v>
      </c>
      <c r="C636" s="65" t="s">
        <v>2362</v>
      </c>
      <c r="D636" s="66"/>
      <c r="E636" s="67"/>
      <c r="F636" s="307">
        <v>1138055.57</v>
      </c>
      <c r="G636" s="307">
        <v>907448.07000000007</v>
      </c>
      <c r="H636" s="142"/>
      <c r="I636" s="91">
        <f t="shared" si="156"/>
        <v>-907448.07000000007</v>
      </c>
      <c r="J636" s="157"/>
      <c r="K636" s="307">
        <v>6800814.04</v>
      </c>
      <c r="L636" s="307">
        <v>7514305.3899999997</v>
      </c>
      <c r="M636" s="142">
        <f t="shared" si="157"/>
        <v>-713491.34999999963</v>
      </c>
      <c r="N636" s="91" t="e">
        <f>+#REF!-L636</f>
        <v>#REF!</v>
      </c>
      <c r="O636" s="258"/>
      <c r="P636" s="157"/>
      <c r="Q636" s="307">
        <v>2760785.5700000003</v>
      </c>
      <c r="R636" s="307">
        <v>3514979.13</v>
      </c>
      <c r="S636" s="142"/>
      <c r="T636" s="91">
        <f t="shared" si="158"/>
        <v>-3514979.13</v>
      </c>
      <c r="U636" s="157"/>
      <c r="V636" s="307">
        <v>11531778.550000001</v>
      </c>
      <c r="W636" s="307">
        <v>12263044.67</v>
      </c>
      <c r="X636" s="142"/>
      <c r="Y636" s="91"/>
      <c r="Z636" s="132"/>
    </row>
    <row r="637" spans="1:26" s="68" customFormat="1" hidden="1" outlineLevel="1" x14ac:dyDescent="0.25">
      <c r="A637" s="63" t="s">
        <v>1455</v>
      </c>
      <c r="B637" s="64" t="s">
        <v>1914</v>
      </c>
      <c r="C637" s="65" t="s">
        <v>2363</v>
      </c>
      <c r="D637" s="66"/>
      <c r="E637" s="67"/>
      <c r="F637" s="307">
        <v>29.86</v>
      </c>
      <c r="G637" s="307">
        <v>0</v>
      </c>
      <c r="H637" s="142"/>
      <c r="I637" s="91">
        <f t="shared" si="156"/>
        <v>0</v>
      </c>
      <c r="J637" s="157"/>
      <c r="K637" s="307">
        <v>29.86</v>
      </c>
      <c r="L637" s="307">
        <v>0</v>
      </c>
      <c r="M637" s="142">
        <f t="shared" si="157"/>
        <v>29.86</v>
      </c>
      <c r="N637" s="91" t="e">
        <f>+#REF!-L637</f>
        <v>#REF!</v>
      </c>
      <c r="O637" s="258"/>
      <c r="P637" s="157"/>
      <c r="Q637" s="307">
        <v>29.86</v>
      </c>
      <c r="R637" s="307">
        <v>0</v>
      </c>
      <c r="S637" s="142"/>
      <c r="T637" s="91">
        <f t="shared" si="158"/>
        <v>0</v>
      </c>
      <c r="U637" s="157"/>
      <c r="V637" s="307">
        <v>29.86</v>
      </c>
      <c r="W637" s="307">
        <v>0</v>
      </c>
      <c r="X637" s="142"/>
      <c r="Y637" s="91"/>
      <c r="Z637" s="132"/>
    </row>
    <row r="638" spans="1:26" s="68" customFormat="1" hidden="1" outlineLevel="1" x14ac:dyDescent="0.25">
      <c r="A638" s="63" t="s">
        <v>1456</v>
      </c>
      <c r="B638" s="64" t="s">
        <v>1915</v>
      </c>
      <c r="C638" s="65" t="s">
        <v>2364</v>
      </c>
      <c r="D638" s="66"/>
      <c r="E638" s="67"/>
      <c r="F638" s="307">
        <v>175012.95</v>
      </c>
      <c r="G638" s="307">
        <v>-41909.4</v>
      </c>
      <c r="H638" s="142"/>
      <c r="I638" s="91">
        <f t="shared" si="156"/>
        <v>41909.4</v>
      </c>
      <c r="J638" s="157"/>
      <c r="K638" s="307">
        <v>892546.53</v>
      </c>
      <c r="L638" s="307">
        <v>382909.62</v>
      </c>
      <c r="M638" s="142">
        <f t="shared" si="157"/>
        <v>509636.91000000003</v>
      </c>
      <c r="N638" s="91" t="e">
        <f>+#REF!-L638</f>
        <v>#REF!</v>
      </c>
      <c r="O638" s="258"/>
      <c r="P638" s="157"/>
      <c r="Q638" s="307">
        <v>400754.28</v>
      </c>
      <c r="R638" s="307">
        <v>77317.45</v>
      </c>
      <c r="S638" s="142"/>
      <c r="T638" s="91">
        <f t="shared" si="158"/>
        <v>-77317.45</v>
      </c>
      <c r="U638" s="157"/>
      <c r="V638" s="307">
        <v>1023179.04</v>
      </c>
      <c r="W638" s="307">
        <v>512165.53</v>
      </c>
      <c r="X638" s="142"/>
      <c r="Y638" s="91"/>
      <c r="Z638" s="132"/>
    </row>
    <row r="639" spans="1:26" s="68" customFormat="1" hidden="1" outlineLevel="1" x14ac:dyDescent="0.25">
      <c r="A639" s="63" t="s">
        <v>1457</v>
      </c>
      <c r="B639" s="64" t="s">
        <v>1916</v>
      </c>
      <c r="C639" s="65" t="s">
        <v>2365</v>
      </c>
      <c r="D639" s="66"/>
      <c r="E639" s="67"/>
      <c r="F639" s="307">
        <v>0</v>
      </c>
      <c r="G639" s="307">
        <v>20.14</v>
      </c>
      <c r="H639" s="142"/>
      <c r="I639" s="91">
        <f t="shared" si="156"/>
        <v>-20.14</v>
      </c>
      <c r="J639" s="157"/>
      <c r="K639" s="307">
        <v>64.13</v>
      </c>
      <c r="L639" s="307">
        <v>160.94</v>
      </c>
      <c r="M639" s="142">
        <f t="shared" si="157"/>
        <v>-96.81</v>
      </c>
      <c r="N639" s="91" t="e">
        <f>+#REF!-L639</f>
        <v>#REF!</v>
      </c>
      <c r="O639" s="258"/>
      <c r="P639" s="157"/>
      <c r="Q639" s="307">
        <v>0.28000000000000003</v>
      </c>
      <c r="R639" s="307">
        <v>95.64</v>
      </c>
      <c r="S639" s="142"/>
      <c r="T639" s="91">
        <f t="shared" si="158"/>
        <v>-95.64</v>
      </c>
      <c r="U639" s="157"/>
      <c r="V639" s="307">
        <v>97.1</v>
      </c>
      <c r="W639" s="307">
        <v>295.33000000000004</v>
      </c>
      <c r="X639" s="142"/>
      <c r="Y639" s="91"/>
      <c r="Z639" s="132"/>
    </row>
    <row r="640" spans="1:26" s="68" customFormat="1" hidden="1" outlineLevel="1" x14ac:dyDescent="0.25">
      <c r="A640" s="63" t="s">
        <v>1458</v>
      </c>
      <c r="B640" s="64" t="s">
        <v>1917</v>
      </c>
      <c r="C640" s="65" t="s">
        <v>2366</v>
      </c>
      <c r="D640" s="66"/>
      <c r="E640" s="67"/>
      <c r="F640" s="307">
        <v>0</v>
      </c>
      <c r="G640" s="307">
        <v>0</v>
      </c>
      <c r="H640" s="142"/>
      <c r="I640" s="91">
        <f t="shared" si="156"/>
        <v>0</v>
      </c>
      <c r="J640" s="157"/>
      <c r="K640" s="307">
        <v>0</v>
      </c>
      <c r="L640" s="307">
        <v>0</v>
      </c>
      <c r="M640" s="142">
        <f t="shared" si="157"/>
        <v>0</v>
      </c>
      <c r="N640" s="91" t="e">
        <f>+#REF!-L640</f>
        <v>#REF!</v>
      </c>
      <c r="O640" s="258"/>
      <c r="P640" s="157"/>
      <c r="Q640" s="307">
        <v>0</v>
      </c>
      <c r="R640" s="307">
        <v>0</v>
      </c>
      <c r="S640" s="142"/>
      <c r="T640" s="91">
        <f t="shared" si="158"/>
        <v>0</v>
      </c>
      <c r="U640" s="157"/>
      <c r="V640" s="307">
        <v>0</v>
      </c>
      <c r="W640" s="307">
        <v>105.95</v>
      </c>
      <c r="X640" s="142"/>
      <c r="Y640" s="91"/>
      <c r="Z640" s="132"/>
    </row>
    <row r="641" spans="1:26" s="68" customFormat="1" hidden="1" outlineLevel="1" x14ac:dyDescent="0.25">
      <c r="A641" s="63" t="s">
        <v>1459</v>
      </c>
      <c r="B641" s="64" t="s">
        <v>1918</v>
      </c>
      <c r="C641" s="65" t="s">
        <v>2367</v>
      </c>
      <c r="D641" s="66"/>
      <c r="E641" s="67"/>
      <c r="F641" s="307">
        <v>0</v>
      </c>
      <c r="G641" s="307">
        <v>0</v>
      </c>
      <c r="H641" s="142"/>
      <c r="I641" s="91">
        <f t="shared" si="156"/>
        <v>0</v>
      </c>
      <c r="J641" s="157"/>
      <c r="K641" s="307">
        <v>0</v>
      </c>
      <c r="L641" s="307">
        <v>0</v>
      </c>
      <c r="M641" s="142">
        <f t="shared" si="157"/>
        <v>0</v>
      </c>
      <c r="N641" s="91" t="e">
        <f>+#REF!-L641</f>
        <v>#REF!</v>
      </c>
      <c r="O641" s="258"/>
      <c r="P641" s="157"/>
      <c r="Q641" s="307">
        <v>0</v>
      </c>
      <c r="R641" s="307">
        <v>0</v>
      </c>
      <c r="S641" s="142"/>
      <c r="T641" s="91">
        <f t="shared" si="158"/>
        <v>0</v>
      </c>
      <c r="U641" s="157"/>
      <c r="V641" s="307">
        <v>13.620000000000001</v>
      </c>
      <c r="W641" s="307">
        <v>5.9</v>
      </c>
      <c r="X641" s="142"/>
      <c r="Y641" s="91"/>
      <c r="Z641" s="132"/>
    </row>
    <row r="642" spans="1:26" s="68" customFormat="1" hidden="1" outlineLevel="1" x14ac:dyDescent="0.25">
      <c r="A642" s="63" t="s">
        <v>1460</v>
      </c>
      <c r="B642" s="64" t="s">
        <v>1919</v>
      </c>
      <c r="C642" s="65" t="s">
        <v>2368</v>
      </c>
      <c r="D642" s="66"/>
      <c r="E642" s="67"/>
      <c r="F642" s="307">
        <v>0</v>
      </c>
      <c r="G642" s="307">
        <v>0</v>
      </c>
      <c r="H642" s="142"/>
      <c r="I642" s="91">
        <f t="shared" si="156"/>
        <v>0</v>
      </c>
      <c r="J642" s="157"/>
      <c r="K642" s="307">
        <v>0</v>
      </c>
      <c r="L642" s="307">
        <v>0</v>
      </c>
      <c r="M642" s="142">
        <f t="shared" si="157"/>
        <v>0</v>
      </c>
      <c r="N642" s="91" t="e">
        <f>+#REF!-L642</f>
        <v>#REF!</v>
      </c>
      <c r="O642" s="258"/>
      <c r="P642" s="157"/>
      <c r="Q642" s="307">
        <v>0</v>
      </c>
      <c r="R642" s="307">
        <v>0</v>
      </c>
      <c r="S642" s="142"/>
      <c r="T642" s="91">
        <f t="shared" si="158"/>
        <v>0</v>
      </c>
      <c r="U642" s="157"/>
      <c r="V642" s="307">
        <v>0</v>
      </c>
      <c r="W642" s="307">
        <v>-0.02</v>
      </c>
      <c r="X642" s="142"/>
      <c r="Y642" s="91"/>
      <c r="Z642" s="132"/>
    </row>
    <row r="643" spans="1:26" s="68" customFormat="1" hidden="1" outlineLevel="1" x14ac:dyDescent="0.25">
      <c r="A643" s="63" t="s">
        <v>1461</v>
      </c>
      <c r="B643" s="64" t="s">
        <v>1920</v>
      </c>
      <c r="C643" s="65" t="s">
        <v>2369</v>
      </c>
      <c r="D643" s="66"/>
      <c r="E643" s="67"/>
      <c r="F643" s="307">
        <v>0</v>
      </c>
      <c r="G643" s="307">
        <v>2.39</v>
      </c>
      <c r="H643" s="142"/>
      <c r="I643" s="91">
        <f t="shared" si="156"/>
        <v>-2.39</v>
      </c>
      <c r="J643" s="157"/>
      <c r="K643" s="307">
        <v>24.36</v>
      </c>
      <c r="L643" s="307">
        <v>2.39</v>
      </c>
      <c r="M643" s="142">
        <f t="shared" si="157"/>
        <v>21.97</v>
      </c>
      <c r="N643" s="91" t="e">
        <f>+#REF!-L643</f>
        <v>#REF!</v>
      </c>
      <c r="O643" s="258"/>
      <c r="P643" s="157"/>
      <c r="Q643" s="307">
        <v>24.36</v>
      </c>
      <c r="R643" s="307">
        <v>2.39</v>
      </c>
      <c r="S643" s="142"/>
      <c r="T643" s="91">
        <f t="shared" si="158"/>
        <v>-2.39</v>
      </c>
      <c r="U643" s="157"/>
      <c r="V643" s="307">
        <v>43.480000000000004</v>
      </c>
      <c r="W643" s="307">
        <v>13.290000000000001</v>
      </c>
      <c r="X643" s="142"/>
      <c r="Y643" s="91"/>
      <c r="Z643" s="132"/>
    </row>
    <row r="644" spans="1:26" s="68" customFormat="1" hidden="1" outlineLevel="1" x14ac:dyDescent="0.25">
      <c r="A644" s="63" t="s">
        <v>1462</v>
      </c>
      <c r="B644" s="64" t="s">
        <v>1921</v>
      </c>
      <c r="C644" s="65" t="s">
        <v>2370</v>
      </c>
      <c r="D644" s="66"/>
      <c r="E644" s="67"/>
      <c r="F644" s="307">
        <v>29.68</v>
      </c>
      <c r="G644" s="307">
        <v>0</v>
      </c>
      <c r="H644" s="142"/>
      <c r="I644" s="91">
        <f t="shared" si="156"/>
        <v>0</v>
      </c>
      <c r="J644" s="157"/>
      <c r="K644" s="307">
        <v>444.65000000000003</v>
      </c>
      <c r="L644" s="307">
        <v>36.74</v>
      </c>
      <c r="M644" s="142">
        <f t="shared" si="157"/>
        <v>407.91</v>
      </c>
      <c r="N644" s="91" t="e">
        <f>+#REF!-L644</f>
        <v>#REF!</v>
      </c>
      <c r="O644" s="258"/>
      <c r="P644" s="157"/>
      <c r="Q644" s="307">
        <v>228.27</v>
      </c>
      <c r="R644" s="307">
        <v>22.34</v>
      </c>
      <c r="S644" s="142"/>
      <c r="T644" s="91">
        <f t="shared" si="158"/>
        <v>-22.34</v>
      </c>
      <c r="U644" s="157"/>
      <c r="V644" s="307">
        <v>660.27</v>
      </c>
      <c r="W644" s="307">
        <v>109.05000000000001</v>
      </c>
      <c r="X644" s="142"/>
      <c r="Y644" s="91"/>
      <c r="Z644" s="132"/>
    </row>
    <row r="645" spans="1:26" s="68" customFormat="1" hidden="1" outlineLevel="1" x14ac:dyDescent="0.25">
      <c r="A645" s="63" t="s">
        <v>1463</v>
      </c>
      <c r="B645" s="64" t="s">
        <v>1922</v>
      </c>
      <c r="C645" s="65" t="s">
        <v>2371</v>
      </c>
      <c r="D645" s="66"/>
      <c r="E645" s="67"/>
      <c r="F645" s="307">
        <v>7.41</v>
      </c>
      <c r="G645" s="307">
        <v>0</v>
      </c>
      <c r="H645" s="142"/>
      <c r="I645" s="91">
        <f t="shared" si="156"/>
        <v>0</v>
      </c>
      <c r="J645" s="157"/>
      <c r="K645" s="307">
        <v>107.94</v>
      </c>
      <c r="L645" s="307">
        <v>71.350000000000009</v>
      </c>
      <c r="M645" s="142">
        <f t="shared" si="157"/>
        <v>36.589999999999989</v>
      </c>
      <c r="N645" s="91" t="e">
        <f>+#REF!-L645</f>
        <v>#REF!</v>
      </c>
      <c r="O645" s="258"/>
      <c r="P645" s="157"/>
      <c r="Q645" s="307">
        <v>42.29</v>
      </c>
      <c r="R645" s="307">
        <v>6.34</v>
      </c>
      <c r="S645" s="142"/>
      <c r="T645" s="91">
        <f t="shared" si="158"/>
        <v>-6.34</v>
      </c>
      <c r="U645" s="157"/>
      <c r="V645" s="307">
        <v>159.55000000000001</v>
      </c>
      <c r="W645" s="307">
        <v>1256.4099999999999</v>
      </c>
      <c r="X645" s="142"/>
      <c r="Y645" s="91"/>
      <c r="Z645" s="132"/>
    </row>
    <row r="646" spans="1:26" s="68" customFormat="1" hidden="1" outlineLevel="1" x14ac:dyDescent="0.25">
      <c r="A646" s="63" t="s">
        <v>1464</v>
      </c>
      <c r="B646" s="64" t="s">
        <v>1923</v>
      </c>
      <c r="C646" s="65" t="s">
        <v>2372</v>
      </c>
      <c r="D646" s="66"/>
      <c r="E646" s="67"/>
      <c r="F646" s="307">
        <v>87.100000000000009</v>
      </c>
      <c r="G646" s="307">
        <v>15.040000000000001</v>
      </c>
      <c r="H646" s="142"/>
      <c r="I646" s="91">
        <f t="shared" si="156"/>
        <v>-15.040000000000001</v>
      </c>
      <c r="J646" s="157"/>
      <c r="K646" s="307">
        <v>316.32</v>
      </c>
      <c r="L646" s="307">
        <v>483.08</v>
      </c>
      <c r="M646" s="142">
        <f t="shared" si="157"/>
        <v>-166.76</v>
      </c>
      <c r="N646" s="91" t="e">
        <f>+#REF!-L646</f>
        <v>#REF!</v>
      </c>
      <c r="O646" s="258"/>
      <c r="P646" s="157"/>
      <c r="Q646" s="307">
        <v>182.71</v>
      </c>
      <c r="R646" s="307">
        <v>80.650000000000006</v>
      </c>
      <c r="S646" s="142"/>
      <c r="T646" s="91">
        <f t="shared" si="158"/>
        <v>-80.650000000000006</v>
      </c>
      <c r="U646" s="157"/>
      <c r="V646" s="307">
        <v>495.6</v>
      </c>
      <c r="W646" s="307">
        <v>575.18999999999994</v>
      </c>
      <c r="X646" s="142"/>
      <c r="Y646" s="91"/>
      <c r="Z646" s="132"/>
    </row>
    <row r="647" spans="1:26" s="68" customFormat="1" hidden="1" outlineLevel="1" x14ac:dyDescent="0.25">
      <c r="A647" s="63" t="s">
        <v>1465</v>
      </c>
      <c r="B647" s="64" t="s">
        <v>1924</v>
      </c>
      <c r="C647" s="65" t="s">
        <v>2373</v>
      </c>
      <c r="D647" s="66"/>
      <c r="E647" s="67"/>
      <c r="F647" s="307">
        <v>5.5</v>
      </c>
      <c r="G647" s="307">
        <v>0.25</v>
      </c>
      <c r="H647" s="142"/>
      <c r="I647" s="91">
        <f t="shared" si="156"/>
        <v>-0.25</v>
      </c>
      <c r="J647" s="157"/>
      <c r="K647" s="307">
        <v>104.03</v>
      </c>
      <c r="L647" s="307">
        <v>10.029999999999999</v>
      </c>
      <c r="M647" s="142">
        <f t="shared" si="157"/>
        <v>94</v>
      </c>
      <c r="N647" s="91" t="e">
        <f>+#REF!-L647</f>
        <v>#REF!</v>
      </c>
      <c r="O647" s="258"/>
      <c r="P647" s="157"/>
      <c r="Q647" s="307">
        <v>56.480000000000004</v>
      </c>
      <c r="R647" s="307">
        <v>3.25</v>
      </c>
      <c r="S647" s="142"/>
      <c r="T647" s="91">
        <f t="shared" si="158"/>
        <v>-3.25</v>
      </c>
      <c r="U647" s="157"/>
      <c r="V647" s="307">
        <v>135.22999999999999</v>
      </c>
      <c r="W647" s="307">
        <v>26.630000000000003</v>
      </c>
      <c r="X647" s="142"/>
      <c r="Y647" s="91"/>
      <c r="Z647" s="132"/>
    </row>
    <row r="648" spans="1:26" s="68" customFormat="1" hidden="1" outlineLevel="1" x14ac:dyDescent="0.25">
      <c r="A648" s="63" t="s">
        <v>1466</v>
      </c>
      <c r="B648" s="64" t="s">
        <v>1925</v>
      </c>
      <c r="C648" s="65" t="s">
        <v>2374</v>
      </c>
      <c r="D648" s="66"/>
      <c r="E648" s="67"/>
      <c r="F648" s="307">
        <v>6.08</v>
      </c>
      <c r="G648" s="307">
        <v>2.58</v>
      </c>
      <c r="H648" s="142"/>
      <c r="I648" s="91">
        <f t="shared" si="156"/>
        <v>-2.58</v>
      </c>
      <c r="J648" s="157"/>
      <c r="K648" s="307">
        <v>62.59</v>
      </c>
      <c r="L648" s="307">
        <v>37.869999999999997</v>
      </c>
      <c r="M648" s="142">
        <f t="shared" si="157"/>
        <v>24.720000000000006</v>
      </c>
      <c r="N648" s="91" t="e">
        <f>+#REF!-L648</f>
        <v>#REF!</v>
      </c>
      <c r="O648" s="258"/>
      <c r="P648" s="157"/>
      <c r="Q648" s="307">
        <v>26.35</v>
      </c>
      <c r="R648" s="307">
        <v>9.86</v>
      </c>
      <c r="S648" s="142"/>
      <c r="T648" s="91">
        <f t="shared" si="158"/>
        <v>-9.86</v>
      </c>
      <c r="U648" s="157"/>
      <c r="V648" s="307">
        <v>87.990000000000009</v>
      </c>
      <c r="W648" s="307">
        <v>82.33</v>
      </c>
      <c r="X648" s="142"/>
      <c r="Y648" s="91"/>
      <c r="Z648" s="132"/>
    </row>
    <row r="649" spans="1:26" s="68" customFormat="1" hidden="1" outlineLevel="1" x14ac:dyDescent="0.25">
      <c r="A649" s="63" t="s">
        <v>1467</v>
      </c>
      <c r="B649" s="64" t="s">
        <v>1926</v>
      </c>
      <c r="C649" s="65" t="s">
        <v>2375</v>
      </c>
      <c r="D649" s="66"/>
      <c r="E649" s="67"/>
      <c r="F649" s="307">
        <v>3.7</v>
      </c>
      <c r="G649" s="307">
        <v>3.8000000000000003</v>
      </c>
      <c r="H649" s="142"/>
      <c r="I649" s="91">
        <f t="shared" si="156"/>
        <v>-3.8000000000000003</v>
      </c>
      <c r="J649" s="157"/>
      <c r="K649" s="307">
        <v>29.36</v>
      </c>
      <c r="L649" s="307">
        <v>19.580000000000002</v>
      </c>
      <c r="M649" s="142">
        <f t="shared" si="157"/>
        <v>9.7799999999999976</v>
      </c>
      <c r="N649" s="91" t="e">
        <f>+#REF!-L649</f>
        <v>#REF!</v>
      </c>
      <c r="O649" s="258"/>
      <c r="P649" s="157"/>
      <c r="Q649" s="307">
        <v>12.31</v>
      </c>
      <c r="R649" s="307">
        <v>15.65</v>
      </c>
      <c r="S649" s="142"/>
      <c r="T649" s="91">
        <f t="shared" si="158"/>
        <v>-15.65</v>
      </c>
      <c r="U649" s="157"/>
      <c r="V649" s="307">
        <v>86.65</v>
      </c>
      <c r="W649" s="307">
        <v>20.48</v>
      </c>
      <c r="X649" s="142"/>
      <c r="Y649" s="91"/>
      <c r="Z649" s="132"/>
    </row>
    <row r="650" spans="1:26" s="68" customFormat="1" hidden="1" outlineLevel="1" x14ac:dyDescent="0.25">
      <c r="A650" s="63" t="s">
        <v>1468</v>
      </c>
      <c r="B650" s="64" t="s">
        <v>1927</v>
      </c>
      <c r="C650" s="65" t="s">
        <v>2376</v>
      </c>
      <c r="D650" s="66"/>
      <c r="E650" s="67"/>
      <c r="F650" s="307">
        <v>1.43</v>
      </c>
      <c r="G650" s="307">
        <v>0</v>
      </c>
      <c r="H650" s="142"/>
      <c r="I650" s="91">
        <f t="shared" si="156"/>
        <v>0</v>
      </c>
      <c r="J650" s="157"/>
      <c r="K650" s="307">
        <v>54.86</v>
      </c>
      <c r="L650" s="307">
        <v>2.67</v>
      </c>
      <c r="M650" s="142">
        <f t="shared" si="157"/>
        <v>52.19</v>
      </c>
      <c r="N650" s="91" t="e">
        <f>+#REF!-L650</f>
        <v>#REF!</v>
      </c>
      <c r="O650" s="258"/>
      <c r="P650" s="157"/>
      <c r="Q650" s="307">
        <v>30.150000000000002</v>
      </c>
      <c r="R650" s="307">
        <v>0.49</v>
      </c>
      <c r="S650" s="142"/>
      <c r="T650" s="91">
        <f t="shared" si="158"/>
        <v>-0.49</v>
      </c>
      <c r="U650" s="157"/>
      <c r="V650" s="307">
        <v>78.63</v>
      </c>
      <c r="W650" s="307">
        <v>4.12</v>
      </c>
      <c r="X650" s="142"/>
      <c r="Y650" s="91"/>
      <c r="Z650" s="132"/>
    </row>
    <row r="651" spans="1:26" s="68" customFormat="1" hidden="1" outlineLevel="1" x14ac:dyDescent="0.25">
      <c r="A651" s="63" t="s">
        <v>1469</v>
      </c>
      <c r="B651" s="64" t="s">
        <v>1928</v>
      </c>
      <c r="C651" s="65" t="s">
        <v>2377</v>
      </c>
      <c r="D651" s="66"/>
      <c r="E651" s="67"/>
      <c r="F651" s="307">
        <v>44.9</v>
      </c>
      <c r="G651" s="307">
        <v>19.79</v>
      </c>
      <c r="H651" s="142"/>
      <c r="I651" s="91">
        <f t="shared" si="156"/>
        <v>-19.79</v>
      </c>
      <c r="J651" s="157"/>
      <c r="K651" s="307">
        <v>544.71</v>
      </c>
      <c r="L651" s="307">
        <v>488.87</v>
      </c>
      <c r="M651" s="142">
        <f t="shared" si="157"/>
        <v>55.840000000000032</v>
      </c>
      <c r="N651" s="91" t="e">
        <f>+#REF!-L651</f>
        <v>#REF!</v>
      </c>
      <c r="O651" s="258"/>
      <c r="P651" s="157"/>
      <c r="Q651" s="307">
        <v>221.45000000000002</v>
      </c>
      <c r="R651" s="307">
        <v>75.39</v>
      </c>
      <c r="S651" s="142"/>
      <c r="T651" s="91">
        <f t="shared" si="158"/>
        <v>-75.39</v>
      </c>
      <c r="U651" s="157"/>
      <c r="V651" s="307">
        <v>919.58</v>
      </c>
      <c r="W651" s="307">
        <v>699.97</v>
      </c>
      <c r="X651" s="142"/>
      <c r="Y651" s="91"/>
      <c r="Z651" s="132"/>
    </row>
    <row r="652" spans="1:26" s="68" customFormat="1" hidden="1" outlineLevel="1" x14ac:dyDescent="0.25">
      <c r="A652" s="63" t="s">
        <v>1470</v>
      </c>
      <c r="B652" s="64" t="s">
        <v>1929</v>
      </c>
      <c r="C652" s="65" t="s">
        <v>2378</v>
      </c>
      <c r="D652" s="66"/>
      <c r="E652" s="67"/>
      <c r="F652" s="307">
        <v>0</v>
      </c>
      <c r="G652" s="307">
        <v>38.89</v>
      </c>
      <c r="H652" s="142"/>
      <c r="I652" s="91">
        <f t="shared" si="156"/>
        <v>-38.89</v>
      </c>
      <c r="J652" s="157"/>
      <c r="K652" s="307">
        <v>60.49</v>
      </c>
      <c r="L652" s="307">
        <v>81.86</v>
      </c>
      <c r="M652" s="142">
        <f t="shared" si="157"/>
        <v>-21.369999999999997</v>
      </c>
      <c r="N652" s="91" t="e">
        <f>+#REF!-L652</f>
        <v>#REF!</v>
      </c>
      <c r="O652" s="258"/>
      <c r="P652" s="157"/>
      <c r="Q652" s="307">
        <v>1.51</v>
      </c>
      <c r="R652" s="307">
        <v>72.27</v>
      </c>
      <c r="S652" s="142"/>
      <c r="T652" s="91">
        <f t="shared" si="158"/>
        <v>-72.27</v>
      </c>
      <c r="U652" s="157"/>
      <c r="V652" s="307">
        <v>143.35</v>
      </c>
      <c r="W652" s="307">
        <v>133.87</v>
      </c>
      <c r="X652" s="142"/>
      <c r="Y652" s="91"/>
      <c r="Z652" s="132"/>
    </row>
    <row r="653" spans="1:26" s="68" customFormat="1" hidden="1" outlineLevel="1" x14ac:dyDescent="0.25">
      <c r="A653" s="63" t="s">
        <v>1471</v>
      </c>
      <c r="B653" s="64" t="s">
        <v>1930</v>
      </c>
      <c r="C653" s="65" t="s">
        <v>2379</v>
      </c>
      <c r="D653" s="66"/>
      <c r="E653" s="67"/>
      <c r="F653" s="307">
        <v>4.05</v>
      </c>
      <c r="G653" s="307">
        <v>0</v>
      </c>
      <c r="H653" s="142"/>
      <c r="I653" s="91">
        <f t="shared" si="156"/>
        <v>0</v>
      </c>
      <c r="J653" s="157"/>
      <c r="K653" s="307">
        <v>20.170000000000002</v>
      </c>
      <c r="L653" s="307">
        <v>7.13</v>
      </c>
      <c r="M653" s="142">
        <f t="shared" si="157"/>
        <v>13.040000000000003</v>
      </c>
      <c r="N653" s="91" t="e">
        <f>+#REF!-L653</f>
        <v>#REF!</v>
      </c>
      <c r="O653" s="258"/>
      <c r="P653" s="157"/>
      <c r="Q653" s="307">
        <v>20.170000000000002</v>
      </c>
      <c r="R653" s="307">
        <v>0</v>
      </c>
      <c r="S653" s="142"/>
      <c r="T653" s="91">
        <f t="shared" si="158"/>
        <v>0</v>
      </c>
      <c r="U653" s="157"/>
      <c r="V653" s="307">
        <v>20.170000000000002</v>
      </c>
      <c r="W653" s="307">
        <v>7.13</v>
      </c>
      <c r="X653" s="142"/>
      <c r="Y653" s="91"/>
      <c r="Z653" s="132"/>
    </row>
    <row r="654" spans="1:26" s="68" customFormat="1" hidden="1" outlineLevel="1" x14ac:dyDescent="0.25">
      <c r="A654" s="63" t="s">
        <v>1472</v>
      </c>
      <c r="B654" s="64" t="s">
        <v>1931</v>
      </c>
      <c r="C654" s="65" t="s">
        <v>2380</v>
      </c>
      <c r="D654" s="66"/>
      <c r="E654" s="67"/>
      <c r="F654" s="307">
        <v>0</v>
      </c>
      <c r="G654" s="307">
        <v>2</v>
      </c>
      <c r="H654" s="142"/>
      <c r="I654" s="91">
        <f t="shared" si="156"/>
        <v>-2</v>
      </c>
      <c r="J654" s="157"/>
      <c r="K654" s="307">
        <v>7.32</v>
      </c>
      <c r="L654" s="307">
        <v>4.75</v>
      </c>
      <c r="M654" s="142">
        <f t="shared" si="157"/>
        <v>2.5700000000000003</v>
      </c>
      <c r="N654" s="91" t="e">
        <f>+#REF!-L654</f>
        <v>#REF!</v>
      </c>
      <c r="O654" s="258"/>
      <c r="P654" s="157"/>
      <c r="Q654" s="307">
        <v>4.3</v>
      </c>
      <c r="R654" s="307">
        <v>2</v>
      </c>
      <c r="S654" s="142"/>
      <c r="T654" s="91">
        <f t="shared" si="158"/>
        <v>-2</v>
      </c>
      <c r="U654" s="157"/>
      <c r="V654" s="307">
        <v>17.29</v>
      </c>
      <c r="W654" s="307">
        <v>5.69</v>
      </c>
      <c r="X654" s="142"/>
      <c r="Y654" s="91"/>
      <c r="Z654" s="132"/>
    </row>
    <row r="655" spans="1:26" s="68" customFormat="1" hidden="1" outlineLevel="1" x14ac:dyDescent="0.25">
      <c r="A655" s="63" t="s">
        <v>1473</v>
      </c>
      <c r="B655" s="64" t="s">
        <v>1932</v>
      </c>
      <c r="C655" s="65" t="s">
        <v>2381</v>
      </c>
      <c r="D655" s="66"/>
      <c r="E655" s="67"/>
      <c r="F655" s="307">
        <v>0</v>
      </c>
      <c r="G655" s="307">
        <v>0</v>
      </c>
      <c r="H655" s="142"/>
      <c r="I655" s="91">
        <f t="shared" si="156"/>
        <v>0</v>
      </c>
      <c r="J655" s="157"/>
      <c r="K655" s="307">
        <v>46.730000000000004</v>
      </c>
      <c r="L655" s="307">
        <v>4.6900000000000004</v>
      </c>
      <c r="M655" s="142">
        <f t="shared" si="157"/>
        <v>42.040000000000006</v>
      </c>
      <c r="N655" s="91" t="e">
        <f>+#REF!-L655</f>
        <v>#REF!</v>
      </c>
      <c r="O655" s="258"/>
      <c r="P655" s="157"/>
      <c r="Q655" s="307">
        <v>7.12</v>
      </c>
      <c r="R655" s="307">
        <v>0</v>
      </c>
      <c r="S655" s="142"/>
      <c r="T655" s="91">
        <f t="shared" si="158"/>
        <v>0</v>
      </c>
      <c r="U655" s="157"/>
      <c r="V655" s="307">
        <v>50.570000000000007</v>
      </c>
      <c r="W655" s="307">
        <v>16.52</v>
      </c>
      <c r="X655" s="142"/>
      <c r="Y655" s="91"/>
      <c r="Z655" s="132"/>
    </row>
    <row r="656" spans="1:26" s="68" customFormat="1" hidden="1" outlineLevel="1" x14ac:dyDescent="0.25">
      <c r="A656" s="63" t="s">
        <v>1474</v>
      </c>
      <c r="B656" s="64" t="s">
        <v>1933</v>
      </c>
      <c r="C656" s="65" t="s">
        <v>2382</v>
      </c>
      <c r="D656" s="66"/>
      <c r="E656" s="67"/>
      <c r="F656" s="307">
        <v>17.3</v>
      </c>
      <c r="G656" s="307">
        <v>0</v>
      </c>
      <c r="H656" s="142"/>
      <c r="I656" s="91">
        <f t="shared" si="156"/>
        <v>0</v>
      </c>
      <c r="J656" s="157"/>
      <c r="K656" s="307">
        <v>2484.25</v>
      </c>
      <c r="L656" s="307">
        <v>51.800000000000004</v>
      </c>
      <c r="M656" s="142">
        <f t="shared" si="157"/>
        <v>2432.4499999999998</v>
      </c>
      <c r="N656" s="91" t="e">
        <f>+#REF!-L656</f>
        <v>#REF!</v>
      </c>
      <c r="O656" s="258"/>
      <c r="P656" s="157"/>
      <c r="Q656" s="307">
        <v>2219.4299999999998</v>
      </c>
      <c r="R656" s="307">
        <v>35.300000000000004</v>
      </c>
      <c r="S656" s="142"/>
      <c r="T656" s="91">
        <f t="shared" si="158"/>
        <v>-35.300000000000004</v>
      </c>
      <c r="U656" s="157"/>
      <c r="V656" s="307">
        <v>2538.34</v>
      </c>
      <c r="W656" s="307">
        <v>56.540000000000006</v>
      </c>
      <c r="X656" s="142"/>
      <c r="Y656" s="91"/>
      <c r="Z656" s="132"/>
    </row>
    <row r="657" spans="1:26" s="68" customFormat="1" hidden="1" outlineLevel="1" x14ac:dyDescent="0.25">
      <c r="A657" s="63" t="s">
        <v>1475</v>
      </c>
      <c r="B657" s="64" t="s">
        <v>1934</v>
      </c>
      <c r="C657" s="65" t="s">
        <v>2383</v>
      </c>
      <c r="D657" s="66"/>
      <c r="E657" s="67"/>
      <c r="F657" s="307">
        <v>0</v>
      </c>
      <c r="G657" s="307">
        <v>0</v>
      </c>
      <c r="H657" s="142"/>
      <c r="I657" s="91">
        <f t="shared" si="156"/>
        <v>0</v>
      </c>
      <c r="J657" s="157"/>
      <c r="K657" s="307">
        <v>317.09000000000003</v>
      </c>
      <c r="L657" s="307">
        <v>23.22</v>
      </c>
      <c r="M657" s="142">
        <f t="shared" si="157"/>
        <v>293.87</v>
      </c>
      <c r="N657" s="91" t="e">
        <f>+#REF!-L657</f>
        <v>#REF!</v>
      </c>
      <c r="O657" s="258"/>
      <c r="P657" s="157"/>
      <c r="Q657" s="307">
        <v>0</v>
      </c>
      <c r="R657" s="307">
        <v>23.22</v>
      </c>
      <c r="S657" s="142"/>
      <c r="T657" s="91">
        <f t="shared" si="158"/>
        <v>-23.22</v>
      </c>
      <c r="U657" s="157"/>
      <c r="V657" s="307">
        <v>556.91000000000008</v>
      </c>
      <c r="W657" s="307">
        <v>23.22</v>
      </c>
      <c r="X657" s="142"/>
      <c r="Y657" s="91"/>
      <c r="Z657" s="132"/>
    </row>
    <row r="658" spans="1:26" s="68" customFormat="1" hidden="1" outlineLevel="1" x14ac:dyDescent="0.25">
      <c r="A658" s="63" t="s">
        <v>1476</v>
      </c>
      <c r="B658" s="64" t="s">
        <v>1935</v>
      </c>
      <c r="C658" s="65" t="s">
        <v>2384</v>
      </c>
      <c r="D658" s="66"/>
      <c r="E658" s="67"/>
      <c r="F658" s="307">
        <v>8.19</v>
      </c>
      <c r="G658" s="307">
        <v>0</v>
      </c>
      <c r="H658" s="142"/>
      <c r="I658" s="91">
        <f t="shared" si="156"/>
        <v>0</v>
      </c>
      <c r="J658" s="157"/>
      <c r="K658" s="307">
        <v>146.92000000000002</v>
      </c>
      <c r="L658" s="307">
        <v>3.1</v>
      </c>
      <c r="M658" s="142">
        <f t="shared" si="157"/>
        <v>143.82000000000002</v>
      </c>
      <c r="N658" s="91" t="e">
        <f>+#REF!-L658</f>
        <v>#REF!</v>
      </c>
      <c r="O658" s="258"/>
      <c r="P658" s="157"/>
      <c r="Q658" s="307">
        <v>65.45</v>
      </c>
      <c r="R658" s="307">
        <v>3.1</v>
      </c>
      <c r="S658" s="142"/>
      <c r="T658" s="91">
        <f t="shared" si="158"/>
        <v>-3.1</v>
      </c>
      <c r="U658" s="157"/>
      <c r="V658" s="307">
        <v>228.18</v>
      </c>
      <c r="W658" s="307">
        <v>31.150000000000002</v>
      </c>
      <c r="X658" s="142"/>
      <c r="Y658" s="91"/>
      <c r="Z658" s="132"/>
    </row>
    <row r="659" spans="1:26" s="68" customFormat="1" hidden="1" outlineLevel="1" x14ac:dyDescent="0.25">
      <c r="A659" s="63" t="s">
        <v>1477</v>
      </c>
      <c r="B659" s="64" t="s">
        <v>1936</v>
      </c>
      <c r="C659" s="65" t="s">
        <v>2385</v>
      </c>
      <c r="D659" s="66"/>
      <c r="E659" s="67"/>
      <c r="F659" s="307">
        <v>8.6300000000000008</v>
      </c>
      <c r="G659" s="307">
        <v>3.1</v>
      </c>
      <c r="H659" s="142"/>
      <c r="I659" s="91">
        <f t="shared" si="156"/>
        <v>-3.1</v>
      </c>
      <c r="J659" s="157"/>
      <c r="K659" s="307">
        <v>30.34</v>
      </c>
      <c r="L659" s="307">
        <v>3.1</v>
      </c>
      <c r="M659" s="142">
        <f t="shared" si="157"/>
        <v>27.24</v>
      </c>
      <c r="N659" s="91" t="e">
        <f>+#REF!-L659</f>
        <v>#REF!</v>
      </c>
      <c r="O659" s="258"/>
      <c r="P659" s="157"/>
      <c r="Q659" s="307">
        <v>20.75</v>
      </c>
      <c r="R659" s="307">
        <v>3.1</v>
      </c>
      <c r="S659" s="142"/>
      <c r="T659" s="91">
        <f t="shared" si="158"/>
        <v>-3.1</v>
      </c>
      <c r="U659" s="157"/>
      <c r="V659" s="307">
        <v>46.97</v>
      </c>
      <c r="W659" s="307">
        <v>10.48</v>
      </c>
      <c r="X659" s="142"/>
      <c r="Y659" s="91"/>
      <c r="Z659" s="132"/>
    </row>
    <row r="660" spans="1:26" s="68" customFormat="1" hidden="1" outlineLevel="1" x14ac:dyDescent="0.25">
      <c r="A660" s="63" t="s">
        <v>1478</v>
      </c>
      <c r="B660" s="64" t="s">
        <v>1937</v>
      </c>
      <c r="C660" s="65" t="s">
        <v>2386</v>
      </c>
      <c r="D660" s="66"/>
      <c r="E660" s="67"/>
      <c r="F660" s="307">
        <v>-26951.07</v>
      </c>
      <c r="G660" s="307">
        <v>-27427.65</v>
      </c>
      <c r="H660" s="142"/>
      <c r="I660" s="91">
        <f t="shared" ref="I660:I691" si="159">+U660-G660</f>
        <v>27427.65</v>
      </c>
      <c r="J660" s="157"/>
      <c r="K660" s="307">
        <v>-104571.22</v>
      </c>
      <c r="L660" s="307">
        <v>-120501.91</v>
      </c>
      <c r="M660" s="142">
        <f t="shared" ref="M660:M691" si="160">+K660-L660</f>
        <v>15930.690000000002</v>
      </c>
      <c r="N660" s="91" t="e">
        <f>+#REF!-L660</f>
        <v>#REF!</v>
      </c>
      <c r="O660" s="258"/>
      <c r="P660" s="157"/>
      <c r="Q660" s="307">
        <v>-30460.04</v>
      </c>
      <c r="R660" s="307">
        <v>-92433.72</v>
      </c>
      <c r="S660" s="142"/>
      <c r="T660" s="91">
        <f t="shared" ref="T660:T691" si="161">+P660-R660</f>
        <v>92433.72</v>
      </c>
      <c r="U660" s="157"/>
      <c r="V660" s="307">
        <v>-682380.37</v>
      </c>
      <c r="W660" s="307">
        <v>-242118.69</v>
      </c>
      <c r="X660" s="142"/>
      <c r="Y660" s="91"/>
      <c r="Z660" s="132"/>
    </row>
    <row r="661" spans="1:26" s="68" customFormat="1" hidden="1" outlineLevel="1" x14ac:dyDescent="0.25">
      <c r="A661" s="63" t="s">
        <v>1479</v>
      </c>
      <c r="B661" s="64" t="s">
        <v>1938</v>
      </c>
      <c r="C661" s="65" t="s">
        <v>2387</v>
      </c>
      <c r="D661" s="66"/>
      <c r="E661" s="67"/>
      <c r="F661" s="307">
        <v>-40110</v>
      </c>
      <c r="G661" s="307">
        <v>-35242</v>
      </c>
      <c r="H661" s="142"/>
      <c r="I661" s="91">
        <f t="shared" si="159"/>
        <v>35242</v>
      </c>
      <c r="J661" s="157"/>
      <c r="K661" s="307">
        <v>-275766</v>
      </c>
      <c r="L661" s="307">
        <v>-286161</v>
      </c>
      <c r="M661" s="142">
        <f t="shared" si="160"/>
        <v>10395</v>
      </c>
      <c r="N661" s="91" t="e">
        <f>+#REF!-L661</f>
        <v>#REF!</v>
      </c>
      <c r="O661" s="258"/>
      <c r="P661" s="157"/>
      <c r="Q661" s="307">
        <v>-127990</v>
      </c>
      <c r="R661" s="307">
        <v>-115036</v>
      </c>
      <c r="S661" s="142"/>
      <c r="T661" s="91">
        <f t="shared" si="161"/>
        <v>115036</v>
      </c>
      <c r="U661" s="157"/>
      <c r="V661" s="307">
        <v>-446702</v>
      </c>
      <c r="W661" s="307">
        <v>-450343</v>
      </c>
      <c r="X661" s="142"/>
      <c r="Y661" s="91"/>
      <c r="Z661" s="132"/>
    </row>
    <row r="662" spans="1:26" s="68" customFormat="1" hidden="1" outlineLevel="1" x14ac:dyDescent="0.25">
      <c r="A662" s="63" t="s">
        <v>1480</v>
      </c>
      <c r="B662" s="64" t="s">
        <v>1939</v>
      </c>
      <c r="C662" s="65" t="s">
        <v>2388</v>
      </c>
      <c r="D662" s="66"/>
      <c r="E662" s="67"/>
      <c r="F662" s="307">
        <v>-0.01</v>
      </c>
      <c r="G662" s="307">
        <v>0</v>
      </c>
      <c r="H662" s="142"/>
      <c r="I662" s="91">
        <f t="shared" si="159"/>
        <v>0</v>
      </c>
      <c r="J662" s="157"/>
      <c r="K662" s="307">
        <v>0.04</v>
      </c>
      <c r="L662" s="307">
        <v>0</v>
      </c>
      <c r="M662" s="142">
        <f t="shared" si="160"/>
        <v>0.04</v>
      </c>
      <c r="N662" s="91" t="e">
        <f>+#REF!-L662</f>
        <v>#REF!</v>
      </c>
      <c r="O662" s="258"/>
      <c r="P662" s="157"/>
      <c r="Q662" s="307">
        <v>0.02</v>
      </c>
      <c r="R662" s="307">
        <v>0</v>
      </c>
      <c r="S662" s="142"/>
      <c r="T662" s="91">
        <f t="shared" si="161"/>
        <v>0</v>
      </c>
      <c r="U662" s="157"/>
      <c r="V662" s="307">
        <v>0.05</v>
      </c>
      <c r="W662" s="307">
        <v>0</v>
      </c>
      <c r="X662" s="142"/>
      <c r="Y662" s="91"/>
      <c r="Z662" s="132"/>
    </row>
    <row r="663" spans="1:26" s="68" customFormat="1" hidden="1" outlineLevel="1" x14ac:dyDescent="0.25">
      <c r="A663" s="63" t="s">
        <v>1481</v>
      </c>
      <c r="B663" s="64" t="s">
        <v>1940</v>
      </c>
      <c r="C663" s="65" t="s">
        <v>2389</v>
      </c>
      <c r="D663" s="66"/>
      <c r="E663" s="67"/>
      <c r="F663" s="307">
        <v>0</v>
      </c>
      <c r="G663" s="307">
        <v>-84.42</v>
      </c>
      <c r="H663" s="142"/>
      <c r="I663" s="91">
        <f t="shared" si="159"/>
        <v>84.42</v>
      </c>
      <c r="J663" s="157"/>
      <c r="K663" s="307">
        <v>-1702.51</v>
      </c>
      <c r="L663" s="307">
        <v>7.65</v>
      </c>
      <c r="M663" s="142">
        <f t="shared" si="160"/>
        <v>-1710.16</v>
      </c>
      <c r="N663" s="91" t="e">
        <f>+#REF!-L663</f>
        <v>#REF!</v>
      </c>
      <c r="O663" s="258"/>
      <c r="P663" s="157"/>
      <c r="Q663" s="307">
        <v>-1472.91</v>
      </c>
      <c r="R663" s="307">
        <v>-120.02</v>
      </c>
      <c r="S663" s="142"/>
      <c r="T663" s="91">
        <f t="shared" si="161"/>
        <v>120.02</v>
      </c>
      <c r="U663" s="157"/>
      <c r="V663" s="307">
        <v>-2151.02</v>
      </c>
      <c r="W663" s="307">
        <v>-5330.3300000000008</v>
      </c>
      <c r="X663" s="142"/>
      <c r="Y663" s="91"/>
      <c r="Z663" s="132"/>
    </row>
    <row r="664" spans="1:26" s="68" customFormat="1" hidden="1" outlineLevel="1" x14ac:dyDescent="0.25">
      <c r="A664" s="63" t="s">
        <v>1482</v>
      </c>
      <c r="B664" s="64" t="s">
        <v>1941</v>
      </c>
      <c r="C664" s="65" t="s">
        <v>2390</v>
      </c>
      <c r="D664" s="66"/>
      <c r="E664" s="67"/>
      <c r="F664" s="307">
        <v>-54376.11</v>
      </c>
      <c r="G664" s="307">
        <v>-51793.16</v>
      </c>
      <c r="H664" s="142"/>
      <c r="I664" s="91">
        <f t="shared" si="159"/>
        <v>51793.16</v>
      </c>
      <c r="J664" s="157"/>
      <c r="K664" s="307">
        <v>-352237.99</v>
      </c>
      <c r="L664" s="307">
        <v>-399255.3</v>
      </c>
      <c r="M664" s="142">
        <f t="shared" si="160"/>
        <v>47017.31</v>
      </c>
      <c r="N664" s="91" t="e">
        <f>+#REF!-L664</f>
        <v>#REF!</v>
      </c>
      <c r="O664" s="258"/>
      <c r="P664" s="157"/>
      <c r="Q664" s="307">
        <v>-138850.13</v>
      </c>
      <c r="R664" s="307">
        <v>-156143.81</v>
      </c>
      <c r="S664" s="142"/>
      <c r="T664" s="91">
        <f t="shared" si="161"/>
        <v>156143.81</v>
      </c>
      <c r="U664" s="157"/>
      <c r="V664" s="307">
        <v>-622008.51</v>
      </c>
      <c r="W664" s="307">
        <v>-923194.52</v>
      </c>
      <c r="X664" s="142"/>
      <c r="Y664" s="91"/>
      <c r="Z664" s="132"/>
    </row>
    <row r="665" spans="1:26" s="68" customFormat="1" hidden="1" outlineLevel="1" x14ac:dyDescent="0.25">
      <c r="A665" s="63" t="s">
        <v>1483</v>
      </c>
      <c r="B665" s="64" t="s">
        <v>1942</v>
      </c>
      <c r="C665" s="65" t="s">
        <v>2391</v>
      </c>
      <c r="D665" s="66"/>
      <c r="E665" s="67"/>
      <c r="F665" s="307">
        <v>208228.98699999999</v>
      </c>
      <c r="G665" s="307">
        <v>258177.25</v>
      </c>
      <c r="H665" s="142"/>
      <c r="I665" s="91">
        <f t="shared" si="159"/>
        <v>-258177.25</v>
      </c>
      <c r="J665" s="157"/>
      <c r="K665" s="307">
        <v>1302429.757</v>
      </c>
      <c r="L665" s="307">
        <v>1811221.4100000001</v>
      </c>
      <c r="M665" s="142">
        <f t="shared" si="160"/>
        <v>-508791.65300000017</v>
      </c>
      <c r="N665" s="91" t="e">
        <f>+#REF!-L665</f>
        <v>#REF!</v>
      </c>
      <c r="O665" s="258"/>
      <c r="P665" s="157"/>
      <c r="Q665" s="307">
        <v>559975.82700000005</v>
      </c>
      <c r="R665" s="307">
        <v>672867.33</v>
      </c>
      <c r="S665" s="142"/>
      <c r="T665" s="91">
        <f t="shared" si="161"/>
        <v>-672867.33</v>
      </c>
      <c r="U665" s="157"/>
      <c r="V665" s="307">
        <v>4685057.8169999998</v>
      </c>
      <c r="W665" s="307">
        <v>3047967.0660000001</v>
      </c>
      <c r="X665" s="142"/>
      <c r="Y665" s="91"/>
      <c r="Z665" s="132"/>
    </row>
    <row r="666" spans="1:26" s="68" customFormat="1" hidden="1" outlineLevel="1" x14ac:dyDescent="0.25">
      <c r="A666" s="63" t="s">
        <v>1484</v>
      </c>
      <c r="B666" s="64" t="s">
        <v>1943</v>
      </c>
      <c r="C666" s="65" t="s">
        <v>2392</v>
      </c>
      <c r="D666" s="66"/>
      <c r="E666" s="67"/>
      <c r="F666" s="307">
        <v>88753.02</v>
      </c>
      <c r="G666" s="307">
        <v>-173656.48</v>
      </c>
      <c r="H666" s="142"/>
      <c r="I666" s="91">
        <f t="shared" si="159"/>
        <v>173656.48</v>
      </c>
      <c r="J666" s="157"/>
      <c r="K666" s="307">
        <v>-428054.14</v>
      </c>
      <c r="L666" s="307">
        <v>-24471.41</v>
      </c>
      <c r="M666" s="142">
        <f t="shared" si="160"/>
        <v>-403582.73000000004</v>
      </c>
      <c r="N666" s="91" t="e">
        <f>+#REF!-L666</f>
        <v>#REF!</v>
      </c>
      <c r="O666" s="258"/>
      <c r="P666" s="157"/>
      <c r="Q666" s="307">
        <v>-252488.4</v>
      </c>
      <c r="R666" s="307">
        <v>-178084.16</v>
      </c>
      <c r="S666" s="142"/>
      <c r="T666" s="91">
        <f t="shared" si="161"/>
        <v>178084.16</v>
      </c>
      <c r="U666" s="157"/>
      <c r="V666" s="307">
        <v>48359.31</v>
      </c>
      <c r="W666" s="307">
        <v>-821755.9800000001</v>
      </c>
      <c r="X666" s="142"/>
      <c r="Y666" s="91"/>
      <c r="Z666" s="132"/>
    </row>
    <row r="667" spans="1:26" s="68" customFormat="1" hidden="1" outlineLevel="1" x14ac:dyDescent="0.25">
      <c r="A667" s="63" t="s">
        <v>1485</v>
      </c>
      <c r="B667" s="64" t="s">
        <v>1944</v>
      </c>
      <c r="C667" s="65" t="s">
        <v>2393</v>
      </c>
      <c r="D667" s="66"/>
      <c r="E667" s="67"/>
      <c r="F667" s="307">
        <v>0</v>
      </c>
      <c r="G667" s="307">
        <v>0</v>
      </c>
      <c r="H667" s="142"/>
      <c r="I667" s="91">
        <f t="shared" si="159"/>
        <v>0</v>
      </c>
      <c r="J667" s="157"/>
      <c r="K667" s="307">
        <v>0</v>
      </c>
      <c r="L667" s="307">
        <v>0</v>
      </c>
      <c r="M667" s="142">
        <f t="shared" si="160"/>
        <v>0</v>
      </c>
      <c r="N667" s="91" t="e">
        <f>+#REF!-L667</f>
        <v>#REF!</v>
      </c>
      <c r="O667" s="258"/>
      <c r="P667" s="157"/>
      <c r="Q667" s="307">
        <v>0</v>
      </c>
      <c r="R667" s="307">
        <v>0</v>
      </c>
      <c r="S667" s="142"/>
      <c r="T667" s="91">
        <f t="shared" si="161"/>
        <v>0</v>
      </c>
      <c r="U667" s="157"/>
      <c r="V667" s="307">
        <v>0.03</v>
      </c>
      <c r="W667" s="307">
        <v>0</v>
      </c>
      <c r="X667" s="142"/>
      <c r="Y667" s="91"/>
      <c r="Z667" s="132"/>
    </row>
    <row r="668" spans="1:26" s="68" customFormat="1" hidden="1" outlineLevel="1" x14ac:dyDescent="0.25">
      <c r="A668" s="63" t="s">
        <v>1486</v>
      </c>
      <c r="B668" s="64" t="s">
        <v>1945</v>
      </c>
      <c r="C668" s="65" t="s">
        <v>2394</v>
      </c>
      <c r="D668" s="66"/>
      <c r="E668" s="67"/>
      <c r="F668" s="307">
        <v>6.8100000000000005</v>
      </c>
      <c r="G668" s="307">
        <v>0</v>
      </c>
      <c r="H668" s="142"/>
      <c r="I668" s="91">
        <f t="shared" si="159"/>
        <v>0</v>
      </c>
      <c r="J668" s="157"/>
      <c r="K668" s="307">
        <v>6.8100000000000005</v>
      </c>
      <c r="L668" s="307">
        <v>0</v>
      </c>
      <c r="M668" s="142">
        <f t="shared" si="160"/>
        <v>6.8100000000000005</v>
      </c>
      <c r="N668" s="91" t="e">
        <f>+#REF!-L668</f>
        <v>#REF!</v>
      </c>
      <c r="O668" s="258"/>
      <c r="P668" s="157"/>
      <c r="Q668" s="307">
        <v>6.8100000000000005</v>
      </c>
      <c r="R668" s="307">
        <v>0</v>
      </c>
      <c r="S668" s="142"/>
      <c r="T668" s="91">
        <f t="shared" si="161"/>
        <v>0</v>
      </c>
      <c r="U668" s="157"/>
      <c r="V668" s="307">
        <v>7.4600000000000009</v>
      </c>
      <c r="W668" s="307">
        <v>0.19</v>
      </c>
      <c r="X668" s="142"/>
      <c r="Y668" s="91"/>
      <c r="Z668" s="132"/>
    </row>
    <row r="669" spans="1:26" s="68" customFormat="1" hidden="1" outlineLevel="1" x14ac:dyDescent="0.25">
      <c r="A669" s="63" t="s">
        <v>1487</v>
      </c>
      <c r="B669" s="64" t="s">
        <v>1946</v>
      </c>
      <c r="C669" s="65" t="s">
        <v>2395</v>
      </c>
      <c r="D669" s="66"/>
      <c r="E669" s="67"/>
      <c r="F669" s="307">
        <v>0</v>
      </c>
      <c r="G669" s="307">
        <v>55.82</v>
      </c>
      <c r="H669" s="142"/>
      <c r="I669" s="91">
        <f t="shared" si="159"/>
        <v>-55.82</v>
      </c>
      <c r="J669" s="157"/>
      <c r="K669" s="307">
        <v>168.63</v>
      </c>
      <c r="L669" s="307">
        <v>55.82</v>
      </c>
      <c r="M669" s="142">
        <f t="shared" si="160"/>
        <v>112.81</v>
      </c>
      <c r="N669" s="91" t="e">
        <f>+#REF!-L669</f>
        <v>#REF!</v>
      </c>
      <c r="O669" s="258"/>
      <c r="P669" s="157"/>
      <c r="Q669" s="307">
        <v>56.230000000000004</v>
      </c>
      <c r="R669" s="307">
        <v>55.82</v>
      </c>
      <c r="S669" s="142"/>
      <c r="T669" s="91">
        <f t="shared" si="161"/>
        <v>-55.82</v>
      </c>
      <c r="U669" s="157"/>
      <c r="V669" s="307">
        <v>281.33</v>
      </c>
      <c r="W669" s="307">
        <v>55.82</v>
      </c>
      <c r="X669" s="142"/>
      <c r="Y669" s="91"/>
      <c r="Z669" s="132"/>
    </row>
    <row r="670" spans="1:26" s="68" customFormat="1" hidden="1" outlineLevel="1" x14ac:dyDescent="0.25">
      <c r="A670" s="63" t="s">
        <v>1488</v>
      </c>
      <c r="B670" s="64" t="s">
        <v>1947</v>
      </c>
      <c r="C670" s="65" t="s">
        <v>2396</v>
      </c>
      <c r="D670" s="66"/>
      <c r="E670" s="67"/>
      <c r="F670" s="307">
        <v>164.26</v>
      </c>
      <c r="G670" s="307">
        <v>142.29</v>
      </c>
      <c r="H670" s="142"/>
      <c r="I670" s="91">
        <f t="shared" si="159"/>
        <v>-142.29</v>
      </c>
      <c r="J670" s="157"/>
      <c r="K670" s="307">
        <v>7043.71</v>
      </c>
      <c r="L670" s="307">
        <v>14128.91</v>
      </c>
      <c r="M670" s="142">
        <f t="shared" si="160"/>
        <v>-7085.2</v>
      </c>
      <c r="N670" s="91" t="e">
        <f>+#REF!-L670</f>
        <v>#REF!</v>
      </c>
      <c r="O670" s="258"/>
      <c r="P670" s="157"/>
      <c r="Q670" s="307">
        <v>1457.93</v>
      </c>
      <c r="R670" s="307">
        <v>7024.12</v>
      </c>
      <c r="S670" s="142"/>
      <c r="T670" s="91">
        <f t="shared" si="161"/>
        <v>-7024.12</v>
      </c>
      <c r="U670" s="157"/>
      <c r="V670" s="307">
        <v>9688.2000000000007</v>
      </c>
      <c r="W670" s="307">
        <v>15340.1</v>
      </c>
      <c r="X670" s="142"/>
      <c r="Y670" s="91"/>
      <c r="Z670" s="132"/>
    </row>
    <row r="671" spans="1:26" s="68" customFormat="1" hidden="1" outlineLevel="1" x14ac:dyDescent="0.25">
      <c r="A671" s="63" t="s">
        <v>1489</v>
      </c>
      <c r="B671" s="64" t="s">
        <v>1948</v>
      </c>
      <c r="C671" s="65" t="s">
        <v>2397</v>
      </c>
      <c r="D671" s="66"/>
      <c r="E671" s="67"/>
      <c r="F671" s="307">
        <v>0</v>
      </c>
      <c r="G671" s="307">
        <v>0</v>
      </c>
      <c r="H671" s="142"/>
      <c r="I671" s="91">
        <f t="shared" si="159"/>
        <v>0</v>
      </c>
      <c r="J671" s="157"/>
      <c r="K671" s="307">
        <v>0</v>
      </c>
      <c r="L671" s="307">
        <v>116.38</v>
      </c>
      <c r="M671" s="142">
        <f t="shared" si="160"/>
        <v>-116.38</v>
      </c>
      <c r="N671" s="91" t="e">
        <f>+#REF!-L671</f>
        <v>#REF!</v>
      </c>
      <c r="O671" s="258"/>
      <c r="P671" s="157"/>
      <c r="Q671" s="307">
        <v>0</v>
      </c>
      <c r="R671" s="307">
        <v>66.62</v>
      </c>
      <c r="S671" s="142"/>
      <c r="T671" s="91">
        <f t="shared" si="161"/>
        <v>-66.62</v>
      </c>
      <c r="U671" s="157"/>
      <c r="V671" s="307">
        <v>0</v>
      </c>
      <c r="W671" s="307">
        <v>116.38</v>
      </c>
      <c r="X671" s="142"/>
      <c r="Y671" s="91"/>
      <c r="Z671" s="132"/>
    </row>
    <row r="672" spans="1:26" s="68" customFormat="1" hidden="1" outlineLevel="1" x14ac:dyDescent="0.25">
      <c r="A672" s="63" t="s">
        <v>1490</v>
      </c>
      <c r="B672" s="64" t="s">
        <v>1949</v>
      </c>
      <c r="C672" s="65" t="s">
        <v>2398</v>
      </c>
      <c r="D672" s="66"/>
      <c r="E672" s="67"/>
      <c r="F672" s="307">
        <v>0</v>
      </c>
      <c r="G672" s="307">
        <v>0</v>
      </c>
      <c r="H672" s="142"/>
      <c r="I672" s="91">
        <f t="shared" si="159"/>
        <v>0</v>
      </c>
      <c r="J672" s="157"/>
      <c r="K672" s="307">
        <v>3464.17</v>
      </c>
      <c r="L672" s="307">
        <v>0</v>
      </c>
      <c r="M672" s="142">
        <f t="shared" si="160"/>
        <v>3464.17</v>
      </c>
      <c r="N672" s="91" t="e">
        <f>+#REF!-L672</f>
        <v>#REF!</v>
      </c>
      <c r="O672" s="258"/>
      <c r="P672" s="157"/>
      <c r="Q672" s="307">
        <v>0</v>
      </c>
      <c r="R672" s="307">
        <v>0</v>
      </c>
      <c r="S672" s="142"/>
      <c r="T672" s="91">
        <f t="shared" si="161"/>
        <v>0</v>
      </c>
      <c r="U672" s="157"/>
      <c r="V672" s="307">
        <v>1069746.8299999998</v>
      </c>
      <c r="W672" s="307">
        <v>0</v>
      </c>
      <c r="X672" s="142"/>
      <c r="Y672" s="91"/>
      <c r="Z672" s="132"/>
    </row>
    <row r="673" spans="1:26" s="68" customFormat="1" hidden="1" outlineLevel="1" x14ac:dyDescent="0.25">
      <c r="A673" s="63" t="s">
        <v>1491</v>
      </c>
      <c r="B673" s="64" t="s">
        <v>1950</v>
      </c>
      <c r="C673" s="65" t="s">
        <v>2399</v>
      </c>
      <c r="D673" s="66"/>
      <c r="E673" s="67"/>
      <c r="F673" s="307">
        <v>83542.5</v>
      </c>
      <c r="G673" s="307">
        <v>99744.16</v>
      </c>
      <c r="H673" s="142"/>
      <c r="I673" s="91">
        <f t="shared" si="159"/>
        <v>-99744.16</v>
      </c>
      <c r="J673" s="157"/>
      <c r="K673" s="307">
        <v>691874.71</v>
      </c>
      <c r="L673" s="307">
        <v>691084.61</v>
      </c>
      <c r="M673" s="142">
        <f t="shared" si="160"/>
        <v>790.09999999997672</v>
      </c>
      <c r="N673" s="91" t="e">
        <f>+#REF!-L673</f>
        <v>#REF!</v>
      </c>
      <c r="O673" s="258"/>
      <c r="P673" s="157"/>
      <c r="Q673" s="307">
        <v>335202.58</v>
      </c>
      <c r="R673" s="307">
        <v>351094.5</v>
      </c>
      <c r="S673" s="142"/>
      <c r="T673" s="91">
        <f t="shared" si="161"/>
        <v>-351094.5</v>
      </c>
      <c r="U673" s="157"/>
      <c r="V673" s="307">
        <v>1093262.0699999998</v>
      </c>
      <c r="W673" s="307">
        <v>1170300.6599999999</v>
      </c>
      <c r="X673" s="142"/>
      <c r="Y673" s="91"/>
      <c r="Z673" s="132"/>
    </row>
    <row r="674" spans="1:26" s="68" customFormat="1" hidden="1" outlineLevel="1" x14ac:dyDescent="0.25">
      <c r="A674" s="63" t="s">
        <v>1492</v>
      </c>
      <c r="B674" s="64" t="s">
        <v>1951</v>
      </c>
      <c r="C674" s="65" t="s">
        <v>2400</v>
      </c>
      <c r="D674" s="66"/>
      <c r="E674" s="67"/>
      <c r="F674" s="307">
        <v>201752.78</v>
      </c>
      <c r="G674" s="307">
        <v>161297.55000000002</v>
      </c>
      <c r="H674" s="142"/>
      <c r="I674" s="91">
        <f t="shared" si="159"/>
        <v>-161297.55000000002</v>
      </c>
      <c r="J674" s="157"/>
      <c r="K674" s="307">
        <v>1186332.24</v>
      </c>
      <c r="L674" s="307">
        <v>1044570.84</v>
      </c>
      <c r="M674" s="142">
        <f t="shared" si="160"/>
        <v>141761.40000000002</v>
      </c>
      <c r="N674" s="91" t="e">
        <f>+#REF!-L674</f>
        <v>#REF!</v>
      </c>
      <c r="O674" s="258"/>
      <c r="P674" s="157"/>
      <c r="Q674" s="307">
        <v>544437.26</v>
      </c>
      <c r="R674" s="307">
        <v>453774.84</v>
      </c>
      <c r="S674" s="142"/>
      <c r="T674" s="91">
        <f t="shared" si="161"/>
        <v>-453774.84</v>
      </c>
      <c r="U674" s="157"/>
      <c r="V674" s="307">
        <v>1986654.0899999999</v>
      </c>
      <c r="W674" s="307">
        <v>-738567.55999999994</v>
      </c>
      <c r="X674" s="142"/>
      <c r="Y674" s="91"/>
      <c r="Z674" s="132"/>
    </row>
    <row r="675" spans="1:26" s="68" customFormat="1" hidden="1" outlineLevel="1" x14ac:dyDescent="0.25">
      <c r="A675" s="63" t="s">
        <v>1493</v>
      </c>
      <c r="B675" s="64" t="s">
        <v>1952</v>
      </c>
      <c r="C675" s="65" t="s">
        <v>2401</v>
      </c>
      <c r="D675" s="66"/>
      <c r="E675" s="67"/>
      <c r="F675" s="307">
        <v>0</v>
      </c>
      <c r="G675" s="307">
        <v>0</v>
      </c>
      <c r="H675" s="142"/>
      <c r="I675" s="91">
        <f t="shared" si="159"/>
        <v>0</v>
      </c>
      <c r="J675" s="157"/>
      <c r="K675" s="307">
        <v>0</v>
      </c>
      <c r="L675" s="307">
        <v>0</v>
      </c>
      <c r="M675" s="142">
        <f t="shared" si="160"/>
        <v>0</v>
      </c>
      <c r="N675" s="91" t="e">
        <f>+#REF!-L675</f>
        <v>#REF!</v>
      </c>
      <c r="O675" s="258"/>
      <c r="P675" s="157"/>
      <c r="Q675" s="307">
        <v>0</v>
      </c>
      <c r="R675" s="307">
        <v>0</v>
      </c>
      <c r="S675" s="142"/>
      <c r="T675" s="91">
        <f t="shared" si="161"/>
        <v>0</v>
      </c>
      <c r="U675" s="157"/>
      <c r="V675" s="307">
        <v>0</v>
      </c>
      <c r="W675" s="307">
        <v>905.15</v>
      </c>
      <c r="X675" s="142"/>
      <c r="Y675" s="91"/>
      <c r="Z675" s="132"/>
    </row>
    <row r="676" spans="1:26" s="68" customFormat="1" hidden="1" outlineLevel="1" x14ac:dyDescent="0.25">
      <c r="A676" s="63" t="s">
        <v>1494</v>
      </c>
      <c r="B676" s="64" t="s">
        <v>1953</v>
      </c>
      <c r="C676" s="65" t="s">
        <v>2402</v>
      </c>
      <c r="D676" s="66"/>
      <c r="E676" s="67"/>
      <c r="F676" s="307">
        <v>0</v>
      </c>
      <c r="G676" s="307">
        <v>-53.26</v>
      </c>
      <c r="H676" s="142"/>
      <c r="I676" s="91">
        <f t="shared" si="159"/>
        <v>53.26</v>
      </c>
      <c r="J676" s="157"/>
      <c r="K676" s="307">
        <v>-94.77</v>
      </c>
      <c r="L676" s="307">
        <v>-10.85</v>
      </c>
      <c r="M676" s="142">
        <f t="shared" si="160"/>
        <v>-83.92</v>
      </c>
      <c r="N676" s="91" t="e">
        <f>+#REF!-L676</f>
        <v>#REF!</v>
      </c>
      <c r="O676" s="258"/>
      <c r="P676" s="157"/>
      <c r="Q676" s="307">
        <v>0</v>
      </c>
      <c r="R676" s="307">
        <v>-162.27000000000001</v>
      </c>
      <c r="S676" s="142"/>
      <c r="T676" s="91">
        <f t="shared" si="161"/>
        <v>162.27000000000001</v>
      </c>
      <c r="U676" s="157"/>
      <c r="V676" s="307">
        <v>-41.109999999999992</v>
      </c>
      <c r="W676" s="307">
        <v>-11.36</v>
      </c>
      <c r="X676" s="142"/>
      <c r="Y676" s="91"/>
      <c r="Z676" s="132"/>
    </row>
    <row r="677" spans="1:26" s="68" customFormat="1" hidden="1" outlineLevel="1" x14ac:dyDescent="0.25">
      <c r="A677" s="63" t="s">
        <v>1495</v>
      </c>
      <c r="B677" s="64" t="s">
        <v>1954</v>
      </c>
      <c r="C677" s="65" t="s">
        <v>2403</v>
      </c>
      <c r="D677" s="66"/>
      <c r="E677" s="67"/>
      <c r="F677" s="307">
        <v>22988.560000000001</v>
      </c>
      <c r="G677" s="307">
        <v>32593.100000000002</v>
      </c>
      <c r="H677" s="142"/>
      <c r="I677" s="91">
        <f t="shared" si="159"/>
        <v>-32593.100000000002</v>
      </c>
      <c r="J677" s="157"/>
      <c r="K677" s="307">
        <v>-105744.67</v>
      </c>
      <c r="L677" s="307">
        <v>245845.17</v>
      </c>
      <c r="M677" s="142">
        <f t="shared" si="160"/>
        <v>-351589.84</v>
      </c>
      <c r="N677" s="91" t="e">
        <f>+#REF!-L677</f>
        <v>#REF!</v>
      </c>
      <c r="O677" s="258"/>
      <c r="P677" s="157"/>
      <c r="Q677" s="307">
        <v>-36712.76</v>
      </c>
      <c r="R677" s="307">
        <v>-8552.84</v>
      </c>
      <c r="S677" s="142"/>
      <c r="T677" s="91">
        <f t="shared" si="161"/>
        <v>8552.84</v>
      </c>
      <c r="U677" s="157"/>
      <c r="V677" s="307">
        <v>243882.17000000004</v>
      </c>
      <c r="W677" s="307">
        <v>401443.72600000002</v>
      </c>
      <c r="X677" s="142"/>
      <c r="Y677" s="91"/>
      <c r="Z677" s="132"/>
    </row>
    <row r="678" spans="1:26" s="68" customFormat="1" hidden="1" outlineLevel="1" x14ac:dyDescent="0.25">
      <c r="A678" s="63" t="s">
        <v>1496</v>
      </c>
      <c r="B678" s="64" t="s">
        <v>1955</v>
      </c>
      <c r="C678" s="65" t="s">
        <v>2404</v>
      </c>
      <c r="D678" s="66"/>
      <c r="E678" s="67"/>
      <c r="F678" s="307">
        <v>1526.14</v>
      </c>
      <c r="G678" s="307">
        <v>6571.81</v>
      </c>
      <c r="H678" s="142"/>
      <c r="I678" s="91">
        <f t="shared" si="159"/>
        <v>-6571.81</v>
      </c>
      <c r="J678" s="157"/>
      <c r="K678" s="307">
        <v>4154.63</v>
      </c>
      <c r="L678" s="307">
        <v>14683.4</v>
      </c>
      <c r="M678" s="142">
        <f t="shared" si="160"/>
        <v>-10528.77</v>
      </c>
      <c r="N678" s="91" t="e">
        <f>+#REF!-L678</f>
        <v>#REF!</v>
      </c>
      <c r="O678" s="258"/>
      <c r="P678" s="157"/>
      <c r="Q678" s="307">
        <v>2608.71</v>
      </c>
      <c r="R678" s="307">
        <v>10251.48</v>
      </c>
      <c r="S678" s="142"/>
      <c r="T678" s="91">
        <f t="shared" si="161"/>
        <v>-10251.48</v>
      </c>
      <c r="U678" s="157"/>
      <c r="V678" s="307">
        <v>16442.46</v>
      </c>
      <c r="W678" s="307">
        <v>16980.78</v>
      </c>
      <c r="X678" s="142"/>
      <c r="Y678" s="91"/>
      <c r="Z678" s="132"/>
    </row>
    <row r="679" spans="1:26" s="68" customFormat="1" hidden="1" outlineLevel="1" x14ac:dyDescent="0.25">
      <c r="A679" s="63" t="s">
        <v>1497</v>
      </c>
      <c r="B679" s="64" t="s">
        <v>1956</v>
      </c>
      <c r="C679" s="65" t="s">
        <v>2405</v>
      </c>
      <c r="D679" s="66"/>
      <c r="E679" s="67"/>
      <c r="F679" s="307">
        <v>-2108.71</v>
      </c>
      <c r="G679" s="307">
        <v>-20411.400000000001</v>
      </c>
      <c r="H679" s="142"/>
      <c r="I679" s="91">
        <f t="shared" si="159"/>
        <v>20411.400000000001</v>
      </c>
      <c r="J679" s="157"/>
      <c r="K679" s="307">
        <v>-78534.41</v>
      </c>
      <c r="L679" s="307">
        <v>-111750.08</v>
      </c>
      <c r="M679" s="142">
        <f t="shared" si="160"/>
        <v>33215.67</v>
      </c>
      <c r="N679" s="91" t="e">
        <f>+#REF!-L679</f>
        <v>#REF!</v>
      </c>
      <c r="O679" s="258"/>
      <c r="P679" s="157"/>
      <c r="Q679" s="307">
        <v>-14266.220000000001</v>
      </c>
      <c r="R679" s="307">
        <v>-47329.270000000004</v>
      </c>
      <c r="S679" s="142"/>
      <c r="T679" s="91">
        <f t="shared" si="161"/>
        <v>47329.270000000004</v>
      </c>
      <c r="U679" s="157"/>
      <c r="V679" s="307">
        <v>-169393.91999999998</v>
      </c>
      <c r="W679" s="307">
        <v>-192764.41</v>
      </c>
      <c r="X679" s="142"/>
      <c r="Y679" s="91"/>
      <c r="Z679" s="132"/>
    </row>
    <row r="680" spans="1:26" s="68" customFormat="1" hidden="1" outlineLevel="1" x14ac:dyDescent="0.25">
      <c r="A680" s="63" t="s">
        <v>1498</v>
      </c>
      <c r="B680" s="64" t="s">
        <v>1957</v>
      </c>
      <c r="C680" s="65" t="s">
        <v>2406</v>
      </c>
      <c r="D680" s="66"/>
      <c r="E680" s="67"/>
      <c r="F680" s="307">
        <v>206.11</v>
      </c>
      <c r="G680" s="307">
        <v>207.83</v>
      </c>
      <c r="H680" s="142"/>
      <c r="I680" s="91">
        <f t="shared" si="159"/>
        <v>-207.83</v>
      </c>
      <c r="J680" s="157"/>
      <c r="K680" s="307">
        <v>1358.9</v>
      </c>
      <c r="L680" s="307">
        <v>1479.57</v>
      </c>
      <c r="M680" s="142">
        <f t="shared" si="160"/>
        <v>-120.66999999999985</v>
      </c>
      <c r="N680" s="91" t="e">
        <f>+#REF!-L680</f>
        <v>#REF!</v>
      </c>
      <c r="O680" s="258"/>
      <c r="P680" s="157"/>
      <c r="Q680" s="307">
        <v>584.51</v>
      </c>
      <c r="R680" s="307">
        <v>588.52</v>
      </c>
      <c r="S680" s="142"/>
      <c r="T680" s="91">
        <f t="shared" si="161"/>
        <v>-588.52</v>
      </c>
      <c r="U680" s="157"/>
      <c r="V680" s="307">
        <v>2392.3200000000002</v>
      </c>
      <c r="W680" s="307">
        <v>2735.33</v>
      </c>
      <c r="X680" s="142"/>
      <c r="Y680" s="91"/>
      <c r="Z680" s="132"/>
    </row>
    <row r="681" spans="1:26" s="68" customFormat="1" hidden="1" outlineLevel="1" x14ac:dyDescent="0.25">
      <c r="A681" s="63" t="s">
        <v>1499</v>
      </c>
      <c r="B681" s="64" t="s">
        <v>1958</v>
      </c>
      <c r="C681" s="65" t="s">
        <v>2407</v>
      </c>
      <c r="D681" s="66"/>
      <c r="E681" s="67"/>
      <c r="F681" s="307">
        <v>0</v>
      </c>
      <c r="G681" s="307">
        <v>0</v>
      </c>
      <c r="H681" s="142"/>
      <c r="I681" s="91">
        <f t="shared" si="159"/>
        <v>0</v>
      </c>
      <c r="J681" s="157"/>
      <c r="K681" s="307">
        <v>0</v>
      </c>
      <c r="L681" s="307">
        <v>5.8100000000000005</v>
      </c>
      <c r="M681" s="142">
        <f t="shared" si="160"/>
        <v>-5.8100000000000005</v>
      </c>
      <c r="N681" s="91" t="e">
        <f>+#REF!-L681</f>
        <v>#REF!</v>
      </c>
      <c r="O681" s="258"/>
      <c r="P681" s="157"/>
      <c r="Q681" s="307">
        <v>0</v>
      </c>
      <c r="R681" s="307">
        <v>5.8100000000000005</v>
      </c>
      <c r="S681" s="142"/>
      <c r="T681" s="91">
        <f t="shared" si="161"/>
        <v>-5.8100000000000005</v>
      </c>
      <c r="U681" s="157"/>
      <c r="V681" s="307">
        <v>80.52</v>
      </c>
      <c r="W681" s="307">
        <v>38.080000000000005</v>
      </c>
      <c r="X681" s="142"/>
      <c r="Y681" s="91"/>
      <c r="Z681" s="132"/>
    </row>
    <row r="682" spans="1:26" s="68" customFormat="1" hidden="1" outlineLevel="1" x14ac:dyDescent="0.25">
      <c r="A682" s="63" t="s">
        <v>1500</v>
      </c>
      <c r="B682" s="64" t="s">
        <v>1959</v>
      </c>
      <c r="C682" s="65" t="s">
        <v>2408</v>
      </c>
      <c r="D682" s="66"/>
      <c r="E682" s="67"/>
      <c r="F682" s="307">
        <v>2795.84</v>
      </c>
      <c r="G682" s="307">
        <v>6023.95</v>
      </c>
      <c r="H682" s="142"/>
      <c r="I682" s="91">
        <f t="shared" si="159"/>
        <v>-6023.95</v>
      </c>
      <c r="J682" s="157"/>
      <c r="K682" s="307">
        <v>14417.01</v>
      </c>
      <c r="L682" s="307">
        <v>20532.39</v>
      </c>
      <c r="M682" s="142">
        <f t="shared" si="160"/>
        <v>-6115.3799999999992</v>
      </c>
      <c r="N682" s="91" t="e">
        <f>+#REF!-L682</f>
        <v>#REF!</v>
      </c>
      <c r="O682" s="258"/>
      <c r="P682" s="157"/>
      <c r="Q682" s="307">
        <v>5765.17</v>
      </c>
      <c r="R682" s="307">
        <v>10917.29</v>
      </c>
      <c r="S682" s="142"/>
      <c r="T682" s="91">
        <f t="shared" si="161"/>
        <v>-10917.29</v>
      </c>
      <c r="U682" s="157"/>
      <c r="V682" s="307">
        <v>24212.18</v>
      </c>
      <c r="W682" s="307">
        <v>25982.22</v>
      </c>
      <c r="X682" s="142"/>
      <c r="Y682" s="91"/>
      <c r="Z682" s="132"/>
    </row>
    <row r="683" spans="1:26" s="68" customFormat="1" hidden="1" outlineLevel="1" x14ac:dyDescent="0.25">
      <c r="A683" s="63" t="s">
        <v>1501</v>
      </c>
      <c r="B683" s="64" t="s">
        <v>1960</v>
      </c>
      <c r="C683" s="65" t="s">
        <v>2409</v>
      </c>
      <c r="D683" s="66"/>
      <c r="E683" s="67"/>
      <c r="F683" s="307">
        <v>172820.68</v>
      </c>
      <c r="G683" s="307">
        <v>178243.99</v>
      </c>
      <c r="H683" s="142"/>
      <c r="I683" s="91">
        <f t="shared" si="159"/>
        <v>-178243.99</v>
      </c>
      <c r="J683" s="157"/>
      <c r="K683" s="307">
        <v>1209744.75</v>
      </c>
      <c r="L683" s="307">
        <v>1247707.97</v>
      </c>
      <c r="M683" s="142">
        <f t="shared" si="160"/>
        <v>-37963.219999999972</v>
      </c>
      <c r="N683" s="91" t="e">
        <f>+#REF!-L683</f>
        <v>#REF!</v>
      </c>
      <c r="O683" s="258"/>
      <c r="P683" s="157"/>
      <c r="Q683" s="307">
        <v>518462.04000000004</v>
      </c>
      <c r="R683" s="307">
        <v>534731.97</v>
      </c>
      <c r="S683" s="142"/>
      <c r="T683" s="91">
        <f t="shared" si="161"/>
        <v>-534731.97</v>
      </c>
      <c r="U683" s="157"/>
      <c r="V683" s="307">
        <v>2065565.22</v>
      </c>
      <c r="W683" s="307">
        <v>2056034.87</v>
      </c>
      <c r="X683" s="142"/>
      <c r="Y683" s="91"/>
      <c r="Z683" s="132"/>
    </row>
    <row r="684" spans="1:26" s="68" customFormat="1" hidden="1" outlineLevel="1" x14ac:dyDescent="0.25">
      <c r="A684" s="63" t="s">
        <v>1502</v>
      </c>
      <c r="B684" s="64" t="s">
        <v>1961</v>
      </c>
      <c r="C684" s="65" t="s">
        <v>2410</v>
      </c>
      <c r="D684" s="66"/>
      <c r="E684" s="67"/>
      <c r="F684" s="307">
        <v>12345.49</v>
      </c>
      <c r="G684" s="307">
        <v>8126.7300000000005</v>
      </c>
      <c r="H684" s="142"/>
      <c r="I684" s="91">
        <f t="shared" si="159"/>
        <v>-8126.7300000000005</v>
      </c>
      <c r="J684" s="157"/>
      <c r="K684" s="307">
        <v>82701.990000000005</v>
      </c>
      <c r="L684" s="307">
        <v>79148.83</v>
      </c>
      <c r="M684" s="142">
        <f t="shared" si="160"/>
        <v>3553.1600000000035</v>
      </c>
      <c r="N684" s="91" t="e">
        <f>+#REF!-L684</f>
        <v>#REF!</v>
      </c>
      <c r="O684" s="258"/>
      <c r="P684" s="157"/>
      <c r="Q684" s="307">
        <v>36755.61</v>
      </c>
      <c r="R684" s="307">
        <v>31252.31</v>
      </c>
      <c r="S684" s="142"/>
      <c r="T684" s="91">
        <f t="shared" si="161"/>
        <v>-31252.31</v>
      </c>
      <c r="U684" s="157"/>
      <c r="V684" s="307">
        <v>134313.71000000002</v>
      </c>
      <c r="W684" s="307">
        <v>139736.18</v>
      </c>
      <c r="X684" s="142"/>
      <c r="Y684" s="91"/>
      <c r="Z684" s="132"/>
    </row>
    <row r="685" spans="1:26" s="68" customFormat="1" hidden="1" outlineLevel="1" x14ac:dyDescent="0.25">
      <c r="A685" s="63" t="s">
        <v>1503</v>
      </c>
      <c r="B685" s="64" t="s">
        <v>1962</v>
      </c>
      <c r="C685" s="65" t="s">
        <v>2411</v>
      </c>
      <c r="D685" s="66"/>
      <c r="E685" s="67"/>
      <c r="F685" s="307">
        <v>470167.33</v>
      </c>
      <c r="G685" s="307">
        <v>406727.87</v>
      </c>
      <c r="H685" s="142"/>
      <c r="I685" s="91">
        <f t="shared" si="159"/>
        <v>-406727.87</v>
      </c>
      <c r="J685" s="157"/>
      <c r="K685" s="307">
        <v>3244239.87</v>
      </c>
      <c r="L685" s="307">
        <v>2911302.27</v>
      </c>
      <c r="M685" s="142">
        <f t="shared" si="160"/>
        <v>332937.60000000009</v>
      </c>
      <c r="N685" s="91" t="e">
        <f>+#REF!-L685</f>
        <v>#REF!</v>
      </c>
      <c r="O685" s="258"/>
      <c r="P685" s="157"/>
      <c r="Q685" s="307">
        <v>1395221.62</v>
      </c>
      <c r="R685" s="307">
        <v>1225795.57</v>
      </c>
      <c r="S685" s="142"/>
      <c r="T685" s="91">
        <f t="shared" si="161"/>
        <v>-1225795.57</v>
      </c>
      <c r="U685" s="157"/>
      <c r="V685" s="307">
        <v>5578391.3600000003</v>
      </c>
      <c r="W685" s="307">
        <v>4942569.0999999996</v>
      </c>
      <c r="X685" s="142"/>
      <c r="Y685" s="91"/>
      <c r="Z685" s="132"/>
    </row>
    <row r="686" spans="1:26" s="68" customFormat="1" hidden="1" outlineLevel="1" x14ac:dyDescent="0.25">
      <c r="A686" s="63" t="s">
        <v>1504</v>
      </c>
      <c r="B686" s="64" t="s">
        <v>1963</v>
      </c>
      <c r="C686" s="65" t="s">
        <v>2412</v>
      </c>
      <c r="D686" s="66"/>
      <c r="E686" s="67"/>
      <c r="F686" s="307">
        <v>0</v>
      </c>
      <c r="G686" s="307">
        <v>0</v>
      </c>
      <c r="H686" s="142"/>
      <c r="I686" s="91">
        <f t="shared" si="159"/>
        <v>0</v>
      </c>
      <c r="J686" s="157"/>
      <c r="K686" s="307">
        <v>0</v>
      </c>
      <c r="L686" s="307">
        <v>0</v>
      </c>
      <c r="M686" s="142">
        <f t="shared" si="160"/>
        <v>0</v>
      </c>
      <c r="N686" s="91" t="e">
        <f>+#REF!-L686</f>
        <v>#REF!</v>
      </c>
      <c r="O686" s="258"/>
      <c r="P686" s="157"/>
      <c r="Q686" s="307">
        <v>0</v>
      </c>
      <c r="R686" s="307">
        <v>0</v>
      </c>
      <c r="S686" s="142"/>
      <c r="T686" s="91">
        <f t="shared" si="161"/>
        <v>0</v>
      </c>
      <c r="U686" s="157"/>
      <c r="V686" s="307">
        <v>0</v>
      </c>
      <c r="W686" s="307">
        <v>1.58</v>
      </c>
      <c r="X686" s="142"/>
      <c r="Y686" s="91"/>
      <c r="Z686" s="132"/>
    </row>
    <row r="687" spans="1:26" s="68" customFormat="1" hidden="1" outlineLevel="1" x14ac:dyDescent="0.25">
      <c r="A687" s="63" t="s">
        <v>1505</v>
      </c>
      <c r="B687" s="64" t="s">
        <v>1964</v>
      </c>
      <c r="C687" s="65" t="s">
        <v>2413</v>
      </c>
      <c r="D687" s="66"/>
      <c r="E687" s="67"/>
      <c r="F687" s="307">
        <v>35986.559999999998</v>
      </c>
      <c r="G687" s="307">
        <v>42902.97</v>
      </c>
      <c r="H687" s="142"/>
      <c r="I687" s="91">
        <f t="shared" si="159"/>
        <v>-42902.97</v>
      </c>
      <c r="J687" s="157"/>
      <c r="K687" s="307">
        <v>253938.97</v>
      </c>
      <c r="L687" s="307">
        <v>304826.73</v>
      </c>
      <c r="M687" s="142">
        <f t="shared" si="160"/>
        <v>-50887.75999999998</v>
      </c>
      <c r="N687" s="91" t="e">
        <f>+#REF!-L687</f>
        <v>#REF!</v>
      </c>
      <c r="O687" s="258"/>
      <c r="P687" s="157"/>
      <c r="Q687" s="307">
        <v>108462.74</v>
      </c>
      <c r="R687" s="307">
        <v>129133.35</v>
      </c>
      <c r="S687" s="142"/>
      <c r="T687" s="91">
        <f t="shared" si="161"/>
        <v>-129133.35</v>
      </c>
      <c r="U687" s="157"/>
      <c r="V687" s="307">
        <v>355307.03</v>
      </c>
      <c r="W687" s="307">
        <v>468862.06999999995</v>
      </c>
      <c r="X687" s="142"/>
      <c r="Y687" s="91"/>
      <c r="Z687" s="132"/>
    </row>
    <row r="688" spans="1:26" s="68" customFormat="1" hidden="1" outlineLevel="1" x14ac:dyDescent="0.25">
      <c r="A688" s="63" t="s">
        <v>1506</v>
      </c>
      <c r="B688" s="64" t="s">
        <v>1965</v>
      </c>
      <c r="C688" s="65" t="s">
        <v>2414</v>
      </c>
      <c r="D688" s="66"/>
      <c r="E688" s="67"/>
      <c r="F688" s="307">
        <v>15579.130000000001</v>
      </c>
      <c r="G688" s="307">
        <v>14321.380000000001</v>
      </c>
      <c r="H688" s="142"/>
      <c r="I688" s="91">
        <f t="shared" si="159"/>
        <v>-14321.380000000001</v>
      </c>
      <c r="J688" s="157"/>
      <c r="K688" s="307">
        <v>104811.75</v>
      </c>
      <c r="L688" s="307">
        <v>102595.1</v>
      </c>
      <c r="M688" s="142">
        <f t="shared" si="160"/>
        <v>2216.6499999999942</v>
      </c>
      <c r="N688" s="91" t="e">
        <f>+#REF!-L688</f>
        <v>#REF!</v>
      </c>
      <c r="O688" s="258"/>
      <c r="P688" s="157"/>
      <c r="Q688" s="307">
        <v>46203.340000000004</v>
      </c>
      <c r="R688" s="307">
        <v>43319.200000000004</v>
      </c>
      <c r="S688" s="142"/>
      <c r="T688" s="91">
        <f t="shared" si="161"/>
        <v>-43319.200000000004</v>
      </c>
      <c r="U688" s="157"/>
      <c r="V688" s="307">
        <v>170643.25</v>
      </c>
      <c r="W688" s="307">
        <v>180477.21000000002</v>
      </c>
      <c r="X688" s="142"/>
      <c r="Y688" s="91"/>
      <c r="Z688" s="132"/>
    </row>
    <row r="689" spans="1:26" s="68" customFormat="1" hidden="1" outlineLevel="1" x14ac:dyDescent="0.25">
      <c r="A689" s="63" t="s">
        <v>1507</v>
      </c>
      <c r="B689" s="64" t="s">
        <v>1966</v>
      </c>
      <c r="C689" s="65" t="s">
        <v>2415</v>
      </c>
      <c r="D689" s="66"/>
      <c r="E689" s="67"/>
      <c r="F689" s="307">
        <v>270.18</v>
      </c>
      <c r="G689" s="307">
        <v>162.46</v>
      </c>
      <c r="H689" s="142"/>
      <c r="I689" s="91">
        <f t="shared" si="159"/>
        <v>-162.46</v>
      </c>
      <c r="J689" s="157"/>
      <c r="K689" s="307">
        <v>1581.67</v>
      </c>
      <c r="L689" s="307">
        <v>6787.03</v>
      </c>
      <c r="M689" s="142">
        <f t="shared" si="160"/>
        <v>-5205.3599999999997</v>
      </c>
      <c r="N689" s="91" t="e">
        <f>+#REF!-L689</f>
        <v>#REF!</v>
      </c>
      <c r="O689" s="258"/>
      <c r="P689" s="157"/>
      <c r="Q689" s="307">
        <v>1185.43</v>
      </c>
      <c r="R689" s="307">
        <v>1474.02</v>
      </c>
      <c r="S689" s="142"/>
      <c r="T689" s="91">
        <f t="shared" si="161"/>
        <v>-1474.02</v>
      </c>
      <c r="U689" s="157"/>
      <c r="V689" s="307">
        <v>-3149.2799999999997</v>
      </c>
      <c r="W689" s="307">
        <v>7424.0499999999993</v>
      </c>
      <c r="X689" s="142"/>
      <c r="Y689" s="91"/>
      <c r="Z689" s="132"/>
    </row>
    <row r="690" spans="1:26" s="68" customFormat="1" hidden="1" outlineLevel="1" x14ac:dyDescent="0.25">
      <c r="A690" s="63" t="s">
        <v>1508</v>
      </c>
      <c r="B690" s="64" t="s">
        <v>1967</v>
      </c>
      <c r="C690" s="65" t="s">
        <v>2416</v>
      </c>
      <c r="D690" s="66"/>
      <c r="E690" s="67"/>
      <c r="F690" s="307">
        <v>619.81000000000006</v>
      </c>
      <c r="G690" s="307">
        <v>365.12</v>
      </c>
      <c r="H690" s="142"/>
      <c r="I690" s="91">
        <f t="shared" si="159"/>
        <v>-365.12</v>
      </c>
      <c r="J690" s="157"/>
      <c r="K690" s="307">
        <v>4709.7300000000005</v>
      </c>
      <c r="L690" s="307">
        <v>7609.89</v>
      </c>
      <c r="M690" s="142">
        <f t="shared" si="160"/>
        <v>-2900.16</v>
      </c>
      <c r="N690" s="91" t="e">
        <f>+#REF!-L690</f>
        <v>#REF!</v>
      </c>
      <c r="O690" s="258"/>
      <c r="P690" s="157"/>
      <c r="Q690" s="307">
        <v>1115.24</v>
      </c>
      <c r="R690" s="307">
        <v>1992.4</v>
      </c>
      <c r="S690" s="142"/>
      <c r="T690" s="91">
        <f t="shared" si="161"/>
        <v>-1992.4</v>
      </c>
      <c r="U690" s="157"/>
      <c r="V690" s="307">
        <v>14531.98</v>
      </c>
      <c r="W690" s="307">
        <v>9324.19</v>
      </c>
      <c r="X690" s="142"/>
      <c r="Y690" s="91"/>
      <c r="Z690" s="132"/>
    </row>
    <row r="691" spans="1:26" s="68" customFormat="1" hidden="1" outlineLevel="1" x14ac:dyDescent="0.25">
      <c r="A691" s="63" t="s">
        <v>1509</v>
      </c>
      <c r="B691" s="64" t="s">
        <v>1968</v>
      </c>
      <c r="C691" s="65" t="s">
        <v>2417</v>
      </c>
      <c r="D691" s="66"/>
      <c r="E691" s="67"/>
      <c r="F691" s="307">
        <v>6296.87</v>
      </c>
      <c r="G691" s="307">
        <v>7700.55</v>
      </c>
      <c r="H691" s="142"/>
      <c r="I691" s="91">
        <f t="shared" si="159"/>
        <v>-7700.55</v>
      </c>
      <c r="J691" s="157"/>
      <c r="K691" s="307">
        <v>44078.1</v>
      </c>
      <c r="L691" s="307">
        <v>53903.840000000004</v>
      </c>
      <c r="M691" s="142">
        <f t="shared" si="160"/>
        <v>-9825.7400000000052</v>
      </c>
      <c r="N691" s="91" t="e">
        <f>+#REF!-L691</f>
        <v>#REF!</v>
      </c>
      <c r="O691" s="258"/>
      <c r="P691" s="157"/>
      <c r="Q691" s="307">
        <v>18890.61</v>
      </c>
      <c r="R691" s="307">
        <v>23101.65</v>
      </c>
      <c r="S691" s="142"/>
      <c r="T691" s="91">
        <f t="shared" si="161"/>
        <v>-23101.65</v>
      </c>
      <c r="U691" s="157"/>
      <c r="V691" s="307">
        <v>82580.850000000006</v>
      </c>
      <c r="W691" s="307">
        <v>96175.49</v>
      </c>
      <c r="X691" s="142"/>
      <c r="Y691" s="91"/>
      <c r="Z691" s="132"/>
    </row>
    <row r="692" spans="1:26" s="68" customFormat="1" hidden="1" outlineLevel="1" x14ac:dyDescent="0.25">
      <c r="A692" s="63" t="s">
        <v>1510</v>
      </c>
      <c r="B692" s="64" t="s">
        <v>1969</v>
      </c>
      <c r="C692" s="65" t="s">
        <v>2418</v>
      </c>
      <c r="D692" s="66"/>
      <c r="E692" s="67"/>
      <c r="F692" s="307">
        <v>168849.96</v>
      </c>
      <c r="G692" s="307">
        <v>143800.1</v>
      </c>
      <c r="H692" s="142"/>
      <c r="I692" s="91">
        <f t="shared" ref="I692:I727" si="162">+U692-G692</f>
        <v>-143800.1</v>
      </c>
      <c r="J692" s="157"/>
      <c r="K692" s="307">
        <v>1168248.05</v>
      </c>
      <c r="L692" s="307">
        <v>1068034.83</v>
      </c>
      <c r="M692" s="142">
        <f t="shared" ref="M692:M723" si="163">+K692-L692</f>
        <v>100213.21999999997</v>
      </c>
      <c r="N692" s="91" t="e">
        <f>+#REF!-L692</f>
        <v>#REF!</v>
      </c>
      <c r="O692" s="258"/>
      <c r="P692" s="157"/>
      <c r="Q692" s="307">
        <v>562044.59</v>
      </c>
      <c r="R692" s="307">
        <v>511581.14</v>
      </c>
      <c r="S692" s="142"/>
      <c r="T692" s="91">
        <f t="shared" ref="T692:T727" si="164">+P692-R692</f>
        <v>-511581.14</v>
      </c>
      <c r="U692" s="157"/>
      <c r="V692" s="307">
        <v>1958024.31</v>
      </c>
      <c r="W692" s="307">
        <v>1800911.96</v>
      </c>
      <c r="X692" s="142"/>
      <c r="Y692" s="91"/>
      <c r="Z692" s="132"/>
    </row>
    <row r="693" spans="1:26" s="68" customFormat="1" hidden="1" outlineLevel="1" x14ac:dyDescent="0.25">
      <c r="A693" s="63" t="s">
        <v>1511</v>
      </c>
      <c r="B693" s="64" t="s">
        <v>1970</v>
      </c>
      <c r="C693" s="65" t="s">
        <v>2419</v>
      </c>
      <c r="D693" s="66"/>
      <c r="E693" s="67"/>
      <c r="F693" s="307">
        <v>0</v>
      </c>
      <c r="G693" s="307">
        <v>0</v>
      </c>
      <c r="H693" s="142"/>
      <c r="I693" s="91">
        <f t="shared" si="162"/>
        <v>0</v>
      </c>
      <c r="J693" s="157"/>
      <c r="K693" s="307">
        <v>8530.64</v>
      </c>
      <c r="L693" s="307">
        <v>4285.01</v>
      </c>
      <c r="M693" s="142">
        <f t="shared" si="163"/>
        <v>4245.6299999999992</v>
      </c>
      <c r="N693" s="91" t="e">
        <f>+#REF!-L693</f>
        <v>#REF!</v>
      </c>
      <c r="O693" s="258"/>
      <c r="P693" s="157"/>
      <c r="Q693" s="307">
        <v>-994.35</v>
      </c>
      <c r="R693" s="307">
        <v>1241.02</v>
      </c>
      <c r="S693" s="142"/>
      <c r="T693" s="91">
        <f t="shared" si="164"/>
        <v>-1241.02</v>
      </c>
      <c r="U693" s="157"/>
      <c r="V693" s="307">
        <v>7941.66</v>
      </c>
      <c r="W693" s="307">
        <v>-33944.559999999998</v>
      </c>
      <c r="X693" s="142"/>
      <c r="Y693" s="91"/>
      <c r="Z693" s="132"/>
    </row>
    <row r="694" spans="1:26" s="68" customFormat="1" hidden="1" outlineLevel="1" x14ac:dyDescent="0.25">
      <c r="A694" s="63" t="s">
        <v>1512</v>
      </c>
      <c r="B694" s="64" t="s">
        <v>1971</v>
      </c>
      <c r="C694" s="65" t="s">
        <v>2420</v>
      </c>
      <c r="D694" s="66"/>
      <c r="E694" s="67"/>
      <c r="F694" s="307">
        <v>543.12</v>
      </c>
      <c r="G694" s="307">
        <v>2071</v>
      </c>
      <c r="H694" s="142"/>
      <c r="I694" s="91">
        <f t="shared" si="162"/>
        <v>-2071</v>
      </c>
      <c r="J694" s="157"/>
      <c r="K694" s="307">
        <v>3801.85</v>
      </c>
      <c r="L694" s="307">
        <v>14497.01</v>
      </c>
      <c r="M694" s="142">
        <f t="shared" si="163"/>
        <v>-10695.16</v>
      </c>
      <c r="N694" s="91" t="e">
        <f>+#REF!-L694</f>
        <v>#REF!</v>
      </c>
      <c r="O694" s="258"/>
      <c r="P694" s="157"/>
      <c r="Q694" s="307">
        <v>1629.3600000000001</v>
      </c>
      <c r="R694" s="307">
        <v>6213</v>
      </c>
      <c r="S694" s="142"/>
      <c r="T694" s="91">
        <f t="shared" si="164"/>
        <v>-6213</v>
      </c>
      <c r="U694" s="157"/>
      <c r="V694" s="307">
        <v>14156.85</v>
      </c>
      <c r="W694" s="307">
        <v>15306.36</v>
      </c>
      <c r="X694" s="142"/>
      <c r="Y694" s="91"/>
      <c r="Z694" s="132"/>
    </row>
    <row r="695" spans="1:26" s="68" customFormat="1" hidden="1" outlineLevel="1" x14ac:dyDescent="0.25">
      <c r="A695" s="63" t="s">
        <v>1513</v>
      </c>
      <c r="B695" s="64" t="s">
        <v>1972</v>
      </c>
      <c r="C695" s="65" t="s">
        <v>2421</v>
      </c>
      <c r="D695" s="66"/>
      <c r="E695" s="67"/>
      <c r="F695" s="307">
        <v>504.54</v>
      </c>
      <c r="G695" s="307">
        <v>322.83</v>
      </c>
      <c r="H695" s="142"/>
      <c r="I695" s="91">
        <f t="shared" si="162"/>
        <v>-322.83</v>
      </c>
      <c r="J695" s="157"/>
      <c r="K695" s="307">
        <v>3531.78</v>
      </c>
      <c r="L695" s="307">
        <v>2252.33</v>
      </c>
      <c r="M695" s="142">
        <f t="shared" si="163"/>
        <v>1279.4500000000003</v>
      </c>
      <c r="N695" s="91" t="e">
        <f>+#REF!-L695</f>
        <v>#REF!</v>
      </c>
      <c r="O695" s="258"/>
      <c r="P695" s="157"/>
      <c r="Q695" s="307">
        <v>1513.6200000000001</v>
      </c>
      <c r="R695" s="307">
        <v>968.49</v>
      </c>
      <c r="S695" s="142"/>
      <c r="T695" s="91">
        <f t="shared" si="164"/>
        <v>-968.49</v>
      </c>
      <c r="U695" s="157"/>
      <c r="V695" s="307">
        <v>5145.93</v>
      </c>
      <c r="W695" s="307">
        <v>2635.88</v>
      </c>
      <c r="X695" s="142"/>
      <c r="Y695" s="91"/>
      <c r="Z695" s="132"/>
    </row>
    <row r="696" spans="1:26" s="68" customFormat="1" hidden="1" outlineLevel="1" x14ac:dyDescent="0.25">
      <c r="A696" s="63" t="s">
        <v>1514</v>
      </c>
      <c r="B696" s="64" t="s">
        <v>1973</v>
      </c>
      <c r="C696" s="65" t="s">
        <v>2422</v>
      </c>
      <c r="D696" s="66"/>
      <c r="E696" s="67"/>
      <c r="F696" s="307">
        <v>-239901.05000000002</v>
      </c>
      <c r="G696" s="307">
        <v>-244691.92</v>
      </c>
      <c r="H696" s="142"/>
      <c r="I696" s="91">
        <f t="shared" si="162"/>
        <v>244691.92</v>
      </c>
      <c r="J696" s="157"/>
      <c r="K696" s="307">
        <v>-1679307.35</v>
      </c>
      <c r="L696" s="307">
        <v>-1594110.4300000002</v>
      </c>
      <c r="M696" s="142">
        <f t="shared" si="163"/>
        <v>-85196.919999999925</v>
      </c>
      <c r="N696" s="91" t="e">
        <f>+#REF!-L696</f>
        <v>#REF!</v>
      </c>
      <c r="O696" s="258"/>
      <c r="P696" s="157"/>
      <c r="Q696" s="307">
        <v>-719703.15</v>
      </c>
      <c r="R696" s="307">
        <v>-615342.76</v>
      </c>
      <c r="S696" s="142"/>
      <c r="T696" s="91">
        <f t="shared" si="164"/>
        <v>615342.76</v>
      </c>
      <c r="U696" s="157"/>
      <c r="V696" s="307">
        <v>-2902766.95</v>
      </c>
      <c r="W696" s="307">
        <v>-3168014.83</v>
      </c>
      <c r="X696" s="142"/>
      <c r="Y696" s="91"/>
      <c r="Z696" s="132"/>
    </row>
    <row r="697" spans="1:26" s="68" customFormat="1" hidden="1" outlineLevel="1" x14ac:dyDescent="0.25">
      <c r="A697" s="63" t="s">
        <v>1515</v>
      </c>
      <c r="B697" s="64" t="s">
        <v>1974</v>
      </c>
      <c r="C697" s="65" t="s">
        <v>2423</v>
      </c>
      <c r="D697" s="66"/>
      <c r="E697" s="67"/>
      <c r="F697" s="307">
        <v>-73445.290000000008</v>
      </c>
      <c r="G697" s="307">
        <v>-66912.680000000008</v>
      </c>
      <c r="H697" s="142"/>
      <c r="I697" s="91">
        <f t="shared" si="162"/>
        <v>66912.680000000008</v>
      </c>
      <c r="J697" s="157"/>
      <c r="K697" s="307">
        <v>-582841.62</v>
      </c>
      <c r="L697" s="307">
        <v>-566555.38</v>
      </c>
      <c r="M697" s="142">
        <f t="shared" si="163"/>
        <v>-16286.239999999991</v>
      </c>
      <c r="N697" s="91" t="e">
        <f>+#REF!-L697</f>
        <v>#REF!</v>
      </c>
      <c r="O697" s="258"/>
      <c r="P697" s="157"/>
      <c r="Q697" s="307">
        <v>-287497.15000000002</v>
      </c>
      <c r="R697" s="307">
        <v>-267471.32</v>
      </c>
      <c r="S697" s="142"/>
      <c r="T697" s="91">
        <f t="shared" si="164"/>
        <v>267471.32</v>
      </c>
      <c r="U697" s="157"/>
      <c r="V697" s="307">
        <v>-995965.22</v>
      </c>
      <c r="W697" s="307">
        <v>-982379.92</v>
      </c>
      <c r="X697" s="142"/>
      <c r="Y697" s="91"/>
      <c r="Z697" s="132"/>
    </row>
    <row r="698" spans="1:26" s="68" customFormat="1" hidden="1" outlineLevel="1" x14ac:dyDescent="0.25">
      <c r="A698" s="63" t="s">
        <v>1516</v>
      </c>
      <c r="B698" s="64" t="s">
        <v>1975</v>
      </c>
      <c r="C698" s="65" t="s">
        <v>2424</v>
      </c>
      <c r="D698" s="66"/>
      <c r="E698" s="67"/>
      <c r="F698" s="307">
        <v>-221527.37</v>
      </c>
      <c r="G698" s="307">
        <v>-178053.77</v>
      </c>
      <c r="H698" s="142"/>
      <c r="I698" s="91">
        <f t="shared" si="162"/>
        <v>178053.77</v>
      </c>
      <c r="J698" s="157"/>
      <c r="K698" s="307">
        <v>-1677393.44</v>
      </c>
      <c r="L698" s="307">
        <v>-1546659.58</v>
      </c>
      <c r="M698" s="142">
        <f t="shared" si="163"/>
        <v>-130733.85999999987</v>
      </c>
      <c r="N698" s="91" t="e">
        <f>+#REF!-L698</f>
        <v>#REF!</v>
      </c>
      <c r="O698" s="258"/>
      <c r="P698" s="157"/>
      <c r="Q698" s="307">
        <v>-863990.63</v>
      </c>
      <c r="R698" s="307">
        <v>-715727.19000000006</v>
      </c>
      <c r="S698" s="142"/>
      <c r="T698" s="91">
        <f t="shared" si="164"/>
        <v>715727.19000000006</v>
      </c>
      <c r="U698" s="157"/>
      <c r="V698" s="307">
        <v>-2769640.3899999997</v>
      </c>
      <c r="W698" s="307">
        <v>-2686238.5</v>
      </c>
      <c r="X698" s="142"/>
      <c r="Y698" s="91"/>
      <c r="Z698" s="132"/>
    </row>
    <row r="699" spans="1:26" s="68" customFormat="1" hidden="1" outlineLevel="1" x14ac:dyDescent="0.25">
      <c r="A699" s="63" t="s">
        <v>1517</v>
      </c>
      <c r="B699" s="64" t="s">
        <v>1976</v>
      </c>
      <c r="C699" s="65" t="s">
        <v>2425</v>
      </c>
      <c r="D699" s="66"/>
      <c r="E699" s="67"/>
      <c r="F699" s="307">
        <v>-73097.240000000005</v>
      </c>
      <c r="G699" s="307">
        <v>-56890.47</v>
      </c>
      <c r="H699" s="142"/>
      <c r="I699" s="91">
        <f t="shared" si="162"/>
        <v>56890.47</v>
      </c>
      <c r="J699" s="157"/>
      <c r="K699" s="307">
        <v>-471241.17</v>
      </c>
      <c r="L699" s="307">
        <v>-454831.48</v>
      </c>
      <c r="M699" s="142">
        <f t="shared" si="163"/>
        <v>-16409.690000000002</v>
      </c>
      <c r="N699" s="91" t="e">
        <f>+#REF!-L699</f>
        <v>#REF!</v>
      </c>
      <c r="O699" s="258"/>
      <c r="P699" s="157"/>
      <c r="Q699" s="307">
        <v>-232528.42</v>
      </c>
      <c r="R699" s="307">
        <v>-210671.33000000002</v>
      </c>
      <c r="S699" s="142"/>
      <c r="T699" s="91">
        <f t="shared" si="164"/>
        <v>210671.33000000002</v>
      </c>
      <c r="U699" s="157"/>
      <c r="V699" s="307">
        <v>-836964.13</v>
      </c>
      <c r="W699" s="307">
        <v>-789734.01</v>
      </c>
      <c r="X699" s="142"/>
      <c r="Y699" s="91"/>
      <c r="Z699" s="132"/>
    </row>
    <row r="700" spans="1:26" s="68" customFormat="1" hidden="1" outlineLevel="1" x14ac:dyDescent="0.25">
      <c r="A700" s="63" t="s">
        <v>1518</v>
      </c>
      <c r="B700" s="64" t="s">
        <v>1977</v>
      </c>
      <c r="C700" s="65" t="s">
        <v>2426</v>
      </c>
      <c r="D700" s="66"/>
      <c r="E700" s="67"/>
      <c r="F700" s="307">
        <v>-2363.67</v>
      </c>
      <c r="G700" s="307">
        <v>-8295.68</v>
      </c>
      <c r="H700" s="142"/>
      <c r="I700" s="91">
        <f t="shared" si="162"/>
        <v>8295.68</v>
      </c>
      <c r="J700" s="157"/>
      <c r="K700" s="307">
        <v>-22208.57</v>
      </c>
      <c r="L700" s="307">
        <v>-52494.020000000004</v>
      </c>
      <c r="M700" s="142">
        <f t="shared" si="163"/>
        <v>30285.450000000004</v>
      </c>
      <c r="N700" s="91" t="e">
        <f>+#REF!-L700</f>
        <v>#REF!</v>
      </c>
      <c r="O700" s="258"/>
      <c r="P700" s="157"/>
      <c r="Q700" s="307">
        <v>-9340.92</v>
      </c>
      <c r="R700" s="307">
        <v>-32653.600000000002</v>
      </c>
      <c r="S700" s="142"/>
      <c r="T700" s="91">
        <f t="shared" si="164"/>
        <v>32653.600000000002</v>
      </c>
      <c r="U700" s="157"/>
      <c r="V700" s="307">
        <v>-76278.84</v>
      </c>
      <c r="W700" s="307">
        <v>-110681.19</v>
      </c>
      <c r="X700" s="142"/>
      <c r="Y700" s="91"/>
      <c r="Z700" s="132"/>
    </row>
    <row r="701" spans="1:26" s="68" customFormat="1" hidden="1" outlineLevel="1" x14ac:dyDescent="0.25">
      <c r="A701" s="63" t="s">
        <v>1519</v>
      </c>
      <c r="B701" s="64" t="s">
        <v>1978</v>
      </c>
      <c r="C701" s="65" t="s">
        <v>2427</v>
      </c>
      <c r="D701" s="66"/>
      <c r="E701" s="67"/>
      <c r="F701" s="307">
        <v>-41777.26</v>
      </c>
      <c r="G701" s="307">
        <v>-26372.600000000002</v>
      </c>
      <c r="H701" s="142"/>
      <c r="I701" s="91">
        <f t="shared" si="162"/>
        <v>26372.600000000002</v>
      </c>
      <c r="J701" s="157"/>
      <c r="K701" s="307">
        <v>-300051.40000000002</v>
      </c>
      <c r="L701" s="307">
        <v>-277991.38</v>
      </c>
      <c r="M701" s="142">
        <f t="shared" si="163"/>
        <v>-22060.020000000019</v>
      </c>
      <c r="N701" s="91" t="e">
        <f>+#REF!-L701</f>
        <v>#REF!</v>
      </c>
      <c r="O701" s="258"/>
      <c r="P701" s="157"/>
      <c r="Q701" s="307">
        <v>-148180.79</v>
      </c>
      <c r="R701" s="307">
        <v>-132267.14000000001</v>
      </c>
      <c r="S701" s="142"/>
      <c r="T701" s="91">
        <f t="shared" si="164"/>
        <v>132267.14000000001</v>
      </c>
      <c r="U701" s="157"/>
      <c r="V701" s="307">
        <v>-485393.38</v>
      </c>
      <c r="W701" s="307">
        <v>-487434.82</v>
      </c>
      <c r="X701" s="142"/>
      <c r="Y701" s="91"/>
      <c r="Z701" s="132"/>
    </row>
    <row r="702" spans="1:26" s="68" customFormat="1" hidden="1" outlineLevel="1" x14ac:dyDescent="0.25">
      <c r="A702" s="63" t="s">
        <v>1520</v>
      </c>
      <c r="B702" s="64" t="s">
        <v>1979</v>
      </c>
      <c r="C702" s="65" t="s">
        <v>2428</v>
      </c>
      <c r="D702" s="66"/>
      <c r="E702" s="67"/>
      <c r="F702" s="307">
        <v>-53599.03</v>
      </c>
      <c r="G702" s="307">
        <v>-19148.73</v>
      </c>
      <c r="H702" s="142"/>
      <c r="I702" s="91">
        <f t="shared" si="162"/>
        <v>19148.73</v>
      </c>
      <c r="J702" s="157"/>
      <c r="K702" s="307">
        <v>-62051.58</v>
      </c>
      <c r="L702" s="307">
        <v>-46683.01</v>
      </c>
      <c r="M702" s="142">
        <f t="shared" si="163"/>
        <v>-15368.57</v>
      </c>
      <c r="N702" s="91" t="e">
        <f>+#REF!-L702</f>
        <v>#REF!</v>
      </c>
      <c r="O702" s="258"/>
      <c r="P702" s="157"/>
      <c r="Q702" s="307">
        <v>79842.960000000006</v>
      </c>
      <c r="R702" s="307">
        <v>126169.79000000001</v>
      </c>
      <c r="S702" s="142"/>
      <c r="T702" s="91">
        <f t="shared" si="164"/>
        <v>-126169.79000000001</v>
      </c>
      <c r="U702" s="157"/>
      <c r="V702" s="307">
        <v>-82655.790000000008</v>
      </c>
      <c r="W702" s="307">
        <v>7554.010000000002</v>
      </c>
      <c r="X702" s="142"/>
      <c r="Y702" s="91"/>
      <c r="Z702" s="132"/>
    </row>
    <row r="703" spans="1:26" s="68" customFormat="1" hidden="1" outlineLevel="1" x14ac:dyDescent="0.25">
      <c r="A703" s="63" t="s">
        <v>1521</v>
      </c>
      <c r="B703" s="64" t="s">
        <v>1980</v>
      </c>
      <c r="C703" s="65" t="s">
        <v>2429</v>
      </c>
      <c r="D703" s="66"/>
      <c r="E703" s="67"/>
      <c r="F703" s="307">
        <v>0</v>
      </c>
      <c r="G703" s="307">
        <v>18051.68</v>
      </c>
      <c r="H703" s="142"/>
      <c r="I703" s="91">
        <f t="shared" si="162"/>
        <v>-18051.68</v>
      </c>
      <c r="J703" s="157"/>
      <c r="K703" s="307">
        <v>0</v>
      </c>
      <c r="L703" s="307">
        <v>126361.76000000001</v>
      </c>
      <c r="M703" s="142">
        <f t="shared" si="163"/>
        <v>-126361.76000000001</v>
      </c>
      <c r="N703" s="91" t="e">
        <f>+#REF!-L703</f>
        <v>#REF!</v>
      </c>
      <c r="O703" s="258"/>
      <c r="P703" s="157"/>
      <c r="Q703" s="307">
        <v>0</v>
      </c>
      <c r="R703" s="307">
        <v>54155.040000000001</v>
      </c>
      <c r="S703" s="142"/>
      <c r="T703" s="91">
        <f t="shared" si="164"/>
        <v>-54155.040000000001</v>
      </c>
      <c r="U703" s="157"/>
      <c r="V703" s="307">
        <v>90256.99</v>
      </c>
      <c r="W703" s="307">
        <v>216620.16000000003</v>
      </c>
      <c r="X703" s="142"/>
      <c r="Y703" s="91"/>
      <c r="Z703" s="132"/>
    </row>
    <row r="704" spans="1:26" s="68" customFormat="1" hidden="1" outlineLevel="1" x14ac:dyDescent="0.25">
      <c r="A704" s="63" t="s">
        <v>1522</v>
      </c>
      <c r="B704" s="64" t="s">
        <v>1981</v>
      </c>
      <c r="C704" s="65" t="s">
        <v>2430</v>
      </c>
      <c r="D704" s="66"/>
      <c r="E704" s="67"/>
      <c r="F704" s="307">
        <v>-209403.13</v>
      </c>
      <c r="G704" s="307">
        <v>-341967.38</v>
      </c>
      <c r="H704" s="142"/>
      <c r="I704" s="91">
        <f t="shared" si="162"/>
        <v>341967.38</v>
      </c>
      <c r="J704" s="157"/>
      <c r="K704" s="307">
        <v>-1465821.9</v>
      </c>
      <c r="L704" s="307">
        <v>-2393771.65</v>
      </c>
      <c r="M704" s="142">
        <f t="shared" si="163"/>
        <v>927949.75</v>
      </c>
      <c r="N704" s="91" t="e">
        <f>+#REF!-L704</f>
        <v>#REF!</v>
      </c>
      <c r="O704" s="258"/>
      <c r="P704" s="157"/>
      <c r="Q704" s="307">
        <v>-628209.39</v>
      </c>
      <c r="R704" s="307">
        <v>-1025902.14</v>
      </c>
      <c r="S704" s="142"/>
      <c r="T704" s="91">
        <f t="shared" si="164"/>
        <v>1025902.14</v>
      </c>
      <c r="U704" s="157"/>
      <c r="V704" s="307">
        <v>-3045322.54</v>
      </c>
      <c r="W704" s="307">
        <v>-3976807.7</v>
      </c>
      <c r="X704" s="142"/>
      <c r="Y704" s="91"/>
      <c r="Z704" s="132"/>
    </row>
    <row r="705" spans="1:26" s="68" customFormat="1" hidden="1" outlineLevel="1" x14ac:dyDescent="0.25">
      <c r="A705" s="63" t="s">
        <v>1523</v>
      </c>
      <c r="B705" s="64" t="s">
        <v>1982</v>
      </c>
      <c r="C705" s="65" t="s">
        <v>2398</v>
      </c>
      <c r="D705" s="66"/>
      <c r="E705" s="67"/>
      <c r="F705" s="307">
        <v>0</v>
      </c>
      <c r="G705" s="307">
        <v>0</v>
      </c>
      <c r="H705" s="142"/>
      <c r="I705" s="91">
        <f t="shared" si="162"/>
        <v>0</v>
      </c>
      <c r="J705" s="157"/>
      <c r="K705" s="307">
        <v>476</v>
      </c>
      <c r="L705" s="307">
        <v>0</v>
      </c>
      <c r="M705" s="142">
        <f t="shared" si="163"/>
        <v>476</v>
      </c>
      <c r="N705" s="91" t="e">
        <f>+#REF!-L705</f>
        <v>#REF!</v>
      </c>
      <c r="O705" s="258"/>
      <c r="P705" s="157"/>
      <c r="Q705" s="307">
        <v>0</v>
      </c>
      <c r="R705" s="307">
        <v>0</v>
      </c>
      <c r="S705" s="142"/>
      <c r="T705" s="91">
        <f t="shared" si="164"/>
        <v>0</v>
      </c>
      <c r="U705" s="157"/>
      <c r="V705" s="307">
        <v>1689276</v>
      </c>
      <c r="W705" s="307">
        <v>0</v>
      </c>
      <c r="X705" s="142"/>
      <c r="Y705" s="91"/>
      <c r="Z705" s="132"/>
    </row>
    <row r="706" spans="1:26" s="68" customFormat="1" hidden="1" outlineLevel="1" x14ac:dyDescent="0.25">
      <c r="A706" s="63" t="s">
        <v>1524</v>
      </c>
      <c r="B706" s="64" t="s">
        <v>1983</v>
      </c>
      <c r="C706" s="65" t="s">
        <v>2431</v>
      </c>
      <c r="D706" s="66"/>
      <c r="E706" s="67"/>
      <c r="F706" s="307">
        <v>0</v>
      </c>
      <c r="G706" s="307">
        <v>13310.92</v>
      </c>
      <c r="H706" s="142"/>
      <c r="I706" s="91">
        <f t="shared" si="162"/>
        <v>-13310.92</v>
      </c>
      <c r="J706" s="157"/>
      <c r="K706" s="307">
        <v>80292.73</v>
      </c>
      <c r="L706" s="307">
        <v>93215.85</v>
      </c>
      <c r="M706" s="142">
        <f t="shared" si="163"/>
        <v>-12923.12000000001</v>
      </c>
      <c r="N706" s="91" t="e">
        <f>+#REF!-L706</f>
        <v>#REF!</v>
      </c>
      <c r="O706" s="258"/>
      <c r="P706" s="157"/>
      <c r="Q706" s="307">
        <v>26821.82</v>
      </c>
      <c r="R706" s="307">
        <v>39950.950000000004</v>
      </c>
      <c r="S706" s="142"/>
      <c r="T706" s="91">
        <f t="shared" si="164"/>
        <v>-39950.950000000004</v>
      </c>
      <c r="U706" s="157"/>
      <c r="V706" s="307">
        <v>149406.28999999998</v>
      </c>
      <c r="W706" s="307">
        <v>151783.87</v>
      </c>
      <c r="X706" s="142"/>
      <c r="Y706" s="91"/>
      <c r="Z706" s="132"/>
    </row>
    <row r="707" spans="1:26" s="68" customFormat="1" hidden="1" outlineLevel="1" x14ac:dyDescent="0.25">
      <c r="A707" s="63" t="s">
        <v>1525</v>
      </c>
      <c r="B707" s="64" t="s">
        <v>1984</v>
      </c>
      <c r="C707" s="65" t="s">
        <v>2432</v>
      </c>
      <c r="D707" s="66"/>
      <c r="E707" s="67"/>
      <c r="F707" s="307">
        <v>24.66</v>
      </c>
      <c r="G707" s="307">
        <v>3556.31</v>
      </c>
      <c r="H707" s="142"/>
      <c r="I707" s="91">
        <f t="shared" si="162"/>
        <v>-3556.31</v>
      </c>
      <c r="J707" s="157"/>
      <c r="K707" s="307">
        <v>9006.2900000000009</v>
      </c>
      <c r="L707" s="307">
        <v>6247.1</v>
      </c>
      <c r="M707" s="142">
        <f t="shared" si="163"/>
        <v>2759.1900000000005</v>
      </c>
      <c r="N707" s="91" t="e">
        <f>+#REF!-L707</f>
        <v>#REF!</v>
      </c>
      <c r="O707" s="258"/>
      <c r="P707" s="157"/>
      <c r="Q707" s="307">
        <v>-55.14</v>
      </c>
      <c r="R707" s="307">
        <v>6176.18</v>
      </c>
      <c r="S707" s="142"/>
      <c r="T707" s="91">
        <f t="shared" si="164"/>
        <v>-6176.18</v>
      </c>
      <c r="U707" s="157"/>
      <c r="V707" s="307">
        <v>16443.760000000002</v>
      </c>
      <c r="W707" s="307">
        <v>12301.41</v>
      </c>
      <c r="X707" s="142"/>
      <c r="Y707" s="91"/>
      <c r="Z707" s="132"/>
    </row>
    <row r="708" spans="1:26" s="68" customFormat="1" hidden="1" outlineLevel="1" x14ac:dyDescent="0.25">
      <c r="A708" s="63" t="s">
        <v>1526</v>
      </c>
      <c r="B708" s="64" t="s">
        <v>1985</v>
      </c>
      <c r="C708" s="65" t="s">
        <v>2433</v>
      </c>
      <c r="D708" s="66"/>
      <c r="E708" s="67"/>
      <c r="F708" s="307">
        <v>0</v>
      </c>
      <c r="G708" s="307">
        <v>208.78</v>
      </c>
      <c r="H708" s="142"/>
      <c r="I708" s="91">
        <f t="shared" si="162"/>
        <v>-208.78</v>
      </c>
      <c r="J708" s="157"/>
      <c r="K708" s="307">
        <v>0</v>
      </c>
      <c r="L708" s="307">
        <v>212.20000000000002</v>
      </c>
      <c r="M708" s="142">
        <f t="shared" si="163"/>
        <v>-212.20000000000002</v>
      </c>
      <c r="N708" s="91" t="e">
        <f>+#REF!-L708</f>
        <v>#REF!</v>
      </c>
      <c r="O708" s="258"/>
      <c r="P708" s="157"/>
      <c r="Q708" s="307">
        <v>0</v>
      </c>
      <c r="R708" s="307">
        <v>212.20000000000002</v>
      </c>
      <c r="S708" s="142"/>
      <c r="T708" s="91">
        <f t="shared" si="164"/>
        <v>-212.20000000000002</v>
      </c>
      <c r="U708" s="157"/>
      <c r="V708" s="307">
        <v>4134.32</v>
      </c>
      <c r="W708" s="307">
        <v>212.20000000000002</v>
      </c>
      <c r="X708" s="142"/>
      <c r="Y708" s="91"/>
      <c r="Z708" s="132"/>
    </row>
    <row r="709" spans="1:26" s="68" customFormat="1" hidden="1" outlineLevel="1" x14ac:dyDescent="0.25">
      <c r="A709" s="63" t="s">
        <v>1527</v>
      </c>
      <c r="B709" s="64" t="s">
        <v>1986</v>
      </c>
      <c r="C709" s="65" t="s">
        <v>2434</v>
      </c>
      <c r="D709" s="66"/>
      <c r="E709" s="67"/>
      <c r="F709" s="307">
        <v>402338.92</v>
      </c>
      <c r="G709" s="307">
        <v>-16199.87</v>
      </c>
      <c r="H709" s="142"/>
      <c r="I709" s="91">
        <f t="shared" si="162"/>
        <v>16199.87</v>
      </c>
      <c r="J709" s="157"/>
      <c r="K709" s="307">
        <v>1051954.05</v>
      </c>
      <c r="L709" s="307">
        <v>1888772.1800000002</v>
      </c>
      <c r="M709" s="142">
        <f t="shared" si="163"/>
        <v>-836818.13000000012</v>
      </c>
      <c r="N709" s="91" t="e">
        <f>+#REF!-L709</f>
        <v>#REF!</v>
      </c>
      <c r="O709" s="258"/>
      <c r="P709" s="157"/>
      <c r="Q709" s="307">
        <v>627935.54</v>
      </c>
      <c r="R709" s="307">
        <v>668751.20000000007</v>
      </c>
      <c r="S709" s="142"/>
      <c r="T709" s="91">
        <f t="shared" si="164"/>
        <v>-668751.20000000007</v>
      </c>
      <c r="U709" s="157"/>
      <c r="V709" s="307">
        <v>2165194.42</v>
      </c>
      <c r="W709" s="307">
        <v>3173591.88</v>
      </c>
      <c r="X709" s="142"/>
      <c r="Y709" s="91"/>
      <c r="Z709" s="132"/>
    </row>
    <row r="710" spans="1:26" s="68" customFormat="1" hidden="1" outlineLevel="1" x14ac:dyDescent="0.25">
      <c r="A710" s="63" t="s">
        <v>1528</v>
      </c>
      <c r="B710" s="64" t="s">
        <v>1987</v>
      </c>
      <c r="C710" s="65" t="s">
        <v>2435</v>
      </c>
      <c r="D710" s="66"/>
      <c r="E710" s="67"/>
      <c r="F710" s="307">
        <v>-5686.21</v>
      </c>
      <c r="G710" s="307">
        <v>1440.58</v>
      </c>
      <c r="H710" s="142"/>
      <c r="I710" s="91">
        <f t="shared" si="162"/>
        <v>-1440.58</v>
      </c>
      <c r="J710" s="157"/>
      <c r="K710" s="307">
        <v>57932.66</v>
      </c>
      <c r="L710" s="307">
        <v>10080.530000000001</v>
      </c>
      <c r="M710" s="142">
        <f t="shared" si="163"/>
        <v>47852.130000000005</v>
      </c>
      <c r="N710" s="91" t="e">
        <f>+#REF!-L710</f>
        <v>#REF!</v>
      </c>
      <c r="O710" s="258"/>
      <c r="P710" s="157"/>
      <c r="Q710" s="307">
        <v>25704.59</v>
      </c>
      <c r="R710" s="307">
        <v>1577.8400000000001</v>
      </c>
      <c r="S710" s="142"/>
      <c r="T710" s="91">
        <f t="shared" si="164"/>
        <v>-1577.8400000000001</v>
      </c>
      <c r="U710" s="157"/>
      <c r="V710" s="307">
        <v>69434.320000000007</v>
      </c>
      <c r="W710" s="307">
        <v>13674.980000000001</v>
      </c>
      <c r="X710" s="142"/>
      <c r="Y710" s="91"/>
      <c r="Z710" s="132"/>
    </row>
    <row r="711" spans="1:26" s="68" customFormat="1" hidden="1" outlineLevel="1" x14ac:dyDescent="0.25">
      <c r="A711" s="63" t="s">
        <v>1529</v>
      </c>
      <c r="B711" s="64" t="s">
        <v>1988</v>
      </c>
      <c r="C711" s="65" t="s">
        <v>2436</v>
      </c>
      <c r="D711" s="66"/>
      <c r="E711" s="67"/>
      <c r="F711" s="307">
        <v>88939.51</v>
      </c>
      <c r="G711" s="307">
        <v>79432.100000000006</v>
      </c>
      <c r="H711" s="142"/>
      <c r="I711" s="91">
        <f t="shared" si="162"/>
        <v>-79432.100000000006</v>
      </c>
      <c r="J711" s="157"/>
      <c r="K711" s="307">
        <v>565537.51</v>
      </c>
      <c r="L711" s="307">
        <v>554034.96</v>
      </c>
      <c r="M711" s="142">
        <f t="shared" si="163"/>
        <v>11502.550000000047</v>
      </c>
      <c r="N711" s="91" t="e">
        <f>+#REF!-L711</f>
        <v>#REF!</v>
      </c>
      <c r="O711" s="258"/>
      <c r="P711" s="157"/>
      <c r="Q711" s="307">
        <v>247805.51</v>
      </c>
      <c r="R711" s="307">
        <v>237594.96</v>
      </c>
      <c r="S711" s="142"/>
      <c r="T711" s="91">
        <f t="shared" si="164"/>
        <v>-237594.96</v>
      </c>
      <c r="U711" s="157"/>
      <c r="V711" s="307">
        <v>962698.01</v>
      </c>
      <c r="W711" s="307">
        <v>949537.31</v>
      </c>
      <c r="X711" s="142"/>
      <c r="Y711" s="91"/>
      <c r="Z711" s="132"/>
    </row>
    <row r="712" spans="1:26" s="68" customFormat="1" hidden="1" outlineLevel="1" x14ac:dyDescent="0.25">
      <c r="A712" s="63" t="s">
        <v>1530</v>
      </c>
      <c r="B712" s="64" t="s">
        <v>1989</v>
      </c>
      <c r="C712" s="65" t="s">
        <v>2437</v>
      </c>
      <c r="D712" s="66"/>
      <c r="E712" s="67"/>
      <c r="F712" s="307">
        <v>3719.4900000000002</v>
      </c>
      <c r="G712" s="307">
        <v>8150</v>
      </c>
      <c r="H712" s="142"/>
      <c r="I712" s="91">
        <f t="shared" si="162"/>
        <v>-8150</v>
      </c>
      <c r="J712" s="157"/>
      <c r="K712" s="307">
        <v>11744.51</v>
      </c>
      <c r="L712" s="307">
        <v>17213.900000000001</v>
      </c>
      <c r="M712" s="142">
        <f t="shared" si="163"/>
        <v>-5469.3900000000012</v>
      </c>
      <c r="N712" s="91" t="e">
        <f>+#REF!-L712</f>
        <v>#REF!</v>
      </c>
      <c r="O712" s="258"/>
      <c r="P712" s="157"/>
      <c r="Q712" s="307">
        <v>4169.5</v>
      </c>
      <c r="R712" s="307">
        <v>9413.91</v>
      </c>
      <c r="S712" s="142"/>
      <c r="T712" s="91">
        <f t="shared" si="164"/>
        <v>-9413.91</v>
      </c>
      <c r="U712" s="157"/>
      <c r="V712" s="307">
        <v>26044.510000000002</v>
      </c>
      <c r="W712" s="307">
        <v>84969.989999999991</v>
      </c>
      <c r="X712" s="142"/>
      <c r="Y712" s="91"/>
      <c r="Z712" s="132"/>
    </row>
    <row r="713" spans="1:26" s="68" customFormat="1" hidden="1" outlineLevel="1" x14ac:dyDescent="0.25">
      <c r="A713" s="63" t="s">
        <v>1531</v>
      </c>
      <c r="B713" s="64" t="s">
        <v>1990</v>
      </c>
      <c r="C713" s="65" t="s">
        <v>2438</v>
      </c>
      <c r="D713" s="66"/>
      <c r="E713" s="67"/>
      <c r="F713" s="307">
        <v>4000</v>
      </c>
      <c r="G713" s="307">
        <v>0</v>
      </c>
      <c r="H713" s="142"/>
      <c r="I713" s="91">
        <f t="shared" si="162"/>
        <v>0</v>
      </c>
      <c r="J713" s="157"/>
      <c r="K713" s="307">
        <v>12811.5</v>
      </c>
      <c r="L713" s="307">
        <v>20000</v>
      </c>
      <c r="M713" s="142">
        <f t="shared" si="163"/>
        <v>-7188.5</v>
      </c>
      <c r="N713" s="91" t="e">
        <f>+#REF!-L713</f>
        <v>#REF!</v>
      </c>
      <c r="O713" s="258"/>
      <c r="P713" s="157"/>
      <c r="Q713" s="307">
        <v>11000.01</v>
      </c>
      <c r="R713" s="307">
        <v>16100</v>
      </c>
      <c r="S713" s="142"/>
      <c r="T713" s="91">
        <f t="shared" si="164"/>
        <v>-16100</v>
      </c>
      <c r="U713" s="157"/>
      <c r="V713" s="307">
        <v>18476.810000000001</v>
      </c>
      <c r="W713" s="307">
        <v>28001.25</v>
      </c>
      <c r="X713" s="142"/>
      <c r="Y713" s="91"/>
      <c r="Z713" s="132"/>
    </row>
    <row r="714" spans="1:26" s="68" customFormat="1" hidden="1" outlineLevel="1" x14ac:dyDescent="0.25">
      <c r="A714" s="63" t="s">
        <v>1532</v>
      </c>
      <c r="B714" s="64" t="s">
        <v>1991</v>
      </c>
      <c r="C714" s="65" t="s">
        <v>2439</v>
      </c>
      <c r="D714" s="66"/>
      <c r="E714" s="67"/>
      <c r="F714" s="307">
        <v>0</v>
      </c>
      <c r="G714" s="307">
        <v>1304.79</v>
      </c>
      <c r="H714" s="142"/>
      <c r="I714" s="91">
        <f t="shared" si="162"/>
        <v>-1304.79</v>
      </c>
      <c r="J714" s="157"/>
      <c r="K714" s="307">
        <v>1080.3</v>
      </c>
      <c r="L714" s="307">
        <v>19720.13</v>
      </c>
      <c r="M714" s="142">
        <f t="shared" si="163"/>
        <v>-18639.830000000002</v>
      </c>
      <c r="N714" s="91" t="e">
        <f>+#REF!-L714</f>
        <v>#REF!</v>
      </c>
      <c r="O714" s="258"/>
      <c r="P714" s="157"/>
      <c r="Q714" s="307">
        <v>190</v>
      </c>
      <c r="R714" s="307">
        <v>1541.6000000000001</v>
      </c>
      <c r="S714" s="142"/>
      <c r="T714" s="91">
        <f t="shared" si="164"/>
        <v>-1541.6000000000001</v>
      </c>
      <c r="U714" s="157"/>
      <c r="V714" s="307">
        <v>20857.77</v>
      </c>
      <c r="W714" s="307">
        <v>23658.14</v>
      </c>
      <c r="X714" s="142"/>
      <c r="Y714" s="91"/>
      <c r="Z714" s="132"/>
    </row>
    <row r="715" spans="1:26" s="68" customFormat="1" hidden="1" outlineLevel="1" x14ac:dyDescent="0.25">
      <c r="A715" s="63" t="s">
        <v>1533</v>
      </c>
      <c r="B715" s="64" t="s">
        <v>1992</v>
      </c>
      <c r="C715" s="65" t="s">
        <v>2440</v>
      </c>
      <c r="D715" s="66"/>
      <c r="E715" s="67"/>
      <c r="F715" s="307">
        <v>0</v>
      </c>
      <c r="G715" s="307">
        <v>0</v>
      </c>
      <c r="H715" s="142"/>
      <c r="I715" s="91">
        <f t="shared" si="162"/>
        <v>0</v>
      </c>
      <c r="J715" s="157"/>
      <c r="K715" s="307">
        <v>-1682.5900000000001</v>
      </c>
      <c r="L715" s="307">
        <v>0</v>
      </c>
      <c r="M715" s="142">
        <f t="shared" si="163"/>
        <v>-1682.5900000000001</v>
      </c>
      <c r="N715" s="91" t="e">
        <f>+#REF!-L715</f>
        <v>#REF!</v>
      </c>
      <c r="O715" s="258"/>
      <c r="P715" s="157"/>
      <c r="Q715" s="307">
        <v>-2819.71</v>
      </c>
      <c r="R715" s="307">
        <v>0</v>
      </c>
      <c r="S715" s="142"/>
      <c r="T715" s="91">
        <f t="shared" si="164"/>
        <v>0</v>
      </c>
      <c r="U715" s="157"/>
      <c r="V715" s="307">
        <v>-1682.5900000000001</v>
      </c>
      <c r="W715" s="307">
        <v>0</v>
      </c>
      <c r="X715" s="142"/>
      <c r="Y715" s="91"/>
      <c r="Z715" s="132"/>
    </row>
    <row r="716" spans="1:26" s="68" customFormat="1" hidden="1" outlineLevel="1" x14ac:dyDescent="0.25">
      <c r="A716" s="63" t="s">
        <v>1534</v>
      </c>
      <c r="B716" s="64" t="s">
        <v>1993</v>
      </c>
      <c r="C716" s="65" t="s">
        <v>2441</v>
      </c>
      <c r="D716" s="66"/>
      <c r="E716" s="67"/>
      <c r="F716" s="307">
        <v>0</v>
      </c>
      <c r="G716" s="307">
        <v>0</v>
      </c>
      <c r="H716" s="142"/>
      <c r="I716" s="91">
        <f t="shared" si="162"/>
        <v>0</v>
      </c>
      <c r="J716" s="157"/>
      <c r="K716" s="307">
        <v>625</v>
      </c>
      <c r="L716" s="307">
        <v>0</v>
      </c>
      <c r="M716" s="142">
        <f t="shared" si="163"/>
        <v>625</v>
      </c>
      <c r="N716" s="91" t="e">
        <f>+#REF!-L716</f>
        <v>#REF!</v>
      </c>
      <c r="O716" s="258"/>
      <c r="P716" s="157"/>
      <c r="Q716" s="307">
        <v>-125</v>
      </c>
      <c r="R716" s="307">
        <v>0</v>
      </c>
      <c r="S716" s="142"/>
      <c r="T716" s="91">
        <f t="shared" si="164"/>
        <v>0</v>
      </c>
      <c r="U716" s="157"/>
      <c r="V716" s="307">
        <v>625</v>
      </c>
      <c r="W716" s="307">
        <v>0</v>
      </c>
      <c r="X716" s="142"/>
      <c r="Y716" s="91"/>
      <c r="Z716" s="132"/>
    </row>
    <row r="717" spans="1:26" s="68" customFormat="1" hidden="1" outlineLevel="1" x14ac:dyDescent="0.25">
      <c r="A717" s="63" t="s">
        <v>1535</v>
      </c>
      <c r="B717" s="64" t="s">
        <v>1994</v>
      </c>
      <c r="C717" s="65" t="s">
        <v>2442</v>
      </c>
      <c r="D717" s="66"/>
      <c r="E717" s="67"/>
      <c r="F717" s="307">
        <v>0</v>
      </c>
      <c r="G717" s="307">
        <v>0</v>
      </c>
      <c r="H717" s="142"/>
      <c r="I717" s="91">
        <f t="shared" si="162"/>
        <v>0</v>
      </c>
      <c r="J717" s="157"/>
      <c r="K717" s="307">
        <v>0</v>
      </c>
      <c r="L717" s="307">
        <v>0</v>
      </c>
      <c r="M717" s="142">
        <f t="shared" si="163"/>
        <v>0</v>
      </c>
      <c r="N717" s="91" t="e">
        <f>+#REF!-L717</f>
        <v>#REF!</v>
      </c>
      <c r="O717" s="258"/>
      <c r="P717" s="157"/>
      <c r="Q717" s="307">
        <v>0</v>
      </c>
      <c r="R717" s="307">
        <v>0</v>
      </c>
      <c r="S717" s="142"/>
      <c r="T717" s="91">
        <f t="shared" si="164"/>
        <v>0</v>
      </c>
      <c r="U717" s="157"/>
      <c r="V717" s="307">
        <v>0</v>
      </c>
      <c r="W717" s="307">
        <v>13.48</v>
      </c>
      <c r="X717" s="142"/>
      <c r="Y717" s="91"/>
      <c r="Z717" s="132"/>
    </row>
    <row r="718" spans="1:26" s="68" customFormat="1" hidden="1" outlineLevel="1" x14ac:dyDescent="0.25">
      <c r="A718" s="63" t="s">
        <v>1536</v>
      </c>
      <c r="B718" s="64" t="s">
        <v>1995</v>
      </c>
      <c r="C718" s="65" t="s">
        <v>2443</v>
      </c>
      <c r="D718" s="66"/>
      <c r="E718" s="67"/>
      <c r="F718" s="307">
        <v>4928.9800000000005</v>
      </c>
      <c r="G718" s="307">
        <v>0</v>
      </c>
      <c r="H718" s="142"/>
      <c r="I718" s="91">
        <f t="shared" si="162"/>
        <v>0</v>
      </c>
      <c r="J718" s="157"/>
      <c r="K718" s="307">
        <v>15845.19</v>
      </c>
      <c r="L718" s="307">
        <v>12539.43</v>
      </c>
      <c r="M718" s="142">
        <f t="shared" si="163"/>
        <v>3305.76</v>
      </c>
      <c r="N718" s="91" t="e">
        <f>+#REF!-L718</f>
        <v>#REF!</v>
      </c>
      <c r="O718" s="258"/>
      <c r="P718" s="157"/>
      <c r="Q718" s="307">
        <v>6703.02</v>
      </c>
      <c r="R718" s="307">
        <v>12539.43</v>
      </c>
      <c r="S718" s="142"/>
      <c r="T718" s="91">
        <f t="shared" si="164"/>
        <v>-12539.43</v>
      </c>
      <c r="U718" s="157"/>
      <c r="V718" s="307">
        <v>20171.690000000002</v>
      </c>
      <c r="W718" s="307">
        <v>23065</v>
      </c>
      <c r="X718" s="142"/>
      <c r="Y718" s="91"/>
      <c r="Z718" s="132"/>
    </row>
    <row r="719" spans="1:26" s="68" customFormat="1" hidden="1" outlineLevel="1" x14ac:dyDescent="0.25">
      <c r="A719" s="63" t="s">
        <v>1537</v>
      </c>
      <c r="B719" s="64" t="s">
        <v>1996</v>
      </c>
      <c r="C719" s="65" t="s">
        <v>2444</v>
      </c>
      <c r="D719" s="66"/>
      <c r="E719" s="67"/>
      <c r="F719" s="307">
        <v>32.26</v>
      </c>
      <c r="G719" s="307">
        <v>32.22</v>
      </c>
      <c r="H719" s="142"/>
      <c r="I719" s="91">
        <f t="shared" si="162"/>
        <v>-32.22</v>
      </c>
      <c r="J719" s="157"/>
      <c r="K719" s="307">
        <v>4509.34</v>
      </c>
      <c r="L719" s="307">
        <v>5163.79</v>
      </c>
      <c r="M719" s="142">
        <f t="shared" si="163"/>
        <v>-654.44999999999982</v>
      </c>
      <c r="N719" s="91" t="e">
        <f>+#REF!-L719</f>
        <v>#REF!</v>
      </c>
      <c r="O719" s="258"/>
      <c r="P719" s="157"/>
      <c r="Q719" s="307">
        <v>3586.84</v>
      </c>
      <c r="R719" s="307">
        <v>1973.0800000000002</v>
      </c>
      <c r="S719" s="142"/>
      <c r="T719" s="91">
        <f t="shared" si="164"/>
        <v>-1973.0800000000002</v>
      </c>
      <c r="U719" s="157"/>
      <c r="V719" s="307">
        <v>5663.35</v>
      </c>
      <c r="W719" s="307">
        <v>9403.9399999999987</v>
      </c>
      <c r="X719" s="142"/>
      <c r="Y719" s="91"/>
      <c r="Z719" s="132"/>
    </row>
    <row r="720" spans="1:26" s="68" customFormat="1" hidden="1" outlineLevel="1" x14ac:dyDescent="0.25">
      <c r="A720" s="63" t="s">
        <v>1538</v>
      </c>
      <c r="B720" s="64" t="s">
        <v>1997</v>
      </c>
      <c r="C720" s="65" t="s">
        <v>2445</v>
      </c>
      <c r="D720" s="66"/>
      <c r="E720" s="67"/>
      <c r="F720" s="307">
        <v>19646.247000000003</v>
      </c>
      <c r="G720" s="307">
        <v>8863.9500000000007</v>
      </c>
      <c r="H720" s="142"/>
      <c r="I720" s="91">
        <f t="shared" si="162"/>
        <v>-8863.9500000000007</v>
      </c>
      <c r="J720" s="157"/>
      <c r="K720" s="307">
        <v>157324.647</v>
      </c>
      <c r="L720" s="307">
        <v>191366.53</v>
      </c>
      <c r="M720" s="142">
        <f t="shared" si="163"/>
        <v>-34041.883000000002</v>
      </c>
      <c r="N720" s="91" t="e">
        <f>+#REF!-L720</f>
        <v>#REF!</v>
      </c>
      <c r="O720" s="258"/>
      <c r="P720" s="157"/>
      <c r="Q720" s="307">
        <v>76714.627000000008</v>
      </c>
      <c r="R720" s="307">
        <v>-19375.8</v>
      </c>
      <c r="S720" s="142"/>
      <c r="T720" s="91">
        <f t="shared" si="164"/>
        <v>19375.8</v>
      </c>
      <c r="U720" s="157"/>
      <c r="V720" s="307">
        <v>259354.027</v>
      </c>
      <c r="W720" s="307">
        <v>230184.1</v>
      </c>
      <c r="X720" s="142"/>
      <c r="Y720" s="91"/>
      <c r="Z720" s="132"/>
    </row>
    <row r="721" spans="1:26" s="68" customFormat="1" hidden="1" outlineLevel="1" x14ac:dyDescent="0.25">
      <c r="A721" s="63" t="s">
        <v>1539</v>
      </c>
      <c r="B721" s="64" t="s">
        <v>1998</v>
      </c>
      <c r="C721" s="65" t="s">
        <v>2446</v>
      </c>
      <c r="D721" s="66"/>
      <c r="E721" s="67"/>
      <c r="F721" s="307">
        <v>11860.210000000001</v>
      </c>
      <c r="G721" s="307">
        <v>3740.61</v>
      </c>
      <c r="H721" s="142"/>
      <c r="I721" s="91">
        <f t="shared" si="162"/>
        <v>-3740.61</v>
      </c>
      <c r="J721" s="157"/>
      <c r="K721" s="307">
        <v>43368.108</v>
      </c>
      <c r="L721" s="307">
        <v>47527.629000000001</v>
      </c>
      <c r="M721" s="142">
        <f t="shared" si="163"/>
        <v>-4159.5210000000006</v>
      </c>
      <c r="N721" s="91" t="e">
        <f>+#REF!-L721</f>
        <v>#REF!</v>
      </c>
      <c r="O721" s="258"/>
      <c r="P721" s="157"/>
      <c r="Q721" s="307">
        <v>16401.843000000001</v>
      </c>
      <c r="R721" s="307">
        <v>9984.3950000000004</v>
      </c>
      <c r="S721" s="142"/>
      <c r="T721" s="91">
        <f t="shared" si="164"/>
        <v>-9984.3950000000004</v>
      </c>
      <c r="U721" s="157"/>
      <c r="V721" s="307">
        <v>84296.288</v>
      </c>
      <c r="W721" s="307">
        <v>60113.279000000002</v>
      </c>
      <c r="X721" s="142"/>
      <c r="Y721" s="91"/>
      <c r="Z721" s="132"/>
    </row>
    <row r="722" spans="1:26" s="68" customFormat="1" hidden="1" outlineLevel="1" x14ac:dyDescent="0.25">
      <c r="A722" s="63" t="s">
        <v>1540</v>
      </c>
      <c r="B722" s="64" t="s">
        <v>1999</v>
      </c>
      <c r="C722" s="65" t="s">
        <v>2447</v>
      </c>
      <c r="D722" s="66"/>
      <c r="E722" s="67"/>
      <c r="F722" s="307">
        <v>0</v>
      </c>
      <c r="G722" s="307">
        <v>0</v>
      </c>
      <c r="H722" s="142"/>
      <c r="I722" s="91">
        <f t="shared" si="162"/>
        <v>0</v>
      </c>
      <c r="J722" s="157"/>
      <c r="K722" s="307">
        <v>17.89</v>
      </c>
      <c r="L722" s="307">
        <v>556.69000000000005</v>
      </c>
      <c r="M722" s="142">
        <f t="shared" si="163"/>
        <v>-538.80000000000007</v>
      </c>
      <c r="N722" s="91" t="e">
        <f>+#REF!-L722</f>
        <v>#REF!</v>
      </c>
      <c r="O722" s="258"/>
      <c r="P722" s="157"/>
      <c r="Q722" s="307">
        <v>0</v>
      </c>
      <c r="R722" s="307">
        <v>0</v>
      </c>
      <c r="S722" s="142"/>
      <c r="T722" s="91">
        <f t="shared" si="164"/>
        <v>0</v>
      </c>
      <c r="U722" s="157"/>
      <c r="V722" s="307">
        <v>86.81</v>
      </c>
      <c r="W722" s="307">
        <v>1823.25</v>
      </c>
      <c r="X722" s="142"/>
      <c r="Y722" s="91"/>
      <c r="Z722" s="132"/>
    </row>
    <row r="723" spans="1:26" s="68" customFormat="1" hidden="1" outlineLevel="1" x14ac:dyDescent="0.25">
      <c r="A723" s="63" t="s">
        <v>1541</v>
      </c>
      <c r="B723" s="64" t="s">
        <v>2000</v>
      </c>
      <c r="C723" s="65" t="s">
        <v>2448</v>
      </c>
      <c r="D723" s="66"/>
      <c r="E723" s="67"/>
      <c r="F723" s="307">
        <v>10098.4</v>
      </c>
      <c r="G723" s="307">
        <v>-6.45</v>
      </c>
      <c r="H723" s="142"/>
      <c r="I723" s="91">
        <f t="shared" si="162"/>
        <v>6.45</v>
      </c>
      <c r="J723" s="157"/>
      <c r="K723" s="307">
        <v>23397.53</v>
      </c>
      <c r="L723" s="307">
        <v>116063.36</v>
      </c>
      <c r="M723" s="142">
        <f t="shared" si="163"/>
        <v>-92665.83</v>
      </c>
      <c r="N723" s="91" t="e">
        <f>+#REF!-L723</f>
        <v>#REF!</v>
      </c>
      <c r="O723" s="258"/>
      <c r="P723" s="157"/>
      <c r="Q723" s="307">
        <v>10085.81</v>
      </c>
      <c r="R723" s="307">
        <v>301.66000000000003</v>
      </c>
      <c r="S723" s="142"/>
      <c r="T723" s="91">
        <f t="shared" si="164"/>
        <v>-301.66000000000003</v>
      </c>
      <c r="U723" s="157"/>
      <c r="V723" s="307">
        <v>27859.489999999998</v>
      </c>
      <c r="W723" s="307">
        <v>125361.03</v>
      </c>
      <c r="X723" s="142"/>
      <c r="Y723" s="91"/>
      <c r="Z723" s="132"/>
    </row>
    <row r="724" spans="1:26" s="68" customFormat="1" hidden="1" outlineLevel="1" x14ac:dyDescent="0.25">
      <c r="A724" s="63" t="s">
        <v>1542</v>
      </c>
      <c r="B724" s="64" t="s">
        <v>2001</v>
      </c>
      <c r="C724" s="65" t="s">
        <v>2449</v>
      </c>
      <c r="D724" s="66"/>
      <c r="E724" s="67"/>
      <c r="F724" s="307">
        <v>18496.48</v>
      </c>
      <c r="G724" s="307">
        <v>11107.22</v>
      </c>
      <c r="H724" s="142"/>
      <c r="I724" s="91">
        <f t="shared" si="162"/>
        <v>-11107.22</v>
      </c>
      <c r="J724" s="157"/>
      <c r="K724" s="307">
        <v>128582.34</v>
      </c>
      <c r="L724" s="307">
        <v>124791.46</v>
      </c>
      <c r="M724" s="142">
        <f t="shared" ref="M724:M727" si="165">+K724-L724</f>
        <v>3790.8799999999901</v>
      </c>
      <c r="N724" s="91" t="e">
        <f>+#REF!-L724</f>
        <v>#REF!</v>
      </c>
      <c r="O724" s="258"/>
      <c r="P724" s="157"/>
      <c r="Q724" s="307">
        <v>54301.380000000005</v>
      </c>
      <c r="R724" s="307">
        <v>48844.22</v>
      </c>
      <c r="S724" s="142"/>
      <c r="T724" s="91">
        <f t="shared" si="164"/>
        <v>-48844.22</v>
      </c>
      <c r="U724" s="157"/>
      <c r="V724" s="307">
        <v>261381.27</v>
      </c>
      <c r="W724" s="307">
        <v>246674.38</v>
      </c>
      <c r="X724" s="142"/>
      <c r="Y724" s="91"/>
      <c r="Z724" s="132"/>
    </row>
    <row r="725" spans="1:26" s="68" customFormat="1" hidden="1" outlineLevel="1" x14ac:dyDescent="0.25">
      <c r="A725" s="63" t="s">
        <v>1543</v>
      </c>
      <c r="B725" s="64" t="s">
        <v>2002</v>
      </c>
      <c r="C725" s="65" t="s">
        <v>2450</v>
      </c>
      <c r="D725" s="66"/>
      <c r="E725" s="67"/>
      <c r="F725" s="307">
        <v>800</v>
      </c>
      <c r="G725" s="307">
        <v>800</v>
      </c>
      <c r="H725" s="142"/>
      <c r="I725" s="91">
        <f t="shared" si="162"/>
        <v>-800</v>
      </c>
      <c r="J725" s="157"/>
      <c r="K725" s="307">
        <v>6400</v>
      </c>
      <c r="L725" s="307">
        <v>5600</v>
      </c>
      <c r="M725" s="142">
        <f t="shared" si="165"/>
        <v>800</v>
      </c>
      <c r="N725" s="91" t="e">
        <f>+#REF!-L725</f>
        <v>#REF!</v>
      </c>
      <c r="O725" s="258"/>
      <c r="P725" s="157"/>
      <c r="Q725" s="307">
        <v>3200</v>
      </c>
      <c r="R725" s="307">
        <v>2400</v>
      </c>
      <c r="S725" s="142"/>
      <c r="T725" s="91">
        <f t="shared" si="164"/>
        <v>-2400</v>
      </c>
      <c r="U725" s="157"/>
      <c r="V725" s="307">
        <v>18233.71</v>
      </c>
      <c r="W725" s="307">
        <v>16780.11</v>
      </c>
      <c r="X725" s="142"/>
      <c r="Y725" s="91"/>
      <c r="Z725" s="132"/>
    </row>
    <row r="726" spans="1:26" s="68" customFormat="1" hidden="1" outlineLevel="1" x14ac:dyDescent="0.25">
      <c r="A726" s="63" t="s">
        <v>1544</v>
      </c>
      <c r="B726" s="64" t="s">
        <v>2003</v>
      </c>
      <c r="C726" s="65" t="s">
        <v>2451</v>
      </c>
      <c r="D726" s="66"/>
      <c r="E726" s="67"/>
      <c r="F726" s="307">
        <v>4036.11</v>
      </c>
      <c r="G726" s="307">
        <v>4384.4000000000005</v>
      </c>
      <c r="H726" s="142"/>
      <c r="I726" s="91">
        <f t="shared" si="162"/>
        <v>-4384.4000000000005</v>
      </c>
      <c r="J726" s="157"/>
      <c r="K726" s="307">
        <v>28903.06</v>
      </c>
      <c r="L726" s="307">
        <v>31017.13</v>
      </c>
      <c r="M726" s="142">
        <f t="shared" si="165"/>
        <v>-2114.0699999999997</v>
      </c>
      <c r="N726" s="91" t="e">
        <f>+#REF!-L726</f>
        <v>#REF!</v>
      </c>
      <c r="O726" s="258"/>
      <c r="P726" s="157"/>
      <c r="Q726" s="307">
        <v>12221.050000000001</v>
      </c>
      <c r="R726" s="307">
        <v>13498.4</v>
      </c>
      <c r="S726" s="142"/>
      <c r="T726" s="91">
        <f t="shared" si="164"/>
        <v>-13498.4</v>
      </c>
      <c r="U726" s="157"/>
      <c r="V726" s="307">
        <v>50451.240000000005</v>
      </c>
      <c r="W726" s="307">
        <v>49164.15</v>
      </c>
      <c r="X726" s="142"/>
      <c r="Y726" s="91"/>
      <c r="Z726" s="132"/>
    </row>
    <row r="727" spans="1:26" collapsed="1" x14ac:dyDescent="0.25">
      <c r="A727" s="38" t="s">
        <v>731</v>
      </c>
      <c r="B727" s="38">
        <v>19</v>
      </c>
      <c r="C727" s="78" t="s">
        <v>1234</v>
      </c>
      <c r="D727" s="83" t="s">
        <v>276</v>
      </c>
      <c r="E727" s="48"/>
      <c r="F727" s="283">
        <v>2331846.1439999999</v>
      </c>
      <c r="G727" s="283">
        <v>1122381.0500000007</v>
      </c>
      <c r="H727" s="283"/>
      <c r="I727" s="48">
        <f t="shared" si="162"/>
        <v>-1122381.0500000007</v>
      </c>
      <c r="J727" s="261"/>
      <c r="K727" s="283">
        <v>11629929.772000005</v>
      </c>
      <c r="L727" s="283">
        <v>12940628.128999999</v>
      </c>
      <c r="M727" s="283">
        <f t="shared" si="165"/>
        <v>-1310698.3569999933</v>
      </c>
      <c r="N727" s="48" t="e">
        <f>+#REF!-L727</f>
        <v>#REF!</v>
      </c>
      <c r="O727" s="182"/>
      <c r="P727" s="254"/>
      <c r="Q727" s="283">
        <v>5017311.727</v>
      </c>
      <c r="R727" s="283">
        <v>5244109.504999999</v>
      </c>
      <c r="S727" s="283"/>
      <c r="T727" s="48">
        <f t="shared" si="164"/>
        <v>-5244109.504999999</v>
      </c>
      <c r="U727" s="261"/>
      <c r="V727" s="283">
        <v>24945885.952000014</v>
      </c>
      <c r="W727" s="283">
        <v>16995180.410999998</v>
      </c>
      <c r="X727" s="283"/>
      <c r="Y727"/>
      <c r="Z727"/>
    </row>
    <row r="728" spans="1:26" x14ac:dyDescent="0.25">
      <c r="A728" s="38"/>
      <c r="B728" s="38">
        <v>20</v>
      </c>
      <c r="C728" s="78" t="s">
        <v>281</v>
      </c>
      <c r="D728" s="181"/>
      <c r="E728" s="239"/>
      <c r="F728" s="305"/>
      <c r="G728" s="305"/>
      <c r="H728" s="305"/>
      <c r="I728" s="239"/>
      <c r="J728" s="266"/>
      <c r="K728" s="305"/>
      <c r="L728" s="305"/>
      <c r="M728" s="305"/>
      <c r="N728" s="239"/>
      <c r="O728" s="264"/>
      <c r="P728" s="265"/>
      <c r="Q728" s="305"/>
      <c r="R728" s="305"/>
      <c r="S728" s="305"/>
      <c r="T728" s="239"/>
      <c r="U728" s="266"/>
      <c r="V728" s="305"/>
      <c r="W728" s="305"/>
      <c r="X728" s="305"/>
      <c r="Y728" s="238"/>
      <c r="Z728" s="238"/>
    </row>
    <row r="729" spans="1:26" s="68" customFormat="1" hidden="1" outlineLevel="1" x14ac:dyDescent="0.25">
      <c r="A729" s="63" t="s">
        <v>1580</v>
      </c>
      <c r="B729" s="64" t="s">
        <v>2039</v>
      </c>
      <c r="C729" s="65" t="s">
        <v>2477</v>
      </c>
      <c r="D729" s="66"/>
      <c r="E729" s="67"/>
      <c r="F729" s="307">
        <v>-632.78</v>
      </c>
      <c r="G729" s="307">
        <v>16338.82</v>
      </c>
      <c r="H729" s="142"/>
      <c r="I729" s="91">
        <f t="shared" ref="I729:I739" si="166">+U729-G729</f>
        <v>-16338.82</v>
      </c>
      <c r="J729" s="157"/>
      <c r="K729" s="307">
        <v>2238.7200000000003</v>
      </c>
      <c r="L729" s="307">
        <v>30842.170000000002</v>
      </c>
      <c r="M729" s="142">
        <f t="shared" ref="M729:M739" si="167">+K729-L729</f>
        <v>-28603.45</v>
      </c>
      <c r="N729" s="91" t="e">
        <f>+#REF!-L729</f>
        <v>#REF!</v>
      </c>
      <c r="O729" s="258"/>
      <c r="P729" s="157"/>
      <c r="Q729" s="307">
        <v>-163.55000000000001</v>
      </c>
      <c r="R729" s="307">
        <v>19561.16</v>
      </c>
      <c r="S729" s="142"/>
      <c r="T729" s="91">
        <f t="shared" ref="T729:T739" si="168">+P729-R729</f>
        <v>-19561.16</v>
      </c>
      <c r="U729" s="157"/>
      <c r="V729" s="307">
        <v>-3465.87</v>
      </c>
      <c r="W729" s="307">
        <v>38572.75</v>
      </c>
      <c r="X729" s="142"/>
      <c r="Y729" s="91"/>
      <c r="Z729" s="132"/>
    </row>
    <row r="730" spans="1:26" s="68" customFormat="1" hidden="1" outlineLevel="1" x14ac:dyDescent="0.25">
      <c r="A730" s="63" t="s">
        <v>1581</v>
      </c>
      <c r="B730" s="64" t="s">
        <v>2040</v>
      </c>
      <c r="C730" s="65" t="s">
        <v>2478</v>
      </c>
      <c r="D730" s="66"/>
      <c r="E730" s="67"/>
      <c r="F730" s="307">
        <v>-16376.23</v>
      </c>
      <c r="G730" s="307">
        <v>48962.630000000005</v>
      </c>
      <c r="H730" s="142"/>
      <c r="I730" s="91">
        <f t="shared" si="166"/>
        <v>-48962.630000000005</v>
      </c>
      <c r="J730" s="157"/>
      <c r="K730" s="307">
        <v>86563.91</v>
      </c>
      <c r="L730" s="307">
        <v>486797.34</v>
      </c>
      <c r="M730" s="142">
        <f t="shared" si="167"/>
        <v>-400233.43000000005</v>
      </c>
      <c r="N730" s="91" t="e">
        <f>+#REF!-L730</f>
        <v>#REF!</v>
      </c>
      <c r="O730" s="258"/>
      <c r="P730" s="157"/>
      <c r="Q730" s="307">
        <v>13194.67</v>
      </c>
      <c r="R730" s="307">
        <v>171726.05000000002</v>
      </c>
      <c r="S730" s="142"/>
      <c r="T730" s="91">
        <f t="shared" si="168"/>
        <v>-171726.05000000002</v>
      </c>
      <c r="U730" s="157"/>
      <c r="V730" s="307">
        <v>650627.21000000008</v>
      </c>
      <c r="W730" s="307">
        <v>1060784.69</v>
      </c>
      <c r="X730" s="142"/>
      <c r="Y730" s="91"/>
      <c r="Z730" s="132"/>
    </row>
    <row r="731" spans="1:26" s="68" customFormat="1" hidden="1" outlineLevel="1" x14ac:dyDescent="0.25">
      <c r="A731" s="63" t="s">
        <v>1582</v>
      </c>
      <c r="B731" s="64" t="s">
        <v>2041</v>
      </c>
      <c r="C731" s="65" t="s">
        <v>2479</v>
      </c>
      <c r="D731" s="66"/>
      <c r="E731" s="67"/>
      <c r="F731" s="307">
        <v>187.96</v>
      </c>
      <c r="G731" s="307">
        <v>644.18000000000006</v>
      </c>
      <c r="H731" s="142"/>
      <c r="I731" s="91">
        <f t="shared" si="166"/>
        <v>-644.18000000000006</v>
      </c>
      <c r="J731" s="157"/>
      <c r="K731" s="307">
        <v>11661.95</v>
      </c>
      <c r="L731" s="307">
        <v>1512.05</v>
      </c>
      <c r="M731" s="142">
        <f t="shared" si="167"/>
        <v>10149.900000000001</v>
      </c>
      <c r="N731" s="91" t="e">
        <f>+#REF!-L731</f>
        <v>#REF!</v>
      </c>
      <c r="O731" s="258"/>
      <c r="P731" s="157"/>
      <c r="Q731" s="307">
        <v>7514.05</v>
      </c>
      <c r="R731" s="307">
        <v>1499.17</v>
      </c>
      <c r="S731" s="142"/>
      <c r="T731" s="91">
        <f t="shared" si="168"/>
        <v>-1499.17</v>
      </c>
      <c r="U731" s="157"/>
      <c r="V731" s="307">
        <v>24255.56</v>
      </c>
      <c r="W731" s="307">
        <v>1508.12</v>
      </c>
      <c r="X731" s="142"/>
      <c r="Y731" s="91"/>
      <c r="Z731" s="132"/>
    </row>
    <row r="732" spans="1:26" s="68" customFormat="1" hidden="1" outlineLevel="1" x14ac:dyDescent="0.25">
      <c r="A732" s="63" t="s">
        <v>1583</v>
      </c>
      <c r="B732" s="64" t="s">
        <v>2042</v>
      </c>
      <c r="C732" s="65" t="s">
        <v>2480</v>
      </c>
      <c r="D732" s="66"/>
      <c r="E732" s="67"/>
      <c r="F732" s="307">
        <v>0</v>
      </c>
      <c r="G732" s="307">
        <v>376.37</v>
      </c>
      <c r="H732" s="142"/>
      <c r="I732" s="91">
        <f t="shared" si="166"/>
        <v>-376.37</v>
      </c>
      <c r="J732" s="157"/>
      <c r="K732" s="307">
        <v>0</v>
      </c>
      <c r="L732" s="307">
        <v>2659.04</v>
      </c>
      <c r="M732" s="142">
        <f t="shared" si="167"/>
        <v>-2659.04</v>
      </c>
      <c r="N732" s="91" t="e">
        <f>+#REF!-L732</f>
        <v>#REF!</v>
      </c>
      <c r="O732" s="258"/>
      <c r="P732" s="157"/>
      <c r="Q732" s="307">
        <v>0</v>
      </c>
      <c r="R732" s="307">
        <v>1137.8600000000001</v>
      </c>
      <c r="S732" s="142"/>
      <c r="T732" s="91">
        <f t="shared" si="168"/>
        <v>-1137.8600000000001</v>
      </c>
      <c r="U732" s="157"/>
      <c r="V732" s="307">
        <v>1883.19</v>
      </c>
      <c r="W732" s="307">
        <v>4636.17</v>
      </c>
      <c r="X732" s="142"/>
      <c r="Y732" s="91"/>
      <c r="Z732" s="132"/>
    </row>
    <row r="733" spans="1:26" s="68" customFormat="1" hidden="1" outlineLevel="1" x14ac:dyDescent="0.25">
      <c r="A733" s="63" t="s">
        <v>1584</v>
      </c>
      <c r="B733" s="64" t="s">
        <v>2043</v>
      </c>
      <c r="C733" s="65" t="s">
        <v>2481</v>
      </c>
      <c r="D733" s="66"/>
      <c r="E733" s="67"/>
      <c r="F733" s="307">
        <v>0</v>
      </c>
      <c r="G733" s="307">
        <v>86922.12</v>
      </c>
      <c r="H733" s="142"/>
      <c r="I733" s="91">
        <f t="shared" si="166"/>
        <v>-86922.12</v>
      </c>
      <c r="J733" s="157"/>
      <c r="K733" s="307">
        <v>0</v>
      </c>
      <c r="L733" s="307">
        <v>719300.12</v>
      </c>
      <c r="M733" s="142">
        <f t="shared" si="167"/>
        <v>-719300.12</v>
      </c>
      <c r="N733" s="91" t="e">
        <f>+#REF!-L733</f>
        <v>#REF!</v>
      </c>
      <c r="O733" s="258"/>
      <c r="P733" s="157"/>
      <c r="Q733" s="307">
        <v>0</v>
      </c>
      <c r="R733" s="307">
        <v>231679.09</v>
      </c>
      <c r="S733" s="142"/>
      <c r="T733" s="91">
        <f t="shared" si="168"/>
        <v>-231679.09</v>
      </c>
      <c r="U733" s="157"/>
      <c r="V733" s="307">
        <v>398903.61</v>
      </c>
      <c r="W733" s="307">
        <v>1142396.6000000001</v>
      </c>
      <c r="X733" s="142"/>
      <c r="Y733" s="91"/>
      <c r="Z733" s="132"/>
    </row>
    <row r="734" spans="1:26" s="68" customFormat="1" hidden="1" outlineLevel="1" x14ac:dyDescent="0.25">
      <c r="A734" s="63" t="s">
        <v>1585</v>
      </c>
      <c r="B734" s="64" t="s">
        <v>2044</v>
      </c>
      <c r="C734" s="65" t="s">
        <v>2482</v>
      </c>
      <c r="D734" s="66"/>
      <c r="E734" s="67"/>
      <c r="F734" s="307">
        <v>0</v>
      </c>
      <c r="G734" s="307">
        <v>69667.58</v>
      </c>
      <c r="H734" s="142"/>
      <c r="I734" s="91">
        <f t="shared" si="166"/>
        <v>-69667.58</v>
      </c>
      <c r="J734" s="157"/>
      <c r="K734" s="307">
        <v>0</v>
      </c>
      <c r="L734" s="307">
        <v>556958.71999999997</v>
      </c>
      <c r="M734" s="142">
        <f t="shared" si="167"/>
        <v>-556958.71999999997</v>
      </c>
      <c r="N734" s="91" t="e">
        <f>+#REF!-L734</f>
        <v>#REF!</v>
      </c>
      <c r="O734" s="258"/>
      <c r="P734" s="157"/>
      <c r="Q734" s="307">
        <v>0</v>
      </c>
      <c r="R734" s="307">
        <v>241476.16</v>
      </c>
      <c r="S734" s="142"/>
      <c r="T734" s="91">
        <f t="shared" si="168"/>
        <v>-241476.16</v>
      </c>
      <c r="U734" s="157"/>
      <c r="V734" s="307">
        <v>382726.98</v>
      </c>
      <c r="W734" s="307">
        <v>952633.39999999991</v>
      </c>
      <c r="X734" s="142"/>
      <c r="Y734" s="91"/>
      <c r="Z734" s="132"/>
    </row>
    <row r="735" spans="1:26" s="68" customFormat="1" hidden="1" outlineLevel="1" x14ac:dyDescent="0.25">
      <c r="A735" s="63" t="s">
        <v>1586</v>
      </c>
      <c r="B735" s="64" t="s">
        <v>2045</v>
      </c>
      <c r="C735" s="65" t="s">
        <v>2483</v>
      </c>
      <c r="D735" s="66"/>
      <c r="E735" s="67"/>
      <c r="F735" s="307">
        <v>0</v>
      </c>
      <c r="G735" s="307">
        <v>0</v>
      </c>
      <c r="H735" s="142"/>
      <c r="I735" s="91">
        <f t="shared" si="166"/>
        <v>0</v>
      </c>
      <c r="J735" s="157"/>
      <c r="K735" s="307">
        <v>0</v>
      </c>
      <c r="L735" s="307">
        <v>0</v>
      </c>
      <c r="M735" s="142">
        <f t="shared" si="167"/>
        <v>0</v>
      </c>
      <c r="N735" s="91" t="e">
        <f>+#REF!-L735</f>
        <v>#REF!</v>
      </c>
      <c r="O735" s="258"/>
      <c r="P735" s="157"/>
      <c r="Q735" s="307">
        <v>0</v>
      </c>
      <c r="R735" s="307">
        <v>0</v>
      </c>
      <c r="S735" s="142"/>
      <c r="T735" s="91">
        <f t="shared" si="168"/>
        <v>0</v>
      </c>
      <c r="U735" s="157"/>
      <c r="V735" s="307">
        <v>0</v>
      </c>
      <c r="W735" s="307">
        <v>3.72</v>
      </c>
      <c r="X735" s="142"/>
      <c r="Y735" s="91"/>
      <c r="Z735" s="132"/>
    </row>
    <row r="736" spans="1:26" s="68" customFormat="1" hidden="1" outlineLevel="1" x14ac:dyDescent="0.25">
      <c r="A736" s="63" t="s">
        <v>1587</v>
      </c>
      <c r="B736" s="64" t="s">
        <v>2046</v>
      </c>
      <c r="C736" s="65" t="s">
        <v>2484</v>
      </c>
      <c r="D736" s="66"/>
      <c r="E736" s="67"/>
      <c r="F736" s="307">
        <v>0</v>
      </c>
      <c r="G736" s="307">
        <v>0</v>
      </c>
      <c r="H736" s="142"/>
      <c r="I736" s="91">
        <f t="shared" si="166"/>
        <v>0</v>
      </c>
      <c r="J736" s="157"/>
      <c r="K736" s="307">
        <v>0</v>
      </c>
      <c r="L736" s="307">
        <v>0</v>
      </c>
      <c r="M736" s="142">
        <f t="shared" si="167"/>
        <v>0</v>
      </c>
      <c r="N736" s="91" t="e">
        <f>+#REF!-L736</f>
        <v>#REF!</v>
      </c>
      <c r="O736" s="258"/>
      <c r="P736" s="157"/>
      <c r="Q736" s="307">
        <v>0</v>
      </c>
      <c r="R736" s="307">
        <v>0</v>
      </c>
      <c r="S736" s="142"/>
      <c r="T736" s="91">
        <f t="shared" si="168"/>
        <v>0</v>
      </c>
      <c r="U736" s="157"/>
      <c r="V736" s="307">
        <v>0</v>
      </c>
      <c r="W736" s="307">
        <v>38.700000000000003</v>
      </c>
      <c r="X736" s="142"/>
      <c r="Y736" s="91"/>
      <c r="Z736" s="132"/>
    </row>
    <row r="737" spans="1:26" s="68" customFormat="1" hidden="1" outlineLevel="1" x14ac:dyDescent="0.25">
      <c r="A737" s="63" t="s">
        <v>1588</v>
      </c>
      <c r="B737" s="64" t="s">
        <v>2047</v>
      </c>
      <c r="C737" s="65" t="s">
        <v>2485</v>
      </c>
      <c r="D737" s="66"/>
      <c r="E737" s="67"/>
      <c r="F737" s="307">
        <v>0</v>
      </c>
      <c r="G737" s="307">
        <v>0</v>
      </c>
      <c r="H737" s="142"/>
      <c r="I737" s="91">
        <f t="shared" si="166"/>
        <v>0</v>
      </c>
      <c r="J737" s="157"/>
      <c r="K737" s="307">
        <v>0</v>
      </c>
      <c r="L737" s="307">
        <v>98.31</v>
      </c>
      <c r="M737" s="142">
        <f t="shared" si="167"/>
        <v>-98.31</v>
      </c>
      <c r="N737" s="91" t="e">
        <f>+#REF!-L737</f>
        <v>#REF!</v>
      </c>
      <c r="O737" s="258"/>
      <c r="P737" s="157"/>
      <c r="Q737" s="307">
        <v>0</v>
      </c>
      <c r="R737" s="307">
        <v>98.31</v>
      </c>
      <c r="S737" s="142"/>
      <c r="T737" s="91">
        <f t="shared" si="168"/>
        <v>-98.31</v>
      </c>
      <c r="U737" s="157"/>
      <c r="V737" s="307">
        <v>0</v>
      </c>
      <c r="W737" s="307">
        <v>98.31</v>
      </c>
      <c r="X737" s="142"/>
      <c r="Y737" s="91"/>
      <c r="Z737" s="132"/>
    </row>
    <row r="738" spans="1:26" s="68" customFormat="1" hidden="1" outlineLevel="1" x14ac:dyDescent="0.25">
      <c r="A738" s="63" t="s">
        <v>1589</v>
      </c>
      <c r="B738" s="64" t="s">
        <v>2048</v>
      </c>
      <c r="C738" s="65" t="s">
        <v>2486</v>
      </c>
      <c r="D738" s="66"/>
      <c r="E738" s="67"/>
      <c r="F738" s="307">
        <v>0</v>
      </c>
      <c r="G738" s="307">
        <v>351.55</v>
      </c>
      <c r="H738" s="142"/>
      <c r="I738" s="91">
        <f t="shared" si="166"/>
        <v>-351.55</v>
      </c>
      <c r="J738" s="157"/>
      <c r="K738" s="307">
        <v>0</v>
      </c>
      <c r="L738" s="307">
        <v>1220.51</v>
      </c>
      <c r="M738" s="142">
        <f t="shared" si="167"/>
        <v>-1220.51</v>
      </c>
      <c r="N738" s="91" t="e">
        <f>+#REF!-L738</f>
        <v>#REF!</v>
      </c>
      <c r="O738" s="258"/>
      <c r="P738" s="157"/>
      <c r="Q738" s="307">
        <v>0</v>
      </c>
      <c r="R738" s="307">
        <v>607.07000000000005</v>
      </c>
      <c r="S738" s="142"/>
      <c r="T738" s="91">
        <f t="shared" si="168"/>
        <v>-607.07000000000005</v>
      </c>
      <c r="U738" s="157"/>
      <c r="V738" s="307">
        <v>3892.2000000000003</v>
      </c>
      <c r="W738" s="307">
        <v>3455.99</v>
      </c>
      <c r="X738" s="142"/>
      <c r="Y738" s="91"/>
      <c r="Z738" s="132"/>
    </row>
    <row r="739" spans="1:26" collapsed="1" x14ac:dyDescent="0.25">
      <c r="A739" s="38" t="s">
        <v>732</v>
      </c>
      <c r="B739" s="38">
        <v>21</v>
      </c>
      <c r="C739" s="87" t="s">
        <v>280</v>
      </c>
      <c r="D739" s="83" t="s">
        <v>275</v>
      </c>
      <c r="E739" s="48"/>
      <c r="F739" s="100">
        <v>-16821.05</v>
      </c>
      <c r="G739" s="100">
        <v>223263.25</v>
      </c>
      <c r="H739" s="100"/>
      <c r="I739" s="48">
        <f t="shared" si="166"/>
        <v>-223263.25</v>
      </c>
      <c r="J739" s="261"/>
      <c r="K739" s="100">
        <v>100464.58</v>
      </c>
      <c r="L739" s="100">
        <v>1799388.26</v>
      </c>
      <c r="M739" s="283">
        <f t="shared" si="167"/>
        <v>-1698923.68</v>
      </c>
      <c r="N739" s="48" t="e">
        <f>+#REF!-L739</f>
        <v>#REF!</v>
      </c>
      <c r="O739" s="182"/>
      <c r="P739" s="254"/>
      <c r="Q739" s="100">
        <v>20545.170000000002</v>
      </c>
      <c r="R739" s="100">
        <v>667784.87</v>
      </c>
      <c r="S739" s="283"/>
      <c r="T739" s="48">
        <f t="shared" si="168"/>
        <v>-667784.87</v>
      </c>
      <c r="U739" s="261"/>
      <c r="V739" s="100">
        <v>1458822.88</v>
      </c>
      <c r="W739" s="100">
        <v>3204128.4499999997</v>
      </c>
      <c r="X739" s="283"/>
      <c r="Y739"/>
      <c r="Z739"/>
    </row>
    <row r="740" spans="1:26" s="68" customFormat="1" hidden="1" outlineLevel="1" x14ac:dyDescent="0.25">
      <c r="A740" s="63" t="s">
        <v>1590</v>
      </c>
      <c r="B740" s="64" t="s">
        <v>2049</v>
      </c>
      <c r="C740" s="65" t="s">
        <v>2464</v>
      </c>
      <c r="D740" s="66"/>
      <c r="E740" s="67"/>
      <c r="F740" s="307">
        <v>2282.44</v>
      </c>
      <c r="G740" s="307">
        <v>0</v>
      </c>
      <c r="H740" s="142"/>
      <c r="I740" s="91"/>
      <c r="J740" s="157"/>
      <c r="K740" s="307">
        <v>6256.31</v>
      </c>
      <c r="L740" s="307">
        <v>0</v>
      </c>
      <c r="M740" s="142"/>
      <c r="N740" s="91"/>
      <c r="O740" s="258"/>
      <c r="P740" s="157"/>
      <c r="Q740" s="307">
        <v>4576.54</v>
      </c>
      <c r="R740" s="307">
        <v>0</v>
      </c>
      <c r="S740" s="142"/>
      <c r="T740" s="91"/>
      <c r="U740" s="157"/>
      <c r="V740" s="307">
        <v>6256.31</v>
      </c>
      <c r="W740" s="307">
        <v>0</v>
      </c>
      <c r="X740" s="142"/>
      <c r="Y740" s="91"/>
      <c r="Z740" s="132"/>
    </row>
    <row r="741" spans="1:26" collapsed="1" x14ac:dyDescent="0.25">
      <c r="A741" s="38" t="s">
        <v>1107</v>
      </c>
      <c r="B741" s="322">
        <v>21.1</v>
      </c>
      <c r="C741" s="78" t="s">
        <v>1027</v>
      </c>
      <c r="D741" s="83"/>
      <c r="E741" s="48"/>
      <c r="F741" s="100">
        <v>2282.44</v>
      </c>
      <c r="G741" s="100">
        <v>0</v>
      </c>
      <c r="H741" s="100"/>
      <c r="I741" s="48"/>
      <c r="J741" s="261"/>
      <c r="K741" s="100">
        <v>6256.31</v>
      </c>
      <c r="L741" s="100">
        <v>0</v>
      </c>
      <c r="M741" s="283"/>
      <c r="N741" s="48"/>
      <c r="O741" s="182"/>
      <c r="P741" s="254"/>
      <c r="Q741" s="100">
        <v>4576.54</v>
      </c>
      <c r="R741" s="100">
        <v>0</v>
      </c>
      <c r="S741" s="283"/>
      <c r="T741" s="48"/>
      <c r="U741" s="261"/>
      <c r="V741" s="100">
        <v>6256.31</v>
      </c>
      <c r="W741" s="100">
        <v>0</v>
      </c>
      <c r="X741" s="283"/>
      <c r="Y741"/>
      <c r="Z741"/>
    </row>
    <row r="742" spans="1:26" s="68" customFormat="1" hidden="1" outlineLevel="1" x14ac:dyDescent="0.25">
      <c r="A742" s="63" t="s">
        <v>1591</v>
      </c>
      <c r="B742" s="64" t="s">
        <v>2050</v>
      </c>
      <c r="C742" s="65" t="s">
        <v>2463</v>
      </c>
      <c r="D742" s="66"/>
      <c r="E742" s="67"/>
      <c r="F742" s="307">
        <v>69482.399999999994</v>
      </c>
      <c r="G742" s="307">
        <v>0</v>
      </c>
      <c r="H742" s="142"/>
      <c r="I742" s="91"/>
      <c r="J742" s="157"/>
      <c r="K742" s="307">
        <v>465925.5</v>
      </c>
      <c r="L742" s="307">
        <v>0</v>
      </c>
      <c r="M742" s="142"/>
      <c r="N742" s="91"/>
      <c r="O742" s="258"/>
      <c r="P742" s="157"/>
      <c r="Q742" s="307">
        <v>206326.44</v>
      </c>
      <c r="R742" s="307">
        <v>0</v>
      </c>
      <c r="S742" s="142"/>
      <c r="T742" s="91"/>
      <c r="U742" s="157"/>
      <c r="V742" s="307">
        <v>465925.5</v>
      </c>
      <c r="W742" s="307">
        <v>0</v>
      </c>
      <c r="X742" s="142"/>
      <c r="Y742" s="91"/>
      <c r="Z742" s="132"/>
    </row>
    <row r="743" spans="1:26" collapsed="1" x14ac:dyDescent="0.25">
      <c r="A743" s="38" t="s">
        <v>1108</v>
      </c>
      <c r="B743" s="322">
        <v>21.2</v>
      </c>
      <c r="C743" s="78" t="s">
        <v>1028</v>
      </c>
      <c r="D743" s="83"/>
      <c r="E743" s="48"/>
      <c r="F743" s="100">
        <v>69482.399999999994</v>
      </c>
      <c r="G743" s="100">
        <v>0</v>
      </c>
      <c r="H743" s="100"/>
      <c r="I743" s="48"/>
      <c r="J743" s="261"/>
      <c r="K743" s="100">
        <v>465925.5</v>
      </c>
      <c r="L743" s="100">
        <v>0</v>
      </c>
      <c r="M743" s="283"/>
      <c r="N743" s="48"/>
      <c r="O743" s="182"/>
      <c r="P743" s="254"/>
      <c r="Q743" s="100">
        <v>206326.44</v>
      </c>
      <c r="R743" s="100">
        <v>0</v>
      </c>
      <c r="S743" s="283"/>
      <c r="T743" s="48"/>
      <c r="U743" s="261"/>
      <c r="V743" s="100">
        <v>465925.5</v>
      </c>
      <c r="W743" s="100">
        <v>0</v>
      </c>
      <c r="X743" s="283"/>
      <c r="Y743"/>
      <c r="Z743"/>
    </row>
    <row r="744" spans="1:26" s="68" customFormat="1" hidden="1" outlineLevel="1" x14ac:dyDescent="0.25">
      <c r="A744" s="63" t="s">
        <v>1592</v>
      </c>
      <c r="B744" s="64" t="s">
        <v>2051</v>
      </c>
      <c r="C744" s="65" t="s">
        <v>2487</v>
      </c>
      <c r="D744" s="66"/>
      <c r="E744" s="67"/>
      <c r="F744" s="307">
        <v>9555.06</v>
      </c>
      <c r="G744" s="307">
        <v>0</v>
      </c>
      <c r="H744" s="142"/>
      <c r="I744" s="91"/>
      <c r="J744" s="157"/>
      <c r="K744" s="307">
        <v>70453.94</v>
      </c>
      <c r="L744" s="307">
        <v>0</v>
      </c>
      <c r="M744" s="142"/>
      <c r="N744" s="91"/>
      <c r="O744" s="258"/>
      <c r="P744" s="157"/>
      <c r="Q744" s="307">
        <v>20230.77</v>
      </c>
      <c r="R744" s="307">
        <v>0</v>
      </c>
      <c r="S744" s="142"/>
      <c r="T744" s="91"/>
      <c r="U744" s="157"/>
      <c r="V744" s="307">
        <v>70453.94</v>
      </c>
      <c r="W744" s="307">
        <v>0</v>
      </c>
      <c r="X744" s="142"/>
      <c r="Y744" s="91"/>
      <c r="Z744" s="132"/>
    </row>
    <row r="745" spans="1:26" collapsed="1" x14ac:dyDescent="0.25">
      <c r="A745" s="38" t="s">
        <v>1109</v>
      </c>
      <c r="B745" s="322">
        <v>21.3</v>
      </c>
      <c r="C745" s="78" t="s">
        <v>1029</v>
      </c>
      <c r="D745" s="83"/>
      <c r="E745" s="48"/>
      <c r="F745" s="100">
        <v>9555.06</v>
      </c>
      <c r="G745" s="100">
        <v>0</v>
      </c>
      <c r="H745" s="100"/>
      <c r="I745" s="48"/>
      <c r="J745" s="261"/>
      <c r="K745" s="100">
        <v>70453.94</v>
      </c>
      <c r="L745" s="100">
        <v>0</v>
      </c>
      <c r="M745" s="283"/>
      <c r="N745" s="48"/>
      <c r="O745" s="182"/>
      <c r="P745" s="254"/>
      <c r="Q745" s="100">
        <v>20230.77</v>
      </c>
      <c r="R745" s="100">
        <v>0</v>
      </c>
      <c r="S745" s="283"/>
      <c r="T745" s="48"/>
      <c r="U745" s="261"/>
      <c r="V745" s="100">
        <v>70453.94</v>
      </c>
      <c r="W745" s="100">
        <v>0</v>
      </c>
      <c r="X745" s="283"/>
      <c r="Y745"/>
      <c r="Z745"/>
    </row>
    <row r="746" spans="1:26" x14ac:dyDescent="0.25">
      <c r="A746" s="38"/>
      <c r="B746" s="322">
        <v>21.4</v>
      </c>
      <c r="C746" s="78" t="s">
        <v>1030</v>
      </c>
      <c r="D746" s="83"/>
      <c r="E746" s="48"/>
      <c r="F746" s="100">
        <f>SUM(F741:F745)</f>
        <v>160357.35999999999</v>
      </c>
      <c r="G746" s="100"/>
      <c r="H746" s="100"/>
      <c r="I746" s="48"/>
      <c r="J746" s="261"/>
      <c r="K746" s="100"/>
      <c r="L746" s="100"/>
      <c r="M746" s="283"/>
      <c r="N746" s="48"/>
      <c r="O746" s="182"/>
      <c r="P746" s="254"/>
      <c r="Q746" s="100"/>
      <c r="R746" s="100"/>
      <c r="S746" s="283"/>
      <c r="T746" s="48"/>
      <c r="U746" s="261"/>
      <c r="V746" s="100"/>
      <c r="W746" s="100"/>
      <c r="X746" s="283"/>
      <c r="Y746"/>
      <c r="Z746"/>
    </row>
    <row r="747" spans="1:26" s="68" customFormat="1" hidden="1" outlineLevel="1" x14ac:dyDescent="0.25">
      <c r="A747" s="63" t="s">
        <v>1454</v>
      </c>
      <c r="B747" s="64" t="s">
        <v>1913</v>
      </c>
      <c r="C747" s="65" t="s">
        <v>2362</v>
      </c>
      <c r="D747" s="66"/>
      <c r="E747" s="67"/>
      <c r="F747" s="307">
        <v>1138055.57</v>
      </c>
      <c r="G747" s="307">
        <v>907448.07000000007</v>
      </c>
      <c r="H747" s="142"/>
      <c r="I747" s="91">
        <f t="shared" ref="I747:I778" si="169">+U747-G747</f>
        <v>-907448.07000000007</v>
      </c>
      <c r="J747" s="157"/>
      <c r="K747" s="307">
        <v>6800814.04</v>
      </c>
      <c r="L747" s="307">
        <v>7514305.3899999997</v>
      </c>
      <c r="M747" s="142">
        <f t="shared" ref="M747:M778" si="170">+K747-L747</f>
        <v>-713491.34999999963</v>
      </c>
      <c r="N747" s="91" t="e">
        <f>+#REF!-L747</f>
        <v>#REF!</v>
      </c>
      <c r="O747" s="258"/>
      <c r="P747" s="157"/>
      <c r="Q747" s="307">
        <v>2760785.5700000003</v>
      </c>
      <c r="R747" s="307">
        <v>3514979.13</v>
      </c>
      <c r="S747" s="142"/>
      <c r="T747" s="91">
        <f t="shared" ref="T747:T778" si="171">+P747-R747</f>
        <v>-3514979.13</v>
      </c>
      <c r="U747" s="157"/>
      <c r="V747" s="307">
        <v>11531778.550000001</v>
      </c>
      <c r="W747" s="307">
        <v>12263044.67</v>
      </c>
      <c r="X747" s="142"/>
      <c r="Y747" s="91"/>
      <c r="Z747" s="132"/>
    </row>
    <row r="748" spans="1:26" s="68" customFormat="1" hidden="1" outlineLevel="1" x14ac:dyDescent="0.25">
      <c r="A748" s="63" t="s">
        <v>1455</v>
      </c>
      <c r="B748" s="64" t="s">
        <v>1914</v>
      </c>
      <c r="C748" s="65" t="s">
        <v>2363</v>
      </c>
      <c r="D748" s="66"/>
      <c r="E748" s="67"/>
      <c r="F748" s="307">
        <v>29.86</v>
      </c>
      <c r="G748" s="307">
        <v>0</v>
      </c>
      <c r="H748" s="142"/>
      <c r="I748" s="91">
        <f t="shared" si="169"/>
        <v>0</v>
      </c>
      <c r="J748" s="157"/>
      <c r="K748" s="307">
        <v>29.86</v>
      </c>
      <c r="L748" s="307">
        <v>0</v>
      </c>
      <c r="M748" s="142">
        <f t="shared" si="170"/>
        <v>29.86</v>
      </c>
      <c r="N748" s="91" t="e">
        <f>+#REF!-L748</f>
        <v>#REF!</v>
      </c>
      <c r="O748" s="258"/>
      <c r="P748" s="157"/>
      <c r="Q748" s="307">
        <v>29.86</v>
      </c>
      <c r="R748" s="307">
        <v>0</v>
      </c>
      <c r="S748" s="142"/>
      <c r="T748" s="91">
        <f t="shared" si="171"/>
        <v>0</v>
      </c>
      <c r="U748" s="157"/>
      <c r="V748" s="307">
        <v>29.86</v>
      </c>
      <c r="W748" s="307">
        <v>0</v>
      </c>
      <c r="X748" s="142"/>
      <c r="Y748" s="91"/>
      <c r="Z748" s="132"/>
    </row>
    <row r="749" spans="1:26" s="68" customFormat="1" hidden="1" outlineLevel="1" x14ac:dyDescent="0.25">
      <c r="A749" s="63" t="s">
        <v>1456</v>
      </c>
      <c r="B749" s="64" t="s">
        <v>1915</v>
      </c>
      <c r="C749" s="65" t="s">
        <v>2364</v>
      </c>
      <c r="D749" s="66"/>
      <c r="E749" s="67"/>
      <c r="F749" s="307">
        <v>175012.95</v>
      </c>
      <c r="G749" s="307">
        <v>-41909.4</v>
      </c>
      <c r="H749" s="142"/>
      <c r="I749" s="91">
        <f t="shared" si="169"/>
        <v>41909.4</v>
      </c>
      <c r="J749" s="157"/>
      <c r="K749" s="307">
        <v>892546.53</v>
      </c>
      <c r="L749" s="307">
        <v>382909.62</v>
      </c>
      <c r="M749" s="142">
        <f t="shared" si="170"/>
        <v>509636.91000000003</v>
      </c>
      <c r="N749" s="91" t="e">
        <f>+#REF!-L749</f>
        <v>#REF!</v>
      </c>
      <c r="O749" s="258"/>
      <c r="P749" s="157"/>
      <c r="Q749" s="307">
        <v>400754.28</v>
      </c>
      <c r="R749" s="307">
        <v>77317.45</v>
      </c>
      <c r="S749" s="142"/>
      <c r="T749" s="91">
        <f t="shared" si="171"/>
        <v>-77317.45</v>
      </c>
      <c r="U749" s="157"/>
      <c r="V749" s="307">
        <v>1023179.04</v>
      </c>
      <c r="W749" s="307">
        <v>512165.53</v>
      </c>
      <c r="X749" s="142"/>
      <c r="Y749" s="91"/>
      <c r="Z749" s="132"/>
    </row>
    <row r="750" spans="1:26" s="68" customFormat="1" hidden="1" outlineLevel="1" x14ac:dyDescent="0.25">
      <c r="A750" s="63" t="s">
        <v>1457</v>
      </c>
      <c r="B750" s="64" t="s">
        <v>1916</v>
      </c>
      <c r="C750" s="65" t="s">
        <v>2365</v>
      </c>
      <c r="D750" s="66"/>
      <c r="E750" s="67"/>
      <c r="F750" s="307">
        <v>0</v>
      </c>
      <c r="G750" s="307">
        <v>20.14</v>
      </c>
      <c r="H750" s="142"/>
      <c r="I750" s="91">
        <f t="shared" si="169"/>
        <v>-20.14</v>
      </c>
      <c r="J750" s="157"/>
      <c r="K750" s="307">
        <v>64.13</v>
      </c>
      <c r="L750" s="307">
        <v>160.94</v>
      </c>
      <c r="M750" s="142">
        <f t="shared" si="170"/>
        <v>-96.81</v>
      </c>
      <c r="N750" s="91" t="e">
        <f>+#REF!-L750</f>
        <v>#REF!</v>
      </c>
      <c r="O750" s="258"/>
      <c r="P750" s="157"/>
      <c r="Q750" s="307">
        <v>0.28000000000000003</v>
      </c>
      <c r="R750" s="307">
        <v>95.64</v>
      </c>
      <c r="S750" s="142"/>
      <c r="T750" s="91">
        <f t="shared" si="171"/>
        <v>-95.64</v>
      </c>
      <c r="U750" s="157"/>
      <c r="V750" s="307">
        <v>97.1</v>
      </c>
      <c r="W750" s="307">
        <v>295.33000000000004</v>
      </c>
      <c r="X750" s="142"/>
      <c r="Y750" s="91"/>
      <c r="Z750" s="132"/>
    </row>
    <row r="751" spans="1:26" s="68" customFormat="1" hidden="1" outlineLevel="1" x14ac:dyDescent="0.25">
      <c r="A751" s="63" t="s">
        <v>1458</v>
      </c>
      <c r="B751" s="64" t="s">
        <v>1917</v>
      </c>
      <c r="C751" s="65" t="s">
        <v>2366</v>
      </c>
      <c r="D751" s="66"/>
      <c r="E751" s="67"/>
      <c r="F751" s="307">
        <v>0</v>
      </c>
      <c r="G751" s="307">
        <v>0</v>
      </c>
      <c r="H751" s="142"/>
      <c r="I751" s="91">
        <f t="shared" si="169"/>
        <v>0</v>
      </c>
      <c r="J751" s="157"/>
      <c r="K751" s="307">
        <v>0</v>
      </c>
      <c r="L751" s="307">
        <v>0</v>
      </c>
      <c r="M751" s="142">
        <f t="shared" si="170"/>
        <v>0</v>
      </c>
      <c r="N751" s="91" t="e">
        <f>+#REF!-L751</f>
        <v>#REF!</v>
      </c>
      <c r="O751" s="258"/>
      <c r="P751" s="157"/>
      <c r="Q751" s="307">
        <v>0</v>
      </c>
      <c r="R751" s="307">
        <v>0</v>
      </c>
      <c r="S751" s="142"/>
      <c r="T751" s="91">
        <f t="shared" si="171"/>
        <v>0</v>
      </c>
      <c r="U751" s="157"/>
      <c r="V751" s="307">
        <v>0</v>
      </c>
      <c r="W751" s="307">
        <v>105.95</v>
      </c>
      <c r="X751" s="142"/>
      <c r="Y751" s="91"/>
      <c r="Z751" s="132"/>
    </row>
    <row r="752" spans="1:26" s="68" customFormat="1" hidden="1" outlineLevel="1" x14ac:dyDescent="0.25">
      <c r="A752" s="63" t="s">
        <v>1459</v>
      </c>
      <c r="B752" s="64" t="s">
        <v>1918</v>
      </c>
      <c r="C752" s="65" t="s">
        <v>2367</v>
      </c>
      <c r="D752" s="66"/>
      <c r="E752" s="67"/>
      <c r="F752" s="307">
        <v>0</v>
      </c>
      <c r="G752" s="307">
        <v>0</v>
      </c>
      <c r="H752" s="142"/>
      <c r="I752" s="91">
        <f t="shared" si="169"/>
        <v>0</v>
      </c>
      <c r="J752" s="157"/>
      <c r="K752" s="307">
        <v>0</v>
      </c>
      <c r="L752" s="307">
        <v>0</v>
      </c>
      <c r="M752" s="142">
        <f t="shared" si="170"/>
        <v>0</v>
      </c>
      <c r="N752" s="91" t="e">
        <f>+#REF!-L752</f>
        <v>#REF!</v>
      </c>
      <c r="O752" s="258"/>
      <c r="P752" s="157"/>
      <c r="Q752" s="307">
        <v>0</v>
      </c>
      <c r="R752" s="307">
        <v>0</v>
      </c>
      <c r="S752" s="142"/>
      <c r="T752" s="91">
        <f t="shared" si="171"/>
        <v>0</v>
      </c>
      <c r="U752" s="157"/>
      <c r="V752" s="307">
        <v>13.620000000000001</v>
      </c>
      <c r="W752" s="307">
        <v>5.9</v>
      </c>
      <c r="X752" s="142"/>
      <c r="Y752" s="91"/>
      <c r="Z752" s="132"/>
    </row>
    <row r="753" spans="1:26" s="68" customFormat="1" hidden="1" outlineLevel="1" x14ac:dyDescent="0.25">
      <c r="A753" s="63" t="s">
        <v>1460</v>
      </c>
      <c r="B753" s="64" t="s">
        <v>1919</v>
      </c>
      <c r="C753" s="65" t="s">
        <v>2368</v>
      </c>
      <c r="D753" s="66"/>
      <c r="E753" s="67"/>
      <c r="F753" s="307">
        <v>0</v>
      </c>
      <c r="G753" s="307">
        <v>0</v>
      </c>
      <c r="H753" s="142"/>
      <c r="I753" s="91">
        <f t="shared" si="169"/>
        <v>0</v>
      </c>
      <c r="J753" s="157"/>
      <c r="K753" s="307">
        <v>0</v>
      </c>
      <c r="L753" s="307">
        <v>0</v>
      </c>
      <c r="M753" s="142">
        <f t="shared" si="170"/>
        <v>0</v>
      </c>
      <c r="N753" s="91" t="e">
        <f>+#REF!-L753</f>
        <v>#REF!</v>
      </c>
      <c r="O753" s="258"/>
      <c r="P753" s="157"/>
      <c r="Q753" s="307">
        <v>0</v>
      </c>
      <c r="R753" s="307">
        <v>0</v>
      </c>
      <c r="S753" s="142"/>
      <c r="T753" s="91">
        <f t="shared" si="171"/>
        <v>0</v>
      </c>
      <c r="U753" s="157"/>
      <c r="V753" s="307">
        <v>0</v>
      </c>
      <c r="W753" s="307">
        <v>-0.02</v>
      </c>
      <c r="X753" s="142"/>
      <c r="Y753" s="91"/>
      <c r="Z753" s="132"/>
    </row>
    <row r="754" spans="1:26" s="68" customFormat="1" hidden="1" outlineLevel="1" x14ac:dyDescent="0.25">
      <c r="A754" s="63" t="s">
        <v>1461</v>
      </c>
      <c r="B754" s="64" t="s">
        <v>1920</v>
      </c>
      <c r="C754" s="65" t="s">
        <v>2369</v>
      </c>
      <c r="D754" s="66"/>
      <c r="E754" s="67"/>
      <c r="F754" s="307">
        <v>0</v>
      </c>
      <c r="G754" s="307">
        <v>2.39</v>
      </c>
      <c r="H754" s="142"/>
      <c r="I754" s="91">
        <f t="shared" si="169"/>
        <v>-2.39</v>
      </c>
      <c r="J754" s="157"/>
      <c r="K754" s="307">
        <v>24.36</v>
      </c>
      <c r="L754" s="307">
        <v>2.39</v>
      </c>
      <c r="M754" s="142">
        <f t="shared" si="170"/>
        <v>21.97</v>
      </c>
      <c r="N754" s="91" t="e">
        <f>+#REF!-L754</f>
        <v>#REF!</v>
      </c>
      <c r="O754" s="258"/>
      <c r="P754" s="157"/>
      <c r="Q754" s="307">
        <v>24.36</v>
      </c>
      <c r="R754" s="307">
        <v>2.39</v>
      </c>
      <c r="S754" s="142"/>
      <c r="T754" s="91">
        <f t="shared" si="171"/>
        <v>-2.39</v>
      </c>
      <c r="U754" s="157"/>
      <c r="V754" s="307">
        <v>43.480000000000004</v>
      </c>
      <c r="W754" s="307">
        <v>13.290000000000001</v>
      </c>
      <c r="X754" s="142"/>
      <c r="Y754" s="91"/>
      <c r="Z754" s="132"/>
    </row>
    <row r="755" spans="1:26" s="68" customFormat="1" hidden="1" outlineLevel="1" x14ac:dyDescent="0.25">
      <c r="A755" s="63" t="s">
        <v>1462</v>
      </c>
      <c r="B755" s="64" t="s">
        <v>1921</v>
      </c>
      <c r="C755" s="65" t="s">
        <v>2370</v>
      </c>
      <c r="D755" s="66"/>
      <c r="E755" s="67"/>
      <c r="F755" s="307">
        <v>29.68</v>
      </c>
      <c r="G755" s="307">
        <v>0</v>
      </c>
      <c r="H755" s="142"/>
      <c r="I755" s="91">
        <f t="shared" si="169"/>
        <v>0</v>
      </c>
      <c r="J755" s="157"/>
      <c r="K755" s="307">
        <v>444.65000000000003</v>
      </c>
      <c r="L755" s="307">
        <v>36.74</v>
      </c>
      <c r="M755" s="142">
        <f t="shared" si="170"/>
        <v>407.91</v>
      </c>
      <c r="N755" s="91" t="e">
        <f>+#REF!-L755</f>
        <v>#REF!</v>
      </c>
      <c r="O755" s="258"/>
      <c r="P755" s="157"/>
      <c r="Q755" s="307">
        <v>228.27</v>
      </c>
      <c r="R755" s="307">
        <v>22.34</v>
      </c>
      <c r="S755" s="142"/>
      <c r="T755" s="91">
        <f t="shared" si="171"/>
        <v>-22.34</v>
      </c>
      <c r="U755" s="157"/>
      <c r="V755" s="307">
        <v>660.27</v>
      </c>
      <c r="W755" s="307">
        <v>109.05000000000001</v>
      </c>
      <c r="X755" s="142"/>
      <c r="Y755" s="91"/>
      <c r="Z755" s="132"/>
    </row>
    <row r="756" spans="1:26" s="68" customFormat="1" hidden="1" outlineLevel="1" x14ac:dyDescent="0.25">
      <c r="A756" s="63" t="s">
        <v>1463</v>
      </c>
      <c r="B756" s="64" t="s">
        <v>1922</v>
      </c>
      <c r="C756" s="65" t="s">
        <v>2371</v>
      </c>
      <c r="D756" s="66"/>
      <c r="E756" s="67"/>
      <c r="F756" s="307">
        <v>7.41</v>
      </c>
      <c r="G756" s="307">
        <v>0</v>
      </c>
      <c r="H756" s="142"/>
      <c r="I756" s="91">
        <f t="shared" si="169"/>
        <v>0</v>
      </c>
      <c r="J756" s="157"/>
      <c r="K756" s="307">
        <v>107.94</v>
      </c>
      <c r="L756" s="307">
        <v>71.350000000000009</v>
      </c>
      <c r="M756" s="142">
        <f t="shared" si="170"/>
        <v>36.589999999999989</v>
      </c>
      <c r="N756" s="91" t="e">
        <f>+#REF!-L756</f>
        <v>#REF!</v>
      </c>
      <c r="O756" s="258"/>
      <c r="P756" s="157"/>
      <c r="Q756" s="307">
        <v>42.29</v>
      </c>
      <c r="R756" s="307">
        <v>6.34</v>
      </c>
      <c r="S756" s="142"/>
      <c r="T756" s="91">
        <f t="shared" si="171"/>
        <v>-6.34</v>
      </c>
      <c r="U756" s="157"/>
      <c r="V756" s="307">
        <v>159.55000000000001</v>
      </c>
      <c r="W756" s="307">
        <v>1256.4099999999999</v>
      </c>
      <c r="X756" s="142"/>
      <c r="Y756" s="91"/>
      <c r="Z756" s="132"/>
    </row>
    <row r="757" spans="1:26" s="68" customFormat="1" hidden="1" outlineLevel="1" x14ac:dyDescent="0.25">
      <c r="A757" s="63" t="s">
        <v>1464</v>
      </c>
      <c r="B757" s="64" t="s">
        <v>1923</v>
      </c>
      <c r="C757" s="65" t="s">
        <v>2372</v>
      </c>
      <c r="D757" s="66"/>
      <c r="E757" s="67"/>
      <c r="F757" s="307">
        <v>87.100000000000009</v>
      </c>
      <c r="G757" s="307">
        <v>15.040000000000001</v>
      </c>
      <c r="H757" s="142"/>
      <c r="I757" s="91">
        <f t="shared" si="169"/>
        <v>-15.040000000000001</v>
      </c>
      <c r="J757" s="157"/>
      <c r="K757" s="307">
        <v>316.32</v>
      </c>
      <c r="L757" s="307">
        <v>483.08</v>
      </c>
      <c r="M757" s="142">
        <f t="shared" si="170"/>
        <v>-166.76</v>
      </c>
      <c r="N757" s="91" t="e">
        <f>+#REF!-L757</f>
        <v>#REF!</v>
      </c>
      <c r="O757" s="258"/>
      <c r="P757" s="157"/>
      <c r="Q757" s="307">
        <v>182.71</v>
      </c>
      <c r="R757" s="307">
        <v>80.650000000000006</v>
      </c>
      <c r="S757" s="142"/>
      <c r="T757" s="91">
        <f t="shared" si="171"/>
        <v>-80.650000000000006</v>
      </c>
      <c r="U757" s="157"/>
      <c r="V757" s="307">
        <v>495.6</v>
      </c>
      <c r="W757" s="307">
        <v>575.18999999999994</v>
      </c>
      <c r="X757" s="142"/>
      <c r="Y757" s="91"/>
      <c r="Z757" s="132"/>
    </row>
    <row r="758" spans="1:26" s="68" customFormat="1" hidden="1" outlineLevel="1" x14ac:dyDescent="0.25">
      <c r="A758" s="63" t="s">
        <v>1465</v>
      </c>
      <c r="B758" s="64" t="s">
        <v>1924</v>
      </c>
      <c r="C758" s="65" t="s">
        <v>2373</v>
      </c>
      <c r="D758" s="66"/>
      <c r="E758" s="67"/>
      <c r="F758" s="307">
        <v>5.5</v>
      </c>
      <c r="G758" s="307">
        <v>0.25</v>
      </c>
      <c r="H758" s="142"/>
      <c r="I758" s="91">
        <f t="shared" si="169"/>
        <v>-0.25</v>
      </c>
      <c r="J758" s="157"/>
      <c r="K758" s="307">
        <v>104.03</v>
      </c>
      <c r="L758" s="307">
        <v>10.029999999999999</v>
      </c>
      <c r="M758" s="142">
        <f t="shared" si="170"/>
        <v>94</v>
      </c>
      <c r="N758" s="91" t="e">
        <f>+#REF!-L758</f>
        <v>#REF!</v>
      </c>
      <c r="O758" s="258"/>
      <c r="P758" s="157"/>
      <c r="Q758" s="307">
        <v>56.480000000000004</v>
      </c>
      <c r="R758" s="307">
        <v>3.25</v>
      </c>
      <c r="S758" s="142"/>
      <c r="T758" s="91">
        <f t="shared" si="171"/>
        <v>-3.25</v>
      </c>
      <c r="U758" s="157"/>
      <c r="V758" s="307">
        <v>135.22999999999999</v>
      </c>
      <c r="W758" s="307">
        <v>26.630000000000003</v>
      </c>
      <c r="X758" s="142"/>
      <c r="Y758" s="91"/>
      <c r="Z758" s="132"/>
    </row>
    <row r="759" spans="1:26" s="68" customFormat="1" hidden="1" outlineLevel="1" x14ac:dyDescent="0.25">
      <c r="A759" s="63" t="s">
        <v>1466</v>
      </c>
      <c r="B759" s="64" t="s">
        <v>1925</v>
      </c>
      <c r="C759" s="65" t="s">
        <v>2374</v>
      </c>
      <c r="D759" s="66"/>
      <c r="E759" s="67"/>
      <c r="F759" s="307">
        <v>6.08</v>
      </c>
      <c r="G759" s="307">
        <v>2.58</v>
      </c>
      <c r="H759" s="142"/>
      <c r="I759" s="91">
        <f t="shared" si="169"/>
        <v>-2.58</v>
      </c>
      <c r="J759" s="157"/>
      <c r="K759" s="307">
        <v>62.59</v>
      </c>
      <c r="L759" s="307">
        <v>37.869999999999997</v>
      </c>
      <c r="M759" s="142">
        <f t="shared" si="170"/>
        <v>24.720000000000006</v>
      </c>
      <c r="N759" s="91" t="e">
        <f>+#REF!-L759</f>
        <v>#REF!</v>
      </c>
      <c r="O759" s="258"/>
      <c r="P759" s="157"/>
      <c r="Q759" s="307">
        <v>26.35</v>
      </c>
      <c r="R759" s="307">
        <v>9.86</v>
      </c>
      <c r="S759" s="142"/>
      <c r="T759" s="91">
        <f t="shared" si="171"/>
        <v>-9.86</v>
      </c>
      <c r="U759" s="157"/>
      <c r="V759" s="307">
        <v>87.990000000000009</v>
      </c>
      <c r="W759" s="307">
        <v>82.33</v>
      </c>
      <c r="X759" s="142"/>
      <c r="Y759" s="91"/>
      <c r="Z759" s="132"/>
    </row>
    <row r="760" spans="1:26" s="68" customFormat="1" hidden="1" outlineLevel="1" x14ac:dyDescent="0.25">
      <c r="A760" s="63" t="s">
        <v>1467</v>
      </c>
      <c r="B760" s="64" t="s">
        <v>1926</v>
      </c>
      <c r="C760" s="65" t="s">
        <v>2375</v>
      </c>
      <c r="D760" s="66"/>
      <c r="E760" s="67"/>
      <c r="F760" s="307">
        <v>3.7</v>
      </c>
      <c r="G760" s="307">
        <v>3.8000000000000003</v>
      </c>
      <c r="H760" s="142"/>
      <c r="I760" s="91">
        <f t="shared" si="169"/>
        <v>-3.8000000000000003</v>
      </c>
      <c r="J760" s="157"/>
      <c r="K760" s="307">
        <v>29.36</v>
      </c>
      <c r="L760" s="307">
        <v>19.580000000000002</v>
      </c>
      <c r="M760" s="142">
        <f t="shared" si="170"/>
        <v>9.7799999999999976</v>
      </c>
      <c r="N760" s="91" t="e">
        <f>+#REF!-L760</f>
        <v>#REF!</v>
      </c>
      <c r="O760" s="258"/>
      <c r="P760" s="157"/>
      <c r="Q760" s="307">
        <v>12.31</v>
      </c>
      <c r="R760" s="307">
        <v>15.65</v>
      </c>
      <c r="S760" s="142"/>
      <c r="T760" s="91">
        <f t="shared" si="171"/>
        <v>-15.65</v>
      </c>
      <c r="U760" s="157"/>
      <c r="V760" s="307">
        <v>86.65</v>
      </c>
      <c r="W760" s="307">
        <v>20.48</v>
      </c>
      <c r="X760" s="142"/>
      <c r="Y760" s="91"/>
      <c r="Z760" s="132"/>
    </row>
    <row r="761" spans="1:26" s="68" customFormat="1" hidden="1" outlineLevel="1" x14ac:dyDescent="0.25">
      <c r="A761" s="63" t="s">
        <v>1468</v>
      </c>
      <c r="B761" s="64" t="s">
        <v>1927</v>
      </c>
      <c r="C761" s="65" t="s">
        <v>2376</v>
      </c>
      <c r="D761" s="66"/>
      <c r="E761" s="67"/>
      <c r="F761" s="307">
        <v>1.43</v>
      </c>
      <c r="G761" s="307">
        <v>0</v>
      </c>
      <c r="H761" s="142"/>
      <c r="I761" s="91">
        <f t="shared" si="169"/>
        <v>0</v>
      </c>
      <c r="J761" s="157"/>
      <c r="K761" s="307">
        <v>54.86</v>
      </c>
      <c r="L761" s="307">
        <v>2.67</v>
      </c>
      <c r="M761" s="142">
        <f t="shared" si="170"/>
        <v>52.19</v>
      </c>
      <c r="N761" s="91" t="e">
        <f>+#REF!-L761</f>
        <v>#REF!</v>
      </c>
      <c r="O761" s="258"/>
      <c r="P761" s="157"/>
      <c r="Q761" s="307">
        <v>30.150000000000002</v>
      </c>
      <c r="R761" s="307">
        <v>0.49</v>
      </c>
      <c r="S761" s="142"/>
      <c r="T761" s="91">
        <f t="shared" si="171"/>
        <v>-0.49</v>
      </c>
      <c r="U761" s="157"/>
      <c r="V761" s="307">
        <v>78.63</v>
      </c>
      <c r="W761" s="307">
        <v>4.12</v>
      </c>
      <c r="X761" s="142"/>
      <c r="Y761" s="91"/>
      <c r="Z761" s="132"/>
    </row>
    <row r="762" spans="1:26" s="68" customFormat="1" hidden="1" outlineLevel="1" x14ac:dyDescent="0.25">
      <c r="A762" s="63" t="s">
        <v>1469</v>
      </c>
      <c r="B762" s="64" t="s">
        <v>1928</v>
      </c>
      <c r="C762" s="65" t="s">
        <v>2377</v>
      </c>
      <c r="D762" s="66"/>
      <c r="E762" s="67"/>
      <c r="F762" s="307">
        <v>44.9</v>
      </c>
      <c r="G762" s="307">
        <v>19.79</v>
      </c>
      <c r="H762" s="142"/>
      <c r="I762" s="91">
        <f t="shared" si="169"/>
        <v>-19.79</v>
      </c>
      <c r="J762" s="157"/>
      <c r="K762" s="307">
        <v>544.71</v>
      </c>
      <c r="L762" s="307">
        <v>488.87</v>
      </c>
      <c r="M762" s="142">
        <f t="shared" si="170"/>
        <v>55.840000000000032</v>
      </c>
      <c r="N762" s="91" t="e">
        <f>+#REF!-L762</f>
        <v>#REF!</v>
      </c>
      <c r="O762" s="258"/>
      <c r="P762" s="157"/>
      <c r="Q762" s="307">
        <v>221.45000000000002</v>
      </c>
      <c r="R762" s="307">
        <v>75.39</v>
      </c>
      <c r="S762" s="142"/>
      <c r="T762" s="91">
        <f t="shared" si="171"/>
        <v>-75.39</v>
      </c>
      <c r="U762" s="157"/>
      <c r="V762" s="307">
        <v>919.58</v>
      </c>
      <c r="W762" s="307">
        <v>699.97</v>
      </c>
      <c r="X762" s="142"/>
      <c r="Y762" s="91"/>
      <c r="Z762" s="132"/>
    </row>
    <row r="763" spans="1:26" s="68" customFormat="1" hidden="1" outlineLevel="1" x14ac:dyDescent="0.25">
      <c r="A763" s="63" t="s">
        <v>1470</v>
      </c>
      <c r="B763" s="64" t="s">
        <v>1929</v>
      </c>
      <c r="C763" s="65" t="s">
        <v>2378</v>
      </c>
      <c r="D763" s="66"/>
      <c r="E763" s="67"/>
      <c r="F763" s="307">
        <v>0</v>
      </c>
      <c r="G763" s="307">
        <v>38.89</v>
      </c>
      <c r="H763" s="142"/>
      <c r="I763" s="91">
        <f t="shared" si="169"/>
        <v>-38.89</v>
      </c>
      <c r="J763" s="157"/>
      <c r="K763" s="307">
        <v>60.49</v>
      </c>
      <c r="L763" s="307">
        <v>81.86</v>
      </c>
      <c r="M763" s="142">
        <f t="shared" si="170"/>
        <v>-21.369999999999997</v>
      </c>
      <c r="N763" s="91" t="e">
        <f>+#REF!-L763</f>
        <v>#REF!</v>
      </c>
      <c r="O763" s="258"/>
      <c r="P763" s="157"/>
      <c r="Q763" s="307">
        <v>1.51</v>
      </c>
      <c r="R763" s="307">
        <v>72.27</v>
      </c>
      <c r="S763" s="142"/>
      <c r="T763" s="91">
        <f t="shared" si="171"/>
        <v>-72.27</v>
      </c>
      <c r="U763" s="157"/>
      <c r="V763" s="307">
        <v>143.35</v>
      </c>
      <c r="W763" s="307">
        <v>133.87</v>
      </c>
      <c r="X763" s="142"/>
      <c r="Y763" s="91"/>
      <c r="Z763" s="132"/>
    </row>
    <row r="764" spans="1:26" s="68" customFormat="1" hidden="1" outlineLevel="1" x14ac:dyDescent="0.25">
      <c r="A764" s="63" t="s">
        <v>1471</v>
      </c>
      <c r="B764" s="64" t="s">
        <v>1930</v>
      </c>
      <c r="C764" s="65" t="s">
        <v>2379</v>
      </c>
      <c r="D764" s="66"/>
      <c r="E764" s="67"/>
      <c r="F764" s="307">
        <v>4.05</v>
      </c>
      <c r="G764" s="307">
        <v>0</v>
      </c>
      <c r="H764" s="142"/>
      <c r="I764" s="91">
        <f t="shared" si="169"/>
        <v>0</v>
      </c>
      <c r="J764" s="157"/>
      <c r="K764" s="307">
        <v>20.170000000000002</v>
      </c>
      <c r="L764" s="307">
        <v>7.13</v>
      </c>
      <c r="M764" s="142">
        <f t="shared" si="170"/>
        <v>13.040000000000003</v>
      </c>
      <c r="N764" s="91" t="e">
        <f>+#REF!-L764</f>
        <v>#REF!</v>
      </c>
      <c r="O764" s="258"/>
      <c r="P764" s="157"/>
      <c r="Q764" s="307">
        <v>20.170000000000002</v>
      </c>
      <c r="R764" s="307">
        <v>0</v>
      </c>
      <c r="S764" s="142"/>
      <c r="T764" s="91">
        <f t="shared" si="171"/>
        <v>0</v>
      </c>
      <c r="U764" s="157"/>
      <c r="V764" s="307">
        <v>20.170000000000002</v>
      </c>
      <c r="W764" s="307">
        <v>7.13</v>
      </c>
      <c r="X764" s="142"/>
      <c r="Y764" s="91"/>
      <c r="Z764" s="132"/>
    </row>
    <row r="765" spans="1:26" s="68" customFormat="1" hidden="1" outlineLevel="1" x14ac:dyDescent="0.25">
      <c r="A765" s="63" t="s">
        <v>1472</v>
      </c>
      <c r="B765" s="64" t="s">
        <v>1931</v>
      </c>
      <c r="C765" s="65" t="s">
        <v>2380</v>
      </c>
      <c r="D765" s="66"/>
      <c r="E765" s="67"/>
      <c r="F765" s="307">
        <v>0</v>
      </c>
      <c r="G765" s="307">
        <v>2</v>
      </c>
      <c r="H765" s="142"/>
      <c r="I765" s="91">
        <f t="shared" si="169"/>
        <v>-2</v>
      </c>
      <c r="J765" s="157"/>
      <c r="K765" s="307">
        <v>7.32</v>
      </c>
      <c r="L765" s="307">
        <v>4.75</v>
      </c>
      <c r="M765" s="142">
        <f t="shared" si="170"/>
        <v>2.5700000000000003</v>
      </c>
      <c r="N765" s="91" t="e">
        <f>+#REF!-L765</f>
        <v>#REF!</v>
      </c>
      <c r="O765" s="258"/>
      <c r="P765" s="157"/>
      <c r="Q765" s="307">
        <v>4.3</v>
      </c>
      <c r="R765" s="307">
        <v>2</v>
      </c>
      <c r="S765" s="142"/>
      <c r="T765" s="91">
        <f t="shared" si="171"/>
        <v>-2</v>
      </c>
      <c r="U765" s="157"/>
      <c r="V765" s="307">
        <v>17.29</v>
      </c>
      <c r="W765" s="307">
        <v>5.69</v>
      </c>
      <c r="X765" s="142"/>
      <c r="Y765" s="91"/>
      <c r="Z765" s="132"/>
    </row>
    <row r="766" spans="1:26" s="68" customFormat="1" hidden="1" outlineLevel="1" x14ac:dyDescent="0.25">
      <c r="A766" s="63" t="s">
        <v>1473</v>
      </c>
      <c r="B766" s="64" t="s">
        <v>1932</v>
      </c>
      <c r="C766" s="65" t="s">
        <v>2381</v>
      </c>
      <c r="D766" s="66"/>
      <c r="E766" s="67"/>
      <c r="F766" s="307">
        <v>0</v>
      </c>
      <c r="G766" s="307">
        <v>0</v>
      </c>
      <c r="H766" s="142"/>
      <c r="I766" s="91">
        <f t="shared" si="169"/>
        <v>0</v>
      </c>
      <c r="J766" s="157"/>
      <c r="K766" s="307">
        <v>46.730000000000004</v>
      </c>
      <c r="L766" s="307">
        <v>4.6900000000000004</v>
      </c>
      <c r="M766" s="142">
        <f t="shared" si="170"/>
        <v>42.040000000000006</v>
      </c>
      <c r="N766" s="91" t="e">
        <f>+#REF!-L766</f>
        <v>#REF!</v>
      </c>
      <c r="O766" s="258"/>
      <c r="P766" s="157"/>
      <c r="Q766" s="307">
        <v>7.12</v>
      </c>
      <c r="R766" s="307">
        <v>0</v>
      </c>
      <c r="S766" s="142"/>
      <c r="T766" s="91">
        <f t="shared" si="171"/>
        <v>0</v>
      </c>
      <c r="U766" s="157"/>
      <c r="V766" s="307">
        <v>50.570000000000007</v>
      </c>
      <c r="W766" s="307">
        <v>16.52</v>
      </c>
      <c r="X766" s="142"/>
      <c r="Y766" s="91"/>
      <c r="Z766" s="132"/>
    </row>
    <row r="767" spans="1:26" s="68" customFormat="1" hidden="1" outlineLevel="1" x14ac:dyDescent="0.25">
      <c r="A767" s="63" t="s">
        <v>1474</v>
      </c>
      <c r="B767" s="64" t="s">
        <v>1933</v>
      </c>
      <c r="C767" s="65" t="s">
        <v>2382</v>
      </c>
      <c r="D767" s="66"/>
      <c r="E767" s="67"/>
      <c r="F767" s="307">
        <v>17.3</v>
      </c>
      <c r="G767" s="307">
        <v>0</v>
      </c>
      <c r="H767" s="142"/>
      <c r="I767" s="91">
        <f t="shared" si="169"/>
        <v>0</v>
      </c>
      <c r="J767" s="157"/>
      <c r="K767" s="307">
        <v>2484.25</v>
      </c>
      <c r="L767" s="307">
        <v>51.800000000000004</v>
      </c>
      <c r="M767" s="142">
        <f t="shared" si="170"/>
        <v>2432.4499999999998</v>
      </c>
      <c r="N767" s="91" t="e">
        <f>+#REF!-L767</f>
        <v>#REF!</v>
      </c>
      <c r="O767" s="258"/>
      <c r="P767" s="157"/>
      <c r="Q767" s="307">
        <v>2219.4299999999998</v>
      </c>
      <c r="R767" s="307">
        <v>35.300000000000004</v>
      </c>
      <c r="S767" s="142"/>
      <c r="T767" s="91">
        <f t="shared" si="171"/>
        <v>-35.300000000000004</v>
      </c>
      <c r="U767" s="157"/>
      <c r="V767" s="307">
        <v>2538.34</v>
      </c>
      <c r="W767" s="307">
        <v>56.540000000000006</v>
      </c>
      <c r="X767" s="142"/>
      <c r="Y767" s="91"/>
      <c r="Z767" s="132"/>
    </row>
    <row r="768" spans="1:26" s="68" customFormat="1" hidden="1" outlineLevel="1" x14ac:dyDescent="0.25">
      <c r="A768" s="63" t="s">
        <v>1475</v>
      </c>
      <c r="B768" s="64" t="s">
        <v>1934</v>
      </c>
      <c r="C768" s="65" t="s">
        <v>2383</v>
      </c>
      <c r="D768" s="66"/>
      <c r="E768" s="67"/>
      <c r="F768" s="307">
        <v>0</v>
      </c>
      <c r="G768" s="307">
        <v>0</v>
      </c>
      <c r="H768" s="142"/>
      <c r="I768" s="91">
        <f t="shared" si="169"/>
        <v>0</v>
      </c>
      <c r="J768" s="157"/>
      <c r="K768" s="307">
        <v>317.09000000000003</v>
      </c>
      <c r="L768" s="307">
        <v>23.22</v>
      </c>
      <c r="M768" s="142">
        <f t="shared" si="170"/>
        <v>293.87</v>
      </c>
      <c r="N768" s="91" t="e">
        <f>+#REF!-L768</f>
        <v>#REF!</v>
      </c>
      <c r="O768" s="258"/>
      <c r="P768" s="157"/>
      <c r="Q768" s="307">
        <v>0</v>
      </c>
      <c r="R768" s="307">
        <v>23.22</v>
      </c>
      <c r="S768" s="142"/>
      <c r="T768" s="91">
        <f t="shared" si="171"/>
        <v>-23.22</v>
      </c>
      <c r="U768" s="157"/>
      <c r="V768" s="307">
        <v>556.91000000000008</v>
      </c>
      <c r="W768" s="307">
        <v>23.22</v>
      </c>
      <c r="X768" s="142"/>
      <c r="Y768" s="91"/>
      <c r="Z768" s="132"/>
    </row>
    <row r="769" spans="1:26" s="68" customFormat="1" hidden="1" outlineLevel="1" x14ac:dyDescent="0.25">
      <c r="A769" s="63" t="s">
        <v>1476</v>
      </c>
      <c r="B769" s="64" t="s">
        <v>1935</v>
      </c>
      <c r="C769" s="65" t="s">
        <v>2384</v>
      </c>
      <c r="D769" s="66"/>
      <c r="E769" s="67"/>
      <c r="F769" s="307">
        <v>8.19</v>
      </c>
      <c r="G769" s="307">
        <v>0</v>
      </c>
      <c r="H769" s="142"/>
      <c r="I769" s="91">
        <f t="shared" si="169"/>
        <v>0</v>
      </c>
      <c r="J769" s="157"/>
      <c r="K769" s="307">
        <v>146.92000000000002</v>
      </c>
      <c r="L769" s="307">
        <v>3.1</v>
      </c>
      <c r="M769" s="142">
        <f t="shared" si="170"/>
        <v>143.82000000000002</v>
      </c>
      <c r="N769" s="91" t="e">
        <f>+#REF!-L769</f>
        <v>#REF!</v>
      </c>
      <c r="O769" s="258"/>
      <c r="P769" s="157"/>
      <c r="Q769" s="307">
        <v>65.45</v>
      </c>
      <c r="R769" s="307">
        <v>3.1</v>
      </c>
      <c r="S769" s="142"/>
      <c r="T769" s="91">
        <f t="shared" si="171"/>
        <v>-3.1</v>
      </c>
      <c r="U769" s="157"/>
      <c r="V769" s="307">
        <v>228.18</v>
      </c>
      <c r="W769" s="307">
        <v>31.150000000000002</v>
      </c>
      <c r="X769" s="142"/>
      <c r="Y769" s="91"/>
      <c r="Z769" s="132"/>
    </row>
    <row r="770" spans="1:26" s="68" customFormat="1" hidden="1" outlineLevel="1" x14ac:dyDescent="0.25">
      <c r="A770" s="63" t="s">
        <v>1477</v>
      </c>
      <c r="B770" s="64" t="s">
        <v>1936</v>
      </c>
      <c r="C770" s="65" t="s">
        <v>2385</v>
      </c>
      <c r="D770" s="66"/>
      <c r="E770" s="67"/>
      <c r="F770" s="307">
        <v>8.6300000000000008</v>
      </c>
      <c r="G770" s="307">
        <v>3.1</v>
      </c>
      <c r="H770" s="142"/>
      <c r="I770" s="91">
        <f t="shared" si="169"/>
        <v>-3.1</v>
      </c>
      <c r="J770" s="157"/>
      <c r="K770" s="307">
        <v>30.34</v>
      </c>
      <c r="L770" s="307">
        <v>3.1</v>
      </c>
      <c r="M770" s="142">
        <f t="shared" si="170"/>
        <v>27.24</v>
      </c>
      <c r="N770" s="91" t="e">
        <f>+#REF!-L770</f>
        <v>#REF!</v>
      </c>
      <c r="O770" s="258"/>
      <c r="P770" s="157"/>
      <c r="Q770" s="307">
        <v>20.75</v>
      </c>
      <c r="R770" s="307">
        <v>3.1</v>
      </c>
      <c r="S770" s="142"/>
      <c r="T770" s="91">
        <f t="shared" si="171"/>
        <v>-3.1</v>
      </c>
      <c r="U770" s="157"/>
      <c r="V770" s="307">
        <v>46.97</v>
      </c>
      <c r="W770" s="307">
        <v>10.48</v>
      </c>
      <c r="X770" s="142"/>
      <c r="Y770" s="91"/>
      <c r="Z770" s="132"/>
    </row>
    <row r="771" spans="1:26" s="68" customFormat="1" hidden="1" outlineLevel="1" x14ac:dyDescent="0.25">
      <c r="A771" s="63" t="s">
        <v>1478</v>
      </c>
      <c r="B771" s="64" t="s">
        <v>1937</v>
      </c>
      <c r="C771" s="65" t="s">
        <v>2386</v>
      </c>
      <c r="D771" s="66"/>
      <c r="E771" s="67"/>
      <c r="F771" s="307">
        <v>-26951.07</v>
      </c>
      <c r="G771" s="307">
        <v>-27427.65</v>
      </c>
      <c r="H771" s="142"/>
      <c r="I771" s="91">
        <f t="shared" si="169"/>
        <v>27427.65</v>
      </c>
      <c r="J771" s="157"/>
      <c r="K771" s="307">
        <v>-104571.22</v>
      </c>
      <c r="L771" s="307">
        <v>-120501.91</v>
      </c>
      <c r="M771" s="142">
        <f t="shared" si="170"/>
        <v>15930.690000000002</v>
      </c>
      <c r="N771" s="91" t="e">
        <f>+#REF!-L771</f>
        <v>#REF!</v>
      </c>
      <c r="O771" s="258"/>
      <c r="P771" s="157"/>
      <c r="Q771" s="307">
        <v>-30460.04</v>
      </c>
      <c r="R771" s="307">
        <v>-92433.72</v>
      </c>
      <c r="S771" s="142"/>
      <c r="T771" s="91">
        <f t="shared" si="171"/>
        <v>92433.72</v>
      </c>
      <c r="U771" s="157"/>
      <c r="V771" s="307">
        <v>-682380.37</v>
      </c>
      <c r="W771" s="307">
        <v>-242118.69</v>
      </c>
      <c r="X771" s="142"/>
      <c r="Y771" s="91"/>
      <c r="Z771" s="132"/>
    </row>
    <row r="772" spans="1:26" s="68" customFormat="1" hidden="1" outlineLevel="1" x14ac:dyDescent="0.25">
      <c r="A772" s="63" t="s">
        <v>1479</v>
      </c>
      <c r="B772" s="64" t="s">
        <v>1938</v>
      </c>
      <c r="C772" s="65" t="s">
        <v>2387</v>
      </c>
      <c r="D772" s="66"/>
      <c r="E772" s="67"/>
      <c r="F772" s="307">
        <v>-40110</v>
      </c>
      <c r="G772" s="307">
        <v>-35242</v>
      </c>
      <c r="H772" s="142"/>
      <c r="I772" s="91">
        <f t="shared" si="169"/>
        <v>35242</v>
      </c>
      <c r="J772" s="157"/>
      <c r="K772" s="307">
        <v>-275766</v>
      </c>
      <c r="L772" s="307">
        <v>-286161</v>
      </c>
      <c r="M772" s="142">
        <f t="shared" si="170"/>
        <v>10395</v>
      </c>
      <c r="N772" s="91" t="e">
        <f>+#REF!-L772</f>
        <v>#REF!</v>
      </c>
      <c r="O772" s="258"/>
      <c r="P772" s="157"/>
      <c r="Q772" s="307">
        <v>-127990</v>
      </c>
      <c r="R772" s="307">
        <v>-115036</v>
      </c>
      <c r="S772" s="142"/>
      <c r="T772" s="91">
        <f t="shared" si="171"/>
        <v>115036</v>
      </c>
      <c r="U772" s="157"/>
      <c r="V772" s="307">
        <v>-446702</v>
      </c>
      <c r="W772" s="307">
        <v>-450343</v>
      </c>
      <c r="X772" s="142"/>
      <c r="Y772" s="91"/>
      <c r="Z772" s="132"/>
    </row>
    <row r="773" spans="1:26" s="68" customFormat="1" hidden="1" outlineLevel="1" x14ac:dyDescent="0.25">
      <c r="A773" s="63" t="s">
        <v>1480</v>
      </c>
      <c r="B773" s="64" t="s">
        <v>1939</v>
      </c>
      <c r="C773" s="65" t="s">
        <v>2388</v>
      </c>
      <c r="D773" s="66"/>
      <c r="E773" s="67"/>
      <c r="F773" s="307">
        <v>-0.01</v>
      </c>
      <c r="G773" s="307">
        <v>0</v>
      </c>
      <c r="H773" s="142"/>
      <c r="I773" s="91">
        <f t="shared" si="169"/>
        <v>0</v>
      </c>
      <c r="J773" s="157"/>
      <c r="K773" s="307">
        <v>0.04</v>
      </c>
      <c r="L773" s="307">
        <v>0</v>
      </c>
      <c r="M773" s="142">
        <f t="shared" si="170"/>
        <v>0.04</v>
      </c>
      <c r="N773" s="91" t="e">
        <f>+#REF!-L773</f>
        <v>#REF!</v>
      </c>
      <c r="O773" s="258"/>
      <c r="P773" s="157"/>
      <c r="Q773" s="307">
        <v>0.02</v>
      </c>
      <c r="R773" s="307">
        <v>0</v>
      </c>
      <c r="S773" s="142"/>
      <c r="T773" s="91">
        <f t="shared" si="171"/>
        <v>0</v>
      </c>
      <c r="U773" s="157"/>
      <c r="V773" s="307">
        <v>0.05</v>
      </c>
      <c r="W773" s="307">
        <v>0</v>
      </c>
      <c r="X773" s="142"/>
      <c r="Y773" s="91"/>
      <c r="Z773" s="132"/>
    </row>
    <row r="774" spans="1:26" s="68" customFormat="1" hidden="1" outlineLevel="1" x14ac:dyDescent="0.25">
      <c r="A774" s="63" t="s">
        <v>1481</v>
      </c>
      <c r="B774" s="64" t="s">
        <v>1940</v>
      </c>
      <c r="C774" s="65" t="s">
        <v>2389</v>
      </c>
      <c r="D774" s="66"/>
      <c r="E774" s="67"/>
      <c r="F774" s="307">
        <v>0</v>
      </c>
      <c r="G774" s="307">
        <v>-84.42</v>
      </c>
      <c r="H774" s="142"/>
      <c r="I774" s="91">
        <f t="shared" si="169"/>
        <v>84.42</v>
      </c>
      <c r="J774" s="157"/>
      <c r="K774" s="307">
        <v>-1702.51</v>
      </c>
      <c r="L774" s="307">
        <v>7.65</v>
      </c>
      <c r="M774" s="142">
        <f t="shared" si="170"/>
        <v>-1710.16</v>
      </c>
      <c r="N774" s="91" t="e">
        <f>+#REF!-L774</f>
        <v>#REF!</v>
      </c>
      <c r="O774" s="258"/>
      <c r="P774" s="157"/>
      <c r="Q774" s="307">
        <v>-1472.91</v>
      </c>
      <c r="R774" s="307">
        <v>-120.02</v>
      </c>
      <c r="S774" s="142"/>
      <c r="T774" s="91">
        <f t="shared" si="171"/>
        <v>120.02</v>
      </c>
      <c r="U774" s="157"/>
      <c r="V774" s="307">
        <v>-2151.02</v>
      </c>
      <c r="W774" s="307">
        <v>-5330.3300000000008</v>
      </c>
      <c r="X774" s="142"/>
      <c r="Y774" s="91"/>
      <c r="Z774" s="132"/>
    </row>
    <row r="775" spans="1:26" s="68" customFormat="1" hidden="1" outlineLevel="1" x14ac:dyDescent="0.25">
      <c r="A775" s="63" t="s">
        <v>1482</v>
      </c>
      <c r="B775" s="64" t="s">
        <v>1941</v>
      </c>
      <c r="C775" s="65" t="s">
        <v>2390</v>
      </c>
      <c r="D775" s="66"/>
      <c r="E775" s="67"/>
      <c r="F775" s="307">
        <v>-54376.11</v>
      </c>
      <c r="G775" s="307">
        <v>-51793.16</v>
      </c>
      <c r="H775" s="142"/>
      <c r="I775" s="91">
        <f t="shared" si="169"/>
        <v>51793.16</v>
      </c>
      <c r="J775" s="157"/>
      <c r="K775" s="307">
        <v>-352237.99</v>
      </c>
      <c r="L775" s="307">
        <v>-399255.3</v>
      </c>
      <c r="M775" s="142">
        <f t="shared" si="170"/>
        <v>47017.31</v>
      </c>
      <c r="N775" s="91" t="e">
        <f>+#REF!-L775</f>
        <v>#REF!</v>
      </c>
      <c r="O775" s="258"/>
      <c r="P775" s="157"/>
      <c r="Q775" s="307">
        <v>-138850.13</v>
      </c>
      <c r="R775" s="307">
        <v>-156143.81</v>
      </c>
      <c r="S775" s="142"/>
      <c r="T775" s="91">
        <f t="shared" si="171"/>
        <v>156143.81</v>
      </c>
      <c r="U775" s="157"/>
      <c r="V775" s="307">
        <v>-622008.51</v>
      </c>
      <c r="W775" s="307">
        <v>-923194.52</v>
      </c>
      <c r="X775" s="142"/>
      <c r="Y775" s="91"/>
      <c r="Z775" s="132"/>
    </row>
    <row r="776" spans="1:26" s="68" customFormat="1" hidden="1" outlineLevel="1" x14ac:dyDescent="0.25">
      <c r="A776" s="63" t="s">
        <v>1483</v>
      </c>
      <c r="B776" s="64" t="s">
        <v>1942</v>
      </c>
      <c r="C776" s="65" t="s">
        <v>2391</v>
      </c>
      <c r="D776" s="66"/>
      <c r="E776" s="67"/>
      <c r="F776" s="307">
        <v>208228.98699999999</v>
      </c>
      <c r="G776" s="307">
        <v>258177.25</v>
      </c>
      <c r="H776" s="142"/>
      <c r="I776" s="91">
        <f t="shared" si="169"/>
        <v>-258177.25</v>
      </c>
      <c r="J776" s="157"/>
      <c r="K776" s="307">
        <v>1302429.757</v>
      </c>
      <c r="L776" s="307">
        <v>1811221.4100000001</v>
      </c>
      <c r="M776" s="142">
        <f t="shared" si="170"/>
        <v>-508791.65300000017</v>
      </c>
      <c r="N776" s="91" t="e">
        <f>+#REF!-L776</f>
        <v>#REF!</v>
      </c>
      <c r="O776" s="258"/>
      <c r="P776" s="157"/>
      <c r="Q776" s="307">
        <v>559975.82700000005</v>
      </c>
      <c r="R776" s="307">
        <v>672867.33</v>
      </c>
      <c r="S776" s="142"/>
      <c r="T776" s="91">
        <f t="shared" si="171"/>
        <v>-672867.33</v>
      </c>
      <c r="U776" s="157"/>
      <c r="V776" s="307">
        <v>4685057.8169999998</v>
      </c>
      <c r="W776" s="307">
        <v>3047967.0660000001</v>
      </c>
      <c r="X776" s="142"/>
      <c r="Y776" s="91"/>
      <c r="Z776" s="132"/>
    </row>
    <row r="777" spans="1:26" s="68" customFormat="1" hidden="1" outlineLevel="1" x14ac:dyDescent="0.25">
      <c r="A777" s="63" t="s">
        <v>1484</v>
      </c>
      <c r="B777" s="64" t="s">
        <v>1943</v>
      </c>
      <c r="C777" s="65" t="s">
        <v>2392</v>
      </c>
      <c r="D777" s="66"/>
      <c r="E777" s="67"/>
      <c r="F777" s="307">
        <v>88753.02</v>
      </c>
      <c r="G777" s="307">
        <v>-173656.48</v>
      </c>
      <c r="H777" s="142"/>
      <c r="I777" s="91">
        <f t="shared" si="169"/>
        <v>173656.48</v>
      </c>
      <c r="J777" s="157"/>
      <c r="K777" s="307">
        <v>-428054.14</v>
      </c>
      <c r="L777" s="307">
        <v>-24471.41</v>
      </c>
      <c r="M777" s="142">
        <f t="shared" si="170"/>
        <v>-403582.73000000004</v>
      </c>
      <c r="N777" s="91" t="e">
        <f>+#REF!-L777</f>
        <v>#REF!</v>
      </c>
      <c r="O777" s="258"/>
      <c r="P777" s="157"/>
      <c r="Q777" s="307">
        <v>-252488.4</v>
      </c>
      <c r="R777" s="307">
        <v>-178084.16</v>
      </c>
      <c r="S777" s="142"/>
      <c r="T777" s="91">
        <f t="shared" si="171"/>
        <v>178084.16</v>
      </c>
      <c r="U777" s="157"/>
      <c r="V777" s="307">
        <v>48359.31</v>
      </c>
      <c r="W777" s="307">
        <v>-821755.9800000001</v>
      </c>
      <c r="X777" s="142"/>
      <c r="Y777" s="91"/>
      <c r="Z777" s="132"/>
    </row>
    <row r="778" spans="1:26" s="68" customFormat="1" hidden="1" outlineLevel="1" x14ac:dyDescent="0.25">
      <c r="A778" s="63" t="s">
        <v>1485</v>
      </c>
      <c r="B778" s="64" t="s">
        <v>1944</v>
      </c>
      <c r="C778" s="65" t="s">
        <v>2393</v>
      </c>
      <c r="D778" s="66"/>
      <c r="E778" s="67"/>
      <c r="F778" s="307">
        <v>0</v>
      </c>
      <c r="G778" s="307">
        <v>0</v>
      </c>
      <c r="H778" s="142"/>
      <c r="I778" s="91">
        <f t="shared" si="169"/>
        <v>0</v>
      </c>
      <c r="J778" s="157"/>
      <c r="K778" s="307">
        <v>0</v>
      </c>
      <c r="L778" s="307">
        <v>0</v>
      </c>
      <c r="M778" s="142">
        <f t="shared" si="170"/>
        <v>0</v>
      </c>
      <c r="N778" s="91" t="e">
        <f>+#REF!-L778</f>
        <v>#REF!</v>
      </c>
      <c r="O778" s="258"/>
      <c r="P778" s="157"/>
      <c r="Q778" s="307">
        <v>0</v>
      </c>
      <c r="R778" s="307">
        <v>0</v>
      </c>
      <c r="S778" s="142"/>
      <c r="T778" s="91">
        <f t="shared" si="171"/>
        <v>0</v>
      </c>
      <c r="U778" s="157"/>
      <c r="V778" s="307">
        <v>0.03</v>
      </c>
      <c r="W778" s="307">
        <v>0</v>
      </c>
      <c r="X778" s="142"/>
      <c r="Y778" s="91"/>
      <c r="Z778" s="132"/>
    </row>
    <row r="779" spans="1:26" s="68" customFormat="1" hidden="1" outlineLevel="1" x14ac:dyDescent="0.25">
      <c r="A779" s="63" t="s">
        <v>1486</v>
      </c>
      <c r="B779" s="64" t="s">
        <v>1945</v>
      </c>
      <c r="C779" s="65" t="s">
        <v>2394</v>
      </c>
      <c r="D779" s="66"/>
      <c r="E779" s="67"/>
      <c r="F779" s="307">
        <v>6.8100000000000005</v>
      </c>
      <c r="G779" s="307">
        <v>0</v>
      </c>
      <c r="H779" s="142"/>
      <c r="I779" s="91">
        <f t="shared" ref="I779:I810" si="172">+U779-G779</f>
        <v>0</v>
      </c>
      <c r="J779" s="157"/>
      <c r="K779" s="307">
        <v>6.8100000000000005</v>
      </c>
      <c r="L779" s="307">
        <v>0</v>
      </c>
      <c r="M779" s="142">
        <f t="shared" ref="M779:M810" si="173">+K779-L779</f>
        <v>6.8100000000000005</v>
      </c>
      <c r="N779" s="91" t="e">
        <f>+#REF!-L779</f>
        <v>#REF!</v>
      </c>
      <c r="O779" s="258"/>
      <c r="P779" s="157"/>
      <c r="Q779" s="307">
        <v>6.8100000000000005</v>
      </c>
      <c r="R779" s="307">
        <v>0</v>
      </c>
      <c r="S779" s="142"/>
      <c r="T779" s="91">
        <f t="shared" ref="T779:T810" si="174">+P779-R779</f>
        <v>0</v>
      </c>
      <c r="U779" s="157"/>
      <c r="V779" s="307">
        <v>7.4600000000000009</v>
      </c>
      <c r="W779" s="307">
        <v>0.19</v>
      </c>
      <c r="X779" s="142"/>
      <c r="Y779" s="91"/>
      <c r="Z779" s="132"/>
    </row>
    <row r="780" spans="1:26" s="68" customFormat="1" hidden="1" outlineLevel="1" x14ac:dyDescent="0.25">
      <c r="A780" s="63" t="s">
        <v>1487</v>
      </c>
      <c r="B780" s="64" t="s">
        <v>1946</v>
      </c>
      <c r="C780" s="65" t="s">
        <v>2395</v>
      </c>
      <c r="D780" s="66"/>
      <c r="E780" s="67"/>
      <c r="F780" s="307">
        <v>0</v>
      </c>
      <c r="G780" s="307">
        <v>55.82</v>
      </c>
      <c r="H780" s="142"/>
      <c r="I780" s="91">
        <f t="shared" si="172"/>
        <v>-55.82</v>
      </c>
      <c r="J780" s="157"/>
      <c r="K780" s="307">
        <v>168.63</v>
      </c>
      <c r="L780" s="307">
        <v>55.82</v>
      </c>
      <c r="M780" s="142">
        <f t="shared" si="173"/>
        <v>112.81</v>
      </c>
      <c r="N780" s="91" t="e">
        <f>+#REF!-L780</f>
        <v>#REF!</v>
      </c>
      <c r="O780" s="258"/>
      <c r="P780" s="157"/>
      <c r="Q780" s="307">
        <v>56.230000000000004</v>
      </c>
      <c r="R780" s="307">
        <v>55.82</v>
      </c>
      <c r="S780" s="142"/>
      <c r="T780" s="91">
        <f t="shared" si="174"/>
        <v>-55.82</v>
      </c>
      <c r="U780" s="157"/>
      <c r="V780" s="307">
        <v>281.33</v>
      </c>
      <c r="W780" s="307">
        <v>55.82</v>
      </c>
      <c r="X780" s="142"/>
      <c r="Y780" s="91"/>
      <c r="Z780" s="132"/>
    </row>
    <row r="781" spans="1:26" s="68" customFormat="1" hidden="1" outlineLevel="1" x14ac:dyDescent="0.25">
      <c r="A781" s="63" t="s">
        <v>1488</v>
      </c>
      <c r="B781" s="64" t="s">
        <v>1947</v>
      </c>
      <c r="C781" s="65" t="s">
        <v>2396</v>
      </c>
      <c r="D781" s="66"/>
      <c r="E781" s="67"/>
      <c r="F781" s="307">
        <v>164.26</v>
      </c>
      <c r="G781" s="307">
        <v>142.29</v>
      </c>
      <c r="H781" s="142"/>
      <c r="I781" s="91">
        <f t="shared" si="172"/>
        <v>-142.29</v>
      </c>
      <c r="J781" s="157"/>
      <c r="K781" s="307">
        <v>7043.71</v>
      </c>
      <c r="L781" s="307">
        <v>14128.91</v>
      </c>
      <c r="M781" s="142">
        <f t="shared" si="173"/>
        <v>-7085.2</v>
      </c>
      <c r="N781" s="91" t="e">
        <f>+#REF!-L781</f>
        <v>#REF!</v>
      </c>
      <c r="O781" s="258"/>
      <c r="P781" s="157"/>
      <c r="Q781" s="307">
        <v>1457.93</v>
      </c>
      <c r="R781" s="307">
        <v>7024.12</v>
      </c>
      <c r="S781" s="142"/>
      <c r="T781" s="91">
        <f t="shared" si="174"/>
        <v>-7024.12</v>
      </c>
      <c r="U781" s="157"/>
      <c r="V781" s="307">
        <v>9688.2000000000007</v>
      </c>
      <c r="W781" s="307">
        <v>15340.1</v>
      </c>
      <c r="X781" s="142"/>
      <c r="Y781" s="91"/>
      <c r="Z781" s="132"/>
    </row>
    <row r="782" spans="1:26" s="68" customFormat="1" hidden="1" outlineLevel="1" x14ac:dyDescent="0.25">
      <c r="A782" s="63" t="s">
        <v>1489</v>
      </c>
      <c r="B782" s="64" t="s">
        <v>1948</v>
      </c>
      <c r="C782" s="65" t="s">
        <v>2397</v>
      </c>
      <c r="D782" s="66"/>
      <c r="E782" s="67"/>
      <c r="F782" s="307">
        <v>0</v>
      </c>
      <c r="G782" s="307">
        <v>0</v>
      </c>
      <c r="H782" s="142"/>
      <c r="I782" s="91">
        <f t="shared" si="172"/>
        <v>0</v>
      </c>
      <c r="J782" s="157"/>
      <c r="K782" s="307">
        <v>0</v>
      </c>
      <c r="L782" s="307">
        <v>116.38</v>
      </c>
      <c r="M782" s="142">
        <f t="shared" si="173"/>
        <v>-116.38</v>
      </c>
      <c r="N782" s="91" t="e">
        <f>+#REF!-L782</f>
        <v>#REF!</v>
      </c>
      <c r="O782" s="258"/>
      <c r="P782" s="157"/>
      <c r="Q782" s="307">
        <v>0</v>
      </c>
      <c r="R782" s="307">
        <v>66.62</v>
      </c>
      <c r="S782" s="142"/>
      <c r="T782" s="91">
        <f t="shared" si="174"/>
        <v>-66.62</v>
      </c>
      <c r="U782" s="157"/>
      <c r="V782" s="307">
        <v>0</v>
      </c>
      <c r="W782" s="307">
        <v>116.38</v>
      </c>
      <c r="X782" s="142"/>
      <c r="Y782" s="91"/>
      <c r="Z782" s="132"/>
    </row>
    <row r="783" spans="1:26" s="68" customFormat="1" hidden="1" outlineLevel="1" x14ac:dyDescent="0.25">
      <c r="A783" s="63" t="s">
        <v>1490</v>
      </c>
      <c r="B783" s="64" t="s">
        <v>1949</v>
      </c>
      <c r="C783" s="65" t="s">
        <v>2398</v>
      </c>
      <c r="D783" s="66"/>
      <c r="E783" s="67"/>
      <c r="F783" s="307">
        <v>0</v>
      </c>
      <c r="G783" s="307">
        <v>0</v>
      </c>
      <c r="H783" s="142"/>
      <c r="I783" s="91">
        <f t="shared" si="172"/>
        <v>0</v>
      </c>
      <c r="J783" s="157"/>
      <c r="K783" s="307">
        <v>3464.17</v>
      </c>
      <c r="L783" s="307">
        <v>0</v>
      </c>
      <c r="M783" s="142">
        <f t="shared" si="173"/>
        <v>3464.17</v>
      </c>
      <c r="N783" s="91" t="e">
        <f>+#REF!-L783</f>
        <v>#REF!</v>
      </c>
      <c r="O783" s="258"/>
      <c r="P783" s="157"/>
      <c r="Q783" s="307">
        <v>0</v>
      </c>
      <c r="R783" s="307">
        <v>0</v>
      </c>
      <c r="S783" s="142"/>
      <c r="T783" s="91">
        <f t="shared" si="174"/>
        <v>0</v>
      </c>
      <c r="U783" s="157"/>
      <c r="V783" s="307">
        <v>1069746.8299999998</v>
      </c>
      <c r="W783" s="307">
        <v>0</v>
      </c>
      <c r="X783" s="142"/>
      <c r="Y783" s="91"/>
      <c r="Z783" s="132"/>
    </row>
    <row r="784" spans="1:26" s="68" customFormat="1" hidden="1" outlineLevel="1" x14ac:dyDescent="0.25">
      <c r="A784" s="63" t="s">
        <v>1491</v>
      </c>
      <c r="B784" s="64" t="s">
        <v>1950</v>
      </c>
      <c r="C784" s="65" t="s">
        <v>2399</v>
      </c>
      <c r="D784" s="66"/>
      <c r="E784" s="67"/>
      <c r="F784" s="307">
        <v>83542.5</v>
      </c>
      <c r="G784" s="307">
        <v>99744.16</v>
      </c>
      <c r="H784" s="142"/>
      <c r="I784" s="91">
        <f t="shared" si="172"/>
        <v>-99744.16</v>
      </c>
      <c r="J784" s="157"/>
      <c r="K784" s="307">
        <v>691874.71</v>
      </c>
      <c r="L784" s="307">
        <v>691084.61</v>
      </c>
      <c r="M784" s="142">
        <f t="shared" si="173"/>
        <v>790.09999999997672</v>
      </c>
      <c r="N784" s="91" t="e">
        <f>+#REF!-L784</f>
        <v>#REF!</v>
      </c>
      <c r="O784" s="258"/>
      <c r="P784" s="157"/>
      <c r="Q784" s="307">
        <v>335202.58</v>
      </c>
      <c r="R784" s="307">
        <v>351094.5</v>
      </c>
      <c r="S784" s="142"/>
      <c r="T784" s="91">
        <f t="shared" si="174"/>
        <v>-351094.5</v>
      </c>
      <c r="U784" s="157"/>
      <c r="V784" s="307">
        <v>1093262.0699999998</v>
      </c>
      <c r="W784" s="307">
        <v>1170300.6599999999</v>
      </c>
      <c r="X784" s="142"/>
      <c r="Y784" s="91"/>
      <c r="Z784" s="132"/>
    </row>
    <row r="785" spans="1:26" s="68" customFormat="1" hidden="1" outlineLevel="1" x14ac:dyDescent="0.25">
      <c r="A785" s="63" t="s">
        <v>1492</v>
      </c>
      <c r="B785" s="64" t="s">
        <v>1951</v>
      </c>
      <c r="C785" s="65" t="s">
        <v>2400</v>
      </c>
      <c r="D785" s="66"/>
      <c r="E785" s="67"/>
      <c r="F785" s="307">
        <v>201752.78</v>
      </c>
      <c r="G785" s="307">
        <v>161297.55000000002</v>
      </c>
      <c r="H785" s="142"/>
      <c r="I785" s="91">
        <f t="shared" si="172"/>
        <v>-161297.55000000002</v>
      </c>
      <c r="J785" s="157"/>
      <c r="K785" s="307">
        <v>1186332.24</v>
      </c>
      <c r="L785" s="307">
        <v>1044570.84</v>
      </c>
      <c r="M785" s="142">
        <f t="shared" si="173"/>
        <v>141761.40000000002</v>
      </c>
      <c r="N785" s="91" t="e">
        <f>+#REF!-L785</f>
        <v>#REF!</v>
      </c>
      <c r="O785" s="258"/>
      <c r="P785" s="157"/>
      <c r="Q785" s="307">
        <v>544437.26</v>
      </c>
      <c r="R785" s="307">
        <v>453774.84</v>
      </c>
      <c r="S785" s="142"/>
      <c r="T785" s="91">
        <f t="shared" si="174"/>
        <v>-453774.84</v>
      </c>
      <c r="U785" s="157"/>
      <c r="V785" s="307">
        <v>1986654.0899999999</v>
      </c>
      <c r="W785" s="307">
        <v>-738567.55999999994</v>
      </c>
      <c r="X785" s="142"/>
      <c r="Y785" s="91"/>
      <c r="Z785" s="132"/>
    </row>
    <row r="786" spans="1:26" s="68" customFormat="1" hidden="1" outlineLevel="1" x14ac:dyDescent="0.25">
      <c r="A786" s="63" t="s">
        <v>1493</v>
      </c>
      <c r="B786" s="64" t="s">
        <v>1952</v>
      </c>
      <c r="C786" s="65" t="s">
        <v>2401</v>
      </c>
      <c r="D786" s="66"/>
      <c r="E786" s="67"/>
      <c r="F786" s="307">
        <v>0</v>
      </c>
      <c r="G786" s="307">
        <v>0</v>
      </c>
      <c r="H786" s="142"/>
      <c r="I786" s="91">
        <f t="shared" si="172"/>
        <v>0</v>
      </c>
      <c r="J786" s="157"/>
      <c r="K786" s="307">
        <v>0</v>
      </c>
      <c r="L786" s="307">
        <v>0</v>
      </c>
      <c r="M786" s="142">
        <f t="shared" si="173"/>
        <v>0</v>
      </c>
      <c r="N786" s="91" t="e">
        <f>+#REF!-L786</f>
        <v>#REF!</v>
      </c>
      <c r="O786" s="258"/>
      <c r="P786" s="157"/>
      <c r="Q786" s="307">
        <v>0</v>
      </c>
      <c r="R786" s="307">
        <v>0</v>
      </c>
      <c r="S786" s="142"/>
      <c r="T786" s="91">
        <f t="shared" si="174"/>
        <v>0</v>
      </c>
      <c r="U786" s="157"/>
      <c r="V786" s="307">
        <v>0</v>
      </c>
      <c r="W786" s="307">
        <v>905.15</v>
      </c>
      <c r="X786" s="142"/>
      <c r="Y786" s="91"/>
      <c r="Z786" s="132"/>
    </row>
    <row r="787" spans="1:26" s="68" customFormat="1" hidden="1" outlineLevel="1" x14ac:dyDescent="0.25">
      <c r="A787" s="63" t="s">
        <v>1494</v>
      </c>
      <c r="B787" s="64" t="s">
        <v>1953</v>
      </c>
      <c r="C787" s="65" t="s">
        <v>2402</v>
      </c>
      <c r="D787" s="66"/>
      <c r="E787" s="67"/>
      <c r="F787" s="307">
        <v>0</v>
      </c>
      <c r="G787" s="307">
        <v>-53.26</v>
      </c>
      <c r="H787" s="142"/>
      <c r="I787" s="91">
        <f t="shared" si="172"/>
        <v>53.26</v>
      </c>
      <c r="J787" s="157"/>
      <c r="K787" s="307">
        <v>-94.77</v>
      </c>
      <c r="L787" s="307">
        <v>-10.85</v>
      </c>
      <c r="M787" s="142">
        <f t="shared" si="173"/>
        <v>-83.92</v>
      </c>
      <c r="N787" s="91" t="e">
        <f>+#REF!-L787</f>
        <v>#REF!</v>
      </c>
      <c r="O787" s="258"/>
      <c r="P787" s="157"/>
      <c r="Q787" s="307">
        <v>0</v>
      </c>
      <c r="R787" s="307">
        <v>-162.27000000000001</v>
      </c>
      <c r="S787" s="142"/>
      <c r="T787" s="91">
        <f t="shared" si="174"/>
        <v>162.27000000000001</v>
      </c>
      <c r="U787" s="157"/>
      <c r="V787" s="307">
        <v>-41.109999999999992</v>
      </c>
      <c r="W787" s="307">
        <v>-11.36</v>
      </c>
      <c r="X787" s="142"/>
      <c r="Y787" s="91"/>
      <c r="Z787" s="132"/>
    </row>
    <row r="788" spans="1:26" s="68" customFormat="1" hidden="1" outlineLevel="1" x14ac:dyDescent="0.25">
      <c r="A788" s="63" t="s">
        <v>1495</v>
      </c>
      <c r="B788" s="64" t="s">
        <v>1954</v>
      </c>
      <c r="C788" s="65" t="s">
        <v>2403</v>
      </c>
      <c r="D788" s="66"/>
      <c r="E788" s="67"/>
      <c r="F788" s="307">
        <v>22988.560000000001</v>
      </c>
      <c r="G788" s="307">
        <v>32593.100000000002</v>
      </c>
      <c r="H788" s="142"/>
      <c r="I788" s="91">
        <f t="shared" si="172"/>
        <v>-32593.100000000002</v>
      </c>
      <c r="J788" s="157"/>
      <c r="K788" s="307">
        <v>-105744.67</v>
      </c>
      <c r="L788" s="307">
        <v>245845.17</v>
      </c>
      <c r="M788" s="142">
        <f t="shared" si="173"/>
        <v>-351589.84</v>
      </c>
      <c r="N788" s="91" t="e">
        <f>+#REF!-L788</f>
        <v>#REF!</v>
      </c>
      <c r="O788" s="258"/>
      <c r="P788" s="157"/>
      <c r="Q788" s="307">
        <v>-36712.76</v>
      </c>
      <c r="R788" s="307">
        <v>-8552.84</v>
      </c>
      <c r="S788" s="142"/>
      <c r="T788" s="91">
        <f t="shared" si="174"/>
        <v>8552.84</v>
      </c>
      <c r="U788" s="157"/>
      <c r="V788" s="307">
        <v>243882.17000000004</v>
      </c>
      <c r="W788" s="307">
        <v>401443.72600000002</v>
      </c>
      <c r="X788" s="142"/>
      <c r="Y788" s="91"/>
      <c r="Z788" s="132"/>
    </row>
    <row r="789" spans="1:26" s="68" customFormat="1" hidden="1" outlineLevel="1" x14ac:dyDescent="0.25">
      <c r="A789" s="63" t="s">
        <v>1496</v>
      </c>
      <c r="B789" s="64" t="s">
        <v>1955</v>
      </c>
      <c r="C789" s="65" t="s">
        <v>2404</v>
      </c>
      <c r="D789" s="66"/>
      <c r="E789" s="67"/>
      <c r="F789" s="307">
        <v>1526.14</v>
      </c>
      <c r="G789" s="307">
        <v>6571.81</v>
      </c>
      <c r="H789" s="142"/>
      <c r="I789" s="91">
        <f t="shared" si="172"/>
        <v>-6571.81</v>
      </c>
      <c r="J789" s="157"/>
      <c r="K789" s="307">
        <v>4154.63</v>
      </c>
      <c r="L789" s="307">
        <v>14683.4</v>
      </c>
      <c r="M789" s="142">
        <f t="shared" si="173"/>
        <v>-10528.77</v>
      </c>
      <c r="N789" s="91" t="e">
        <f>+#REF!-L789</f>
        <v>#REF!</v>
      </c>
      <c r="O789" s="258"/>
      <c r="P789" s="157"/>
      <c r="Q789" s="307">
        <v>2608.71</v>
      </c>
      <c r="R789" s="307">
        <v>10251.48</v>
      </c>
      <c r="S789" s="142"/>
      <c r="T789" s="91">
        <f t="shared" si="174"/>
        <v>-10251.48</v>
      </c>
      <c r="U789" s="157"/>
      <c r="V789" s="307">
        <v>16442.46</v>
      </c>
      <c r="W789" s="307">
        <v>16980.78</v>
      </c>
      <c r="X789" s="142"/>
      <c r="Y789" s="91"/>
      <c r="Z789" s="132"/>
    </row>
    <row r="790" spans="1:26" s="68" customFormat="1" hidden="1" outlineLevel="1" x14ac:dyDescent="0.25">
      <c r="A790" s="63" t="s">
        <v>1497</v>
      </c>
      <c r="B790" s="64" t="s">
        <v>1956</v>
      </c>
      <c r="C790" s="65" t="s">
        <v>2405</v>
      </c>
      <c r="D790" s="66"/>
      <c r="E790" s="67"/>
      <c r="F790" s="307">
        <v>-2108.71</v>
      </c>
      <c r="G790" s="307">
        <v>-20411.400000000001</v>
      </c>
      <c r="H790" s="142"/>
      <c r="I790" s="91">
        <f t="shared" si="172"/>
        <v>20411.400000000001</v>
      </c>
      <c r="J790" s="157"/>
      <c r="K790" s="307">
        <v>-78534.41</v>
      </c>
      <c r="L790" s="307">
        <v>-111750.08</v>
      </c>
      <c r="M790" s="142">
        <f t="shared" si="173"/>
        <v>33215.67</v>
      </c>
      <c r="N790" s="91" t="e">
        <f>+#REF!-L790</f>
        <v>#REF!</v>
      </c>
      <c r="O790" s="258"/>
      <c r="P790" s="157"/>
      <c r="Q790" s="307">
        <v>-14266.220000000001</v>
      </c>
      <c r="R790" s="307">
        <v>-47329.270000000004</v>
      </c>
      <c r="S790" s="142"/>
      <c r="T790" s="91">
        <f t="shared" si="174"/>
        <v>47329.270000000004</v>
      </c>
      <c r="U790" s="157"/>
      <c r="V790" s="307">
        <v>-169393.91999999998</v>
      </c>
      <c r="W790" s="307">
        <v>-192764.41</v>
      </c>
      <c r="X790" s="142"/>
      <c r="Y790" s="91"/>
      <c r="Z790" s="132"/>
    </row>
    <row r="791" spans="1:26" s="68" customFormat="1" hidden="1" outlineLevel="1" x14ac:dyDescent="0.25">
      <c r="A791" s="63" t="s">
        <v>1498</v>
      </c>
      <c r="B791" s="64" t="s">
        <v>1957</v>
      </c>
      <c r="C791" s="65" t="s">
        <v>2406</v>
      </c>
      <c r="D791" s="66"/>
      <c r="E791" s="67"/>
      <c r="F791" s="307">
        <v>206.11</v>
      </c>
      <c r="G791" s="307">
        <v>207.83</v>
      </c>
      <c r="H791" s="142"/>
      <c r="I791" s="91">
        <f t="shared" si="172"/>
        <v>-207.83</v>
      </c>
      <c r="J791" s="157"/>
      <c r="K791" s="307">
        <v>1358.9</v>
      </c>
      <c r="L791" s="307">
        <v>1479.57</v>
      </c>
      <c r="M791" s="142">
        <f t="shared" si="173"/>
        <v>-120.66999999999985</v>
      </c>
      <c r="N791" s="91" t="e">
        <f>+#REF!-L791</f>
        <v>#REF!</v>
      </c>
      <c r="O791" s="258"/>
      <c r="P791" s="157"/>
      <c r="Q791" s="307">
        <v>584.51</v>
      </c>
      <c r="R791" s="307">
        <v>588.52</v>
      </c>
      <c r="S791" s="142"/>
      <c r="T791" s="91">
        <f t="shared" si="174"/>
        <v>-588.52</v>
      </c>
      <c r="U791" s="157"/>
      <c r="V791" s="307">
        <v>2392.3200000000002</v>
      </c>
      <c r="W791" s="307">
        <v>2735.33</v>
      </c>
      <c r="X791" s="142"/>
      <c r="Y791" s="91"/>
      <c r="Z791" s="132"/>
    </row>
    <row r="792" spans="1:26" s="68" customFormat="1" hidden="1" outlineLevel="1" x14ac:dyDescent="0.25">
      <c r="A792" s="63" t="s">
        <v>1499</v>
      </c>
      <c r="B792" s="64" t="s">
        <v>1958</v>
      </c>
      <c r="C792" s="65" t="s">
        <v>2407</v>
      </c>
      <c r="D792" s="66"/>
      <c r="E792" s="67"/>
      <c r="F792" s="307">
        <v>0</v>
      </c>
      <c r="G792" s="307">
        <v>0</v>
      </c>
      <c r="H792" s="142"/>
      <c r="I792" s="91">
        <f t="shared" si="172"/>
        <v>0</v>
      </c>
      <c r="J792" s="157"/>
      <c r="K792" s="307">
        <v>0</v>
      </c>
      <c r="L792" s="307">
        <v>5.8100000000000005</v>
      </c>
      <c r="M792" s="142">
        <f t="shared" si="173"/>
        <v>-5.8100000000000005</v>
      </c>
      <c r="N792" s="91" t="e">
        <f>+#REF!-L792</f>
        <v>#REF!</v>
      </c>
      <c r="O792" s="258"/>
      <c r="P792" s="157"/>
      <c r="Q792" s="307">
        <v>0</v>
      </c>
      <c r="R792" s="307">
        <v>5.8100000000000005</v>
      </c>
      <c r="S792" s="142"/>
      <c r="T792" s="91">
        <f t="shared" si="174"/>
        <v>-5.8100000000000005</v>
      </c>
      <c r="U792" s="157"/>
      <c r="V792" s="307">
        <v>80.52</v>
      </c>
      <c r="W792" s="307">
        <v>38.080000000000005</v>
      </c>
      <c r="X792" s="142"/>
      <c r="Y792" s="91"/>
      <c r="Z792" s="132"/>
    </row>
    <row r="793" spans="1:26" s="68" customFormat="1" hidden="1" outlineLevel="1" x14ac:dyDescent="0.25">
      <c r="A793" s="63" t="s">
        <v>1500</v>
      </c>
      <c r="B793" s="64" t="s">
        <v>1959</v>
      </c>
      <c r="C793" s="65" t="s">
        <v>2408</v>
      </c>
      <c r="D793" s="66"/>
      <c r="E793" s="67"/>
      <c r="F793" s="307">
        <v>2795.84</v>
      </c>
      <c r="G793" s="307">
        <v>6023.95</v>
      </c>
      <c r="H793" s="142"/>
      <c r="I793" s="91">
        <f t="shared" si="172"/>
        <v>-6023.95</v>
      </c>
      <c r="J793" s="157"/>
      <c r="K793" s="307">
        <v>14417.01</v>
      </c>
      <c r="L793" s="307">
        <v>20532.39</v>
      </c>
      <c r="M793" s="142">
        <f t="shared" si="173"/>
        <v>-6115.3799999999992</v>
      </c>
      <c r="N793" s="91" t="e">
        <f>+#REF!-L793</f>
        <v>#REF!</v>
      </c>
      <c r="O793" s="258"/>
      <c r="P793" s="157"/>
      <c r="Q793" s="307">
        <v>5765.17</v>
      </c>
      <c r="R793" s="307">
        <v>10917.29</v>
      </c>
      <c r="S793" s="142"/>
      <c r="T793" s="91">
        <f t="shared" si="174"/>
        <v>-10917.29</v>
      </c>
      <c r="U793" s="157"/>
      <c r="V793" s="307">
        <v>24212.18</v>
      </c>
      <c r="W793" s="307">
        <v>25982.22</v>
      </c>
      <c r="X793" s="142"/>
      <c r="Y793" s="91"/>
      <c r="Z793" s="132"/>
    </row>
    <row r="794" spans="1:26" s="68" customFormat="1" hidden="1" outlineLevel="1" x14ac:dyDescent="0.25">
      <c r="A794" s="63" t="s">
        <v>1501</v>
      </c>
      <c r="B794" s="64" t="s">
        <v>1960</v>
      </c>
      <c r="C794" s="65" t="s">
        <v>2409</v>
      </c>
      <c r="D794" s="66"/>
      <c r="E794" s="67"/>
      <c r="F794" s="307">
        <v>172820.68</v>
      </c>
      <c r="G794" s="307">
        <v>178243.99</v>
      </c>
      <c r="H794" s="142"/>
      <c r="I794" s="91">
        <f t="shared" si="172"/>
        <v>-178243.99</v>
      </c>
      <c r="J794" s="157"/>
      <c r="K794" s="307">
        <v>1209744.75</v>
      </c>
      <c r="L794" s="307">
        <v>1247707.97</v>
      </c>
      <c r="M794" s="142">
        <f t="shared" si="173"/>
        <v>-37963.219999999972</v>
      </c>
      <c r="N794" s="91" t="e">
        <f>+#REF!-L794</f>
        <v>#REF!</v>
      </c>
      <c r="O794" s="258"/>
      <c r="P794" s="157"/>
      <c r="Q794" s="307">
        <v>518462.04000000004</v>
      </c>
      <c r="R794" s="307">
        <v>534731.97</v>
      </c>
      <c r="S794" s="142"/>
      <c r="T794" s="91">
        <f t="shared" si="174"/>
        <v>-534731.97</v>
      </c>
      <c r="U794" s="157"/>
      <c r="V794" s="307">
        <v>2065565.22</v>
      </c>
      <c r="W794" s="307">
        <v>2056034.87</v>
      </c>
      <c r="X794" s="142"/>
      <c r="Y794" s="91"/>
      <c r="Z794" s="132"/>
    </row>
    <row r="795" spans="1:26" s="68" customFormat="1" hidden="1" outlineLevel="1" x14ac:dyDescent="0.25">
      <c r="A795" s="63" t="s">
        <v>1502</v>
      </c>
      <c r="B795" s="64" t="s">
        <v>1961</v>
      </c>
      <c r="C795" s="65" t="s">
        <v>2410</v>
      </c>
      <c r="D795" s="66"/>
      <c r="E795" s="67"/>
      <c r="F795" s="307">
        <v>12345.49</v>
      </c>
      <c r="G795" s="307">
        <v>8126.7300000000005</v>
      </c>
      <c r="H795" s="142"/>
      <c r="I795" s="91">
        <f t="shared" si="172"/>
        <v>-8126.7300000000005</v>
      </c>
      <c r="J795" s="157"/>
      <c r="K795" s="307">
        <v>82701.990000000005</v>
      </c>
      <c r="L795" s="307">
        <v>79148.83</v>
      </c>
      <c r="M795" s="142">
        <f t="shared" si="173"/>
        <v>3553.1600000000035</v>
      </c>
      <c r="N795" s="91" t="e">
        <f>+#REF!-L795</f>
        <v>#REF!</v>
      </c>
      <c r="O795" s="258"/>
      <c r="P795" s="157"/>
      <c r="Q795" s="307">
        <v>36755.61</v>
      </c>
      <c r="R795" s="307">
        <v>31252.31</v>
      </c>
      <c r="S795" s="142"/>
      <c r="T795" s="91">
        <f t="shared" si="174"/>
        <v>-31252.31</v>
      </c>
      <c r="U795" s="157"/>
      <c r="V795" s="307">
        <v>134313.71000000002</v>
      </c>
      <c r="W795" s="307">
        <v>139736.18</v>
      </c>
      <c r="X795" s="142"/>
      <c r="Y795" s="91"/>
      <c r="Z795" s="132"/>
    </row>
    <row r="796" spans="1:26" s="68" customFormat="1" hidden="1" outlineLevel="1" x14ac:dyDescent="0.25">
      <c r="A796" s="63" t="s">
        <v>1503</v>
      </c>
      <c r="B796" s="64" t="s">
        <v>1962</v>
      </c>
      <c r="C796" s="65" t="s">
        <v>2411</v>
      </c>
      <c r="D796" s="66"/>
      <c r="E796" s="67"/>
      <c r="F796" s="307">
        <v>470167.33</v>
      </c>
      <c r="G796" s="307">
        <v>406727.87</v>
      </c>
      <c r="H796" s="142"/>
      <c r="I796" s="91">
        <f t="shared" si="172"/>
        <v>-406727.87</v>
      </c>
      <c r="J796" s="157"/>
      <c r="K796" s="307">
        <v>3244239.87</v>
      </c>
      <c r="L796" s="307">
        <v>2911302.27</v>
      </c>
      <c r="M796" s="142">
        <f t="shared" si="173"/>
        <v>332937.60000000009</v>
      </c>
      <c r="N796" s="91" t="e">
        <f>+#REF!-L796</f>
        <v>#REF!</v>
      </c>
      <c r="O796" s="258"/>
      <c r="P796" s="157"/>
      <c r="Q796" s="307">
        <v>1395221.62</v>
      </c>
      <c r="R796" s="307">
        <v>1225795.57</v>
      </c>
      <c r="S796" s="142"/>
      <c r="T796" s="91">
        <f t="shared" si="174"/>
        <v>-1225795.57</v>
      </c>
      <c r="U796" s="157"/>
      <c r="V796" s="307">
        <v>5578391.3600000003</v>
      </c>
      <c r="W796" s="307">
        <v>4942569.0999999996</v>
      </c>
      <c r="X796" s="142"/>
      <c r="Y796" s="91"/>
      <c r="Z796" s="132"/>
    </row>
    <row r="797" spans="1:26" s="68" customFormat="1" hidden="1" outlineLevel="1" x14ac:dyDescent="0.25">
      <c r="A797" s="63" t="s">
        <v>1504</v>
      </c>
      <c r="B797" s="64" t="s">
        <v>1963</v>
      </c>
      <c r="C797" s="65" t="s">
        <v>2412</v>
      </c>
      <c r="D797" s="66"/>
      <c r="E797" s="67"/>
      <c r="F797" s="307">
        <v>0</v>
      </c>
      <c r="G797" s="307">
        <v>0</v>
      </c>
      <c r="H797" s="142"/>
      <c r="I797" s="91">
        <f t="shared" si="172"/>
        <v>0</v>
      </c>
      <c r="J797" s="157"/>
      <c r="K797" s="307">
        <v>0</v>
      </c>
      <c r="L797" s="307">
        <v>0</v>
      </c>
      <c r="M797" s="142">
        <f t="shared" si="173"/>
        <v>0</v>
      </c>
      <c r="N797" s="91" t="e">
        <f>+#REF!-L797</f>
        <v>#REF!</v>
      </c>
      <c r="O797" s="258"/>
      <c r="P797" s="157"/>
      <c r="Q797" s="307">
        <v>0</v>
      </c>
      <c r="R797" s="307">
        <v>0</v>
      </c>
      <c r="S797" s="142"/>
      <c r="T797" s="91">
        <f t="shared" si="174"/>
        <v>0</v>
      </c>
      <c r="U797" s="157"/>
      <c r="V797" s="307">
        <v>0</v>
      </c>
      <c r="W797" s="307">
        <v>1.58</v>
      </c>
      <c r="X797" s="142"/>
      <c r="Y797" s="91"/>
      <c r="Z797" s="132"/>
    </row>
    <row r="798" spans="1:26" s="68" customFormat="1" hidden="1" outlineLevel="1" x14ac:dyDescent="0.25">
      <c r="A798" s="63" t="s">
        <v>1505</v>
      </c>
      <c r="B798" s="64" t="s">
        <v>1964</v>
      </c>
      <c r="C798" s="65" t="s">
        <v>2413</v>
      </c>
      <c r="D798" s="66"/>
      <c r="E798" s="67"/>
      <c r="F798" s="307">
        <v>35986.559999999998</v>
      </c>
      <c r="G798" s="307">
        <v>42902.97</v>
      </c>
      <c r="H798" s="142"/>
      <c r="I798" s="91">
        <f t="shared" si="172"/>
        <v>-42902.97</v>
      </c>
      <c r="J798" s="157"/>
      <c r="K798" s="307">
        <v>253938.97</v>
      </c>
      <c r="L798" s="307">
        <v>304826.73</v>
      </c>
      <c r="M798" s="142">
        <f t="shared" si="173"/>
        <v>-50887.75999999998</v>
      </c>
      <c r="N798" s="91" t="e">
        <f>+#REF!-L798</f>
        <v>#REF!</v>
      </c>
      <c r="O798" s="258"/>
      <c r="P798" s="157"/>
      <c r="Q798" s="307">
        <v>108462.74</v>
      </c>
      <c r="R798" s="307">
        <v>129133.35</v>
      </c>
      <c r="S798" s="142"/>
      <c r="T798" s="91">
        <f t="shared" si="174"/>
        <v>-129133.35</v>
      </c>
      <c r="U798" s="157"/>
      <c r="V798" s="307">
        <v>355307.03</v>
      </c>
      <c r="W798" s="307">
        <v>468862.06999999995</v>
      </c>
      <c r="X798" s="142"/>
      <c r="Y798" s="91"/>
      <c r="Z798" s="132"/>
    </row>
    <row r="799" spans="1:26" s="68" customFormat="1" hidden="1" outlineLevel="1" x14ac:dyDescent="0.25">
      <c r="A799" s="63" t="s">
        <v>1506</v>
      </c>
      <c r="B799" s="64" t="s">
        <v>1965</v>
      </c>
      <c r="C799" s="65" t="s">
        <v>2414</v>
      </c>
      <c r="D799" s="66"/>
      <c r="E799" s="67"/>
      <c r="F799" s="307">
        <v>15579.130000000001</v>
      </c>
      <c r="G799" s="307">
        <v>14321.380000000001</v>
      </c>
      <c r="H799" s="142"/>
      <c r="I799" s="91">
        <f t="shared" si="172"/>
        <v>-14321.380000000001</v>
      </c>
      <c r="J799" s="157"/>
      <c r="K799" s="307">
        <v>104811.75</v>
      </c>
      <c r="L799" s="307">
        <v>102595.1</v>
      </c>
      <c r="M799" s="142">
        <f t="shared" si="173"/>
        <v>2216.6499999999942</v>
      </c>
      <c r="N799" s="91" t="e">
        <f>+#REF!-L799</f>
        <v>#REF!</v>
      </c>
      <c r="O799" s="258"/>
      <c r="P799" s="157"/>
      <c r="Q799" s="307">
        <v>46203.340000000004</v>
      </c>
      <c r="R799" s="307">
        <v>43319.200000000004</v>
      </c>
      <c r="S799" s="142"/>
      <c r="T799" s="91">
        <f t="shared" si="174"/>
        <v>-43319.200000000004</v>
      </c>
      <c r="U799" s="157"/>
      <c r="V799" s="307">
        <v>170643.25</v>
      </c>
      <c r="W799" s="307">
        <v>180477.21000000002</v>
      </c>
      <c r="X799" s="142"/>
      <c r="Y799" s="91"/>
      <c r="Z799" s="132"/>
    </row>
    <row r="800" spans="1:26" s="68" customFormat="1" hidden="1" outlineLevel="1" x14ac:dyDescent="0.25">
      <c r="A800" s="63" t="s">
        <v>1507</v>
      </c>
      <c r="B800" s="64" t="s">
        <v>1966</v>
      </c>
      <c r="C800" s="65" t="s">
        <v>2415</v>
      </c>
      <c r="D800" s="66"/>
      <c r="E800" s="67"/>
      <c r="F800" s="307">
        <v>270.18</v>
      </c>
      <c r="G800" s="307">
        <v>162.46</v>
      </c>
      <c r="H800" s="142"/>
      <c r="I800" s="91">
        <f t="shared" si="172"/>
        <v>-162.46</v>
      </c>
      <c r="J800" s="157"/>
      <c r="K800" s="307">
        <v>1581.67</v>
      </c>
      <c r="L800" s="307">
        <v>6787.03</v>
      </c>
      <c r="M800" s="142">
        <f t="shared" si="173"/>
        <v>-5205.3599999999997</v>
      </c>
      <c r="N800" s="91" t="e">
        <f>+#REF!-L800</f>
        <v>#REF!</v>
      </c>
      <c r="O800" s="258"/>
      <c r="P800" s="157"/>
      <c r="Q800" s="307">
        <v>1185.43</v>
      </c>
      <c r="R800" s="307">
        <v>1474.02</v>
      </c>
      <c r="S800" s="142"/>
      <c r="T800" s="91">
        <f t="shared" si="174"/>
        <v>-1474.02</v>
      </c>
      <c r="U800" s="157"/>
      <c r="V800" s="307">
        <v>-3149.2799999999997</v>
      </c>
      <c r="W800" s="307">
        <v>7424.0499999999993</v>
      </c>
      <c r="X800" s="142"/>
      <c r="Y800" s="91"/>
      <c r="Z800" s="132"/>
    </row>
    <row r="801" spans="1:26" s="68" customFormat="1" hidden="1" outlineLevel="1" x14ac:dyDescent="0.25">
      <c r="A801" s="63" t="s">
        <v>1508</v>
      </c>
      <c r="B801" s="64" t="s">
        <v>1967</v>
      </c>
      <c r="C801" s="65" t="s">
        <v>2416</v>
      </c>
      <c r="D801" s="66"/>
      <c r="E801" s="67"/>
      <c r="F801" s="307">
        <v>619.81000000000006</v>
      </c>
      <c r="G801" s="307">
        <v>365.12</v>
      </c>
      <c r="H801" s="142"/>
      <c r="I801" s="91">
        <f t="shared" si="172"/>
        <v>-365.12</v>
      </c>
      <c r="J801" s="157"/>
      <c r="K801" s="307">
        <v>4709.7300000000005</v>
      </c>
      <c r="L801" s="307">
        <v>7609.89</v>
      </c>
      <c r="M801" s="142">
        <f t="shared" si="173"/>
        <v>-2900.16</v>
      </c>
      <c r="N801" s="91" t="e">
        <f>+#REF!-L801</f>
        <v>#REF!</v>
      </c>
      <c r="O801" s="258"/>
      <c r="P801" s="157"/>
      <c r="Q801" s="307">
        <v>1115.24</v>
      </c>
      <c r="R801" s="307">
        <v>1992.4</v>
      </c>
      <c r="S801" s="142"/>
      <c r="T801" s="91">
        <f t="shared" si="174"/>
        <v>-1992.4</v>
      </c>
      <c r="U801" s="157"/>
      <c r="V801" s="307">
        <v>14531.98</v>
      </c>
      <c r="W801" s="307">
        <v>9324.19</v>
      </c>
      <c r="X801" s="142"/>
      <c r="Y801" s="91"/>
      <c r="Z801" s="132"/>
    </row>
    <row r="802" spans="1:26" s="68" customFormat="1" hidden="1" outlineLevel="1" x14ac:dyDescent="0.25">
      <c r="A802" s="63" t="s">
        <v>1509</v>
      </c>
      <c r="B802" s="64" t="s">
        <v>1968</v>
      </c>
      <c r="C802" s="65" t="s">
        <v>2417</v>
      </c>
      <c r="D802" s="66"/>
      <c r="E802" s="67"/>
      <c r="F802" s="307">
        <v>6296.87</v>
      </c>
      <c r="G802" s="307">
        <v>7700.55</v>
      </c>
      <c r="H802" s="142"/>
      <c r="I802" s="91">
        <f t="shared" si="172"/>
        <v>-7700.55</v>
      </c>
      <c r="J802" s="157"/>
      <c r="K802" s="307">
        <v>44078.1</v>
      </c>
      <c r="L802" s="307">
        <v>53903.840000000004</v>
      </c>
      <c r="M802" s="142">
        <f t="shared" si="173"/>
        <v>-9825.7400000000052</v>
      </c>
      <c r="N802" s="91" t="e">
        <f>+#REF!-L802</f>
        <v>#REF!</v>
      </c>
      <c r="O802" s="258"/>
      <c r="P802" s="157"/>
      <c r="Q802" s="307">
        <v>18890.61</v>
      </c>
      <c r="R802" s="307">
        <v>23101.65</v>
      </c>
      <c r="S802" s="142"/>
      <c r="T802" s="91">
        <f t="shared" si="174"/>
        <v>-23101.65</v>
      </c>
      <c r="U802" s="157"/>
      <c r="V802" s="307">
        <v>82580.850000000006</v>
      </c>
      <c r="W802" s="307">
        <v>96175.49</v>
      </c>
      <c r="X802" s="142"/>
      <c r="Y802" s="91"/>
      <c r="Z802" s="132"/>
    </row>
    <row r="803" spans="1:26" s="68" customFormat="1" hidden="1" outlineLevel="1" x14ac:dyDescent="0.25">
      <c r="A803" s="63" t="s">
        <v>1510</v>
      </c>
      <c r="B803" s="64" t="s">
        <v>1969</v>
      </c>
      <c r="C803" s="65" t="s">
        <v>2418</v>
      </c>
      <c r="D803" s="66"/>
      <c r="E803" s="67"/>
      <c r="F803" s="307">
        <v>168849.96</v>
      </c>
      <c r="G803" s="307">
        <v>143800.1</v>
      </c>
      <c r="H803" s="142"/>
      <c r="I803" s="91">
        <f t="shared" si="172"/>
        <v>-143800.1</v>
      </c>
      <c r="J803" s="157"/>
      <c r="K803" s="307">
        <v>1168248.05</v>
      </c>
      <c r="L803" s="307">
        <v>1068034.83</v>
      </c>
      <c r="M803" s="142">
        <f t="shared" si="173"/>
        <v>100213.21999999997</v>
      </c>
      <c r="N803" s="91" t="e">
        <f>+#REF!-L803</f>
        <v>#REF!</v>
      </c>
      <c r="O803" s="258"/>
      <c r="P803" s="157"/>
      <c r="Q803" s="307">
        <v>562044.59</v>
      </c>
      <c r="R803" s="307">
        <v>511581.14</v>
      </c>
      <c r="S803" s="142"/>
      <c r="T803" s="91">
        <f t="shared" si="174"/>
        <v>-511581.14</v>
      </c>
      <c r="U803" s="157"/>
      <c r="V803" s="307">
        <v>1958024.31</v>
      </c>
      <c r="W803" s="307">
        <v>1800911.96</v>
      </c>
      <c r="X803" s="142"/>
      <c r="Y803" s="91"/>
      <c r="Z803" s="132"/>
    </row>
    <row r="804" spans="1:26" s="68" customFormat="1" hidden="1" outlineLevel="1" x14ac:dyDescent="0.25">
      <c r="A804" s="63" t="s">
        <v>1511</v>
      </c>
      <c r="B804" s="64" t="s">
        <v>1970</v>
      </c>
      <c r="C804" s="65" t="s">
        <v>2419</v>
      </c>
      <c r="D804" s="66"/>
      <c r="E804" s="67"/>
      <c r="F804" s="307">
        <v>0</v>
      </c>
      <c r="G804" s="307">
        <v>0</v>
      </c>
      <c r="H804" s="142"/>
      <c r="I804" s="91">
        <f t="shared" si="172"/>
        <v>0</v>
      </c>
      <c r="J804" s="157"/>
      <c r="K804" s="307">
        <v>8530.64</v>
      </c>
      <c r="L804" s="307">
        <v>4285.01</v>
      </c>
      <c r="M804" s="142">
        <f t="shared" si="173"/>
        <v>4245.6299999999992</v>
      </c>
      <c r="N804" s="91" t="e">
        <f>+#REF!-L804</f>
        <v>#REF!</v>
      </c>
      <c r="O804" s="258"/>
      <c r="P804" s="157"/>
      <c r="Q804" s="307">
        <v>-994.35</v>
      </c>
      <c r="R804" s="307">
        <v>1241.02</v>
      </c>
      <c r="S804" s="142"/>
      <c r="T804" s="91">
        <f t="shared" si="174"/>
        <v>-1241.02</v>
      </c>
      <c r="U804" s="157"/>
      <c r="V804" s="307">
        <v>7941.66</v>
      </c>
      <c r="W804" s="307">
        <v>-33944.559999999998</v>
      </c>
      <c r="X804" s="142"/>
      <c r="Y804" s="91"/>
      <c r="Z804" s="132"/>
    </row>
    <row r="805" spans="1:26" s="68" customFormat="1" hidden="1" outlineLevel="1" x14ac:dyDescent="0.25">
      <c r="A805" s="63" t="s">
        <v>1512</v>
      </c>
      <c r="B805" s="64" t="s">
        <v>1971</v>
      </c>
      <c r="C805" s="65" t="s">
        <v>2420</v>
      </c>
      <c r="D805" s="66"/>
      <c r="E805" s="67"/>
      <c r="F805" s="307">
        <v>543.12</v>
      </c>
      <c r="G805" s="307">
        <v>2071</v>
      </c>
      <c r="H805" s="142"/>
      <c r="I805" s="91">
        <f t="shared" si="172"/>
        <v>-2071</v>
      </c>
      <c r="J805" s="157"/>
      <c r="K805" s="307">
        <v>3801.85</v>
      </c>
      <c r="L805" s="307">
        <v>14497.01</v>
      </c>
      <c r="M805" s="142">
        <f t="shared" si="173"/>
        <v>-10695.16</v>
      </c>
      <c r="N805" s="91" t="e">
        <f>+#REF!-L805</f>
        <v>#REF!</v>
      </c>
      <c r="O805" s="258"/>
      <c r="P805" s="157"/>
      <c r="Q805" s="307">
        <v>1629.3600000000001</v>
      </c>
      <c r="R805" s="307">
        <v>6213</v>
      </c>
      <c r="S805" s="142"/>
      <c r="T805" s="91">
        <f t="shared" si="174"/>
        <v>-6213</v>
      </c>
      <c r="U805" s="157"/>
      <c r="V805" s="307">
        <v>14156.85</v>
      </c>
      <c r="W805" s="307">
        <v>15306.36</v>
      </c>
      <c r="X805" s="142"/>
      <c r="Y805" s="91"/>
      <c r="Z805" s="132"/>
    </row>
    <row r="806" spans="1:26" s="68" customFormat="1" hidden="1" outlineLevel="1" x14ac:dyDescent="0.25">
      <c r="A806" s="63" t="s">
        <v>1513</v>
      </c>
      <c r="B806" s="64" t="s">
        <v>1972</v>
      </c>
      <c r="C806" s="65" t="s">
        <v>2421</v>
      </c>
      <c r="D806" s="66"/>
      <c r="E806" s="67"/>
      <c r="F806" s="307">
        <v>504.54</v>
      </c>
      <c r="G806" s="307">
        <v>322.83</v>
      </c>
      <c r="H806" s="142"/>
      <c r="I806" s="91">
        <f t="shared" si="172"/>
        <v>-322.83</v>
      </c>
      <c r="J806" s="157"/>
      <c r="K806" s="307">
        <v>3531.78</v>
      </c>
      <c r="L806" s="307">
        <v>2252.33</v>
      </c>
      <c r="M806" s="142">
        <f t="shared" si="173"/>
        <v>1279.4500000000003</v>
      </c>
      <c r="N806" s="91" t="e">
        <f>+#REF!-L806</f>
        <v>#REF!</v>
      </c>
      <c r="O806" s="258"/>
      <c r="P806" s="157"/>
      <c r="Q806" s="307">
        <v>1513.6200000000001</v>
      </c>
      <c r="R806" s="307">
        <v>968.49</v>
      </c>
      <c r="S806" s="142"/>
      <c r="T806" s="91">
        <f t="shared" si="174"/>
        <v>-968.49</v>
      </c>
      <c r="U806" s="157"/>
      <c r="V806" s="307">
        <v>5145.93</v>
      </c>
      <c r="W806" s="307">
        <v>2635.88</v>
      </c>
      <c r="X806" s="142"/>
      <c r="Y806" s="91"/>
      <c r="Z806" s="132"/>
    </row>
    <row r="807" spans="1:26" s="68" customFormat="1" hidden="1" outlineLevel="1" x14ac:dyDescent="0.25">
      <c r="A807" s="63" t="s">
        <v>1514</v>
      </c>
      <c r="B807" s="64" t="s">
        <v>1973</v>
      </c>
      <c r="C807" s="65" t="s">
        <v>2422</v>
      </c>
      <c r="D807" s="66"/>
      <c r="E807" s="67"/>
      <c r="F807" s="307">
        <v>-239901.05000000002</v>
      </c>
      <c r="G807" s="307">
        <v>-244691.92</v>
      </c>
      <c r="H807" s="142"/>
      <c r="I807" s="91">
        <f t="shared" si="172"/>
        <v>244691.92</v>
      </c>
      <c r="J807" s="157"/>
      <c r="K807" s="307">
        <v>-1679307.35</v>
      </c>
      <c r="L807" s="307">
        <v>-1594110.4300000002</v>
      </c>
      <c r="M807" s="142">
        <f t="shared" si="173"/>
        <v>-85196.919999999925</v>
      </c>
      <c r="N807" s="91" t="e">
        <f>+#REF!-L807</f>
        <v>#REF!</v>
      </c>
      <c r="O807" s="258"/>
      <c r="P807" s="157"/>
      <c r="Q807" s="307">
        <v>-719703.15</v>
      </c>
      <c r="R807" s="307">
        <v>-615342.76</v>
      </c>
      <c r="S807" s="142"/>
      <c r="T807" s="91">
        <f t="shared" si="174"/>
        <v>615342.76</v>
      </c>
      <c r="U807" s="157"/>
      <c r="V807" s="307">
        <v>-2902766.95</v>
      </c>
      <c r="W807" s="307">
        <v>-3168014.83</v>
      </c>
      <c r="X807" s="142"/>
      <c r="Y807" s="91"/>
      <c r="Z807" s="132"/>
    </row>
    <row r="808" spans="1:26" s="68" customFormat="1" hidden="1" outlineLevel="1" x14ac:dyDescent="0.25">
      <c r="A808" s="63" t="s">
        <v>1515</v>
      </c>
      <c r="B808" s="64" t="s">
        <v>1974</v>
      </c>
      <c r="C808" s="65" t="s">
        <v>2423</v>
      </c>
      <c r="D808" s="66"/>
      <c r="E808" s="67"/>
      <c r="F808" s="307">
        <v>-73445.290000000008</v>
      </c>
      <c r="G808" s="307">
        <v>-66912.680000000008</v>
      </c>
      <c r="H808" s="142"/>
      <c r="I808" s="91">
        <f t="shared" si="172"/>
        <v>66912.680000000008</v>
      </c>
      <c r="J808" s="157"/>
      <c r="K808" s="307">
        <v>-582841.62</v>
      </c>
      <c r="L808" s="307">
        <v>-566555.38</v>
      </c>
      <c r="M808" s="142">
        <f t="shared" si="173"/>
        <v>-16286.239999999991</v>
      </c>
      <c r="N808" s="91" t="e">
        <f>+#REF!-L808</f>
        <v>#REF!</v>
      </c>
      <c r="O808" s="258"/>
      <c r="P808" s="157"/>
      <c r="Q808" s="307">
        <v>-287497.15000000002</v>
      </c>
      <c r="R808" s="307">
        <v>-267471.32</v>
      </c>
      <c r="S808" s="142"/>
      <c r="T808" s="91">
        <f t="shared" si="174"/>
        <v>267471.32</v>
      </c>
      <c r="U808" s="157"/>
      <c r="V808" s="307">
        <v>-995965.22</v>
      </c>
      <c r="W808" s="307">
        <v>-982379.92</v>
      </c>
      <c r="X808" s="142"/>
      <c r="Y808" s="91"/>
      <c r="Z808" s="132"/>
    </row>
    <row r="809" spans="1:26" s="68" customFormat="1" hidden="1" outlineLevel="1" x14ac:dyDescent="0.25">
      <c r="A809" s="63" t="s">
        <v>1516</v>
      </c>
      <c r="B809" s="64" t="s">
        <v>1975</v>
      </c>
      <c r="C809" s="65" t="s">
        <v>2424</v>
      </c>
      <c r="D809" s="66"/>
      <c r="E809" s="67"/>
      <c r="F809" s="307">
        <v>-221527.37</v>
      </c>
      <c r="G809" s="307">
        <v>-178053.77</v>
      </c>
      <c r="H809" s="142"/>
      <c r="I809" s="91">
        <f t="shared" si="172"/>
        <v>178053.77</v>
      </c>
      <c r="J809" s="157"/>
      <c r="K809" s="307">
        <v>-1677393.44</v>
      </c>
      <c r="L809" s="307">
        <v>-1546659.58</v>
      </c>
      <c r="M809" s="142">
        <f t="shared" si="173"/>
        <v>-130733.85999999987</v>
      </c>
      <c r="N809" s="91" t="e">
        <f>+#REF!-L809</f>
        <v>#REF!</v>
      </c>
      <c r="O809" s="258"/>
      <c r="P809" s="157"/>
      <c r="Q809" s="307">
        <v>-863990.63</v>
      </c>
      <c r="R809" s="307">
        <v>-715727.19000000006</v>
      </c>
      <c r="S809" s="142"/>
      <c r="T809" s="91">
        <f t="shared" si="174"/>
        <v>715727.19000000006</v>
      </c>
      <c r="U809" s="157"/>
      <c r="V809" s="307">
        <v>-2769640.3899999997</v>
      </c>
      <c r="W809" s="307">
        <v>-2686238.5</v>
      </c>
      <c r="X809" s="142"/>
      <c r="Y809" s="91"/>
      <c r="Z809" s="132"/>
    </row>
    <row r="810" spans="1:26" s="68" customFormat="1" hidden="1" outlineLevel="1" x14ac:dyDescent="0.25">
      <c r="A810" s="63" t="s">
        <v>1517</v>
      </c>
      <c r="B810" s="64" t="s">
        <v>1976</v>
      </c>
      <c r="C810" s="65" t="s">
        <v>2425</v>
      </c>
      <c r="D810" s="66"/>
      <c r="E810" s="67"/>
      <c r="F810" s="307">
        <v>-73097.240000000005</v>
      </c>
      <c r="G810" s="307">
        <v>-56890.47</v>
      </c>
      <c r="H810" s="142"/>
      <c r="I810" s="91">
        <f t="shared" si="172"/>
        <v>56890.47</v>
      </c>
      <c r="J810" s="157"/>
      <c r="K810" s="307">
        <v>-471241.17</v>
      </c>
      <c r="L810" s="307">
        <v>-454831.48</v>
      </c>
      <c r="M810" s="142">
        <f t="shared" si="173"/>
        <v>-16409.690000000002</v>
      </c>
      <c r="N810" s="91" t="e">
        <f>+#REF!-L810</f>
        <v>#REF!</v>
      </c>
      <c r="O810" s="258"/>
      <c r="P810" s="157"/>
      <c r="Q810" s="307">
        <v>-232528.42</v>
      </c>
      <c r="R810" s="307">
        <v>-210671.33000000002</v>
      </c>
      <c r="S810" s="142"/>
      <c r="T810" s="91">
        <f t="shared" si="174"/>
        <v>210671.33000000002</v>
      </c>
      <c r="U810" s="157"/>
      <c r="V810" s="307">
        <v>-836964.13</v>
      </c>
      <c r="W810" s="307">
        <v>-789734.01</v>
      </c>
      <c r="X810" s="142"/>
      <c r="Y810" s="91"/>
      <c r="Z810" s="132"/>
    </row>
    <row r="811" spans="1:26" s="68" customFormat="1" hidden="1" outlineLevel="1" x14ac:dyDescent="0.25">
      <c r="A811" s="63" t="s">
        <v>1518</v>
      </c>
      <c r="B811" s="64" t="s">
        <v>1977</v>
      </c>
      <c r="C811" s="65" t="s">
        <v>2426</v>
      </c>
      <c r="D811" s="66"/>
      <c r="E811" s="67"/>
      <c r="F811" s="307">
        <v>-2363.67</v>
      </c>
      <c r="G811" s="307">
        <v>-8295.68</v>
      </c>
      <c r="H811" s="142"/>
      <c r="I811" s="91">
        <f t="shared" ref="I811:I842" si="175">+U811-G811</f>
        <v>8295.68</v>
      </c>
      <c r="J811" s="157"/>
      <c r="K811" s="307">
        <v>-22208.57</v>
      </c>
      <c r="L811" s="307">
        <v>-52494.020000000004</v>
      </c>
      <c r="M811" s="142">
        <f t="shared" ref="M811:M842" si="176">+K811-L811</f>
        <v>30285.450000000004</v>
      </c>
      <c r="N811" s="91" t="e">
        <f>+#REF!-L811</f>
        <v>#REF!</v>
      </c>
      <c r="O811" s="258"/>
      <c r="P811" s="157"/>
      <c r="Q811" s="307">
        <v>-9340.92</v>
      </c>
      <c r="R811" s="307">
        <v>-32653.600000000002</v>
      </c>
      <c r="S811" s="142"/>
      <c r="T811" s="91">
        <f t="shared" ref="T811:T842" si="177">+P811-R811</f>
        <v>32653.600000000002</v>
      </c>
      <c r="U811" s="157"/>
      <c r="V811" s="307">
        <v>-76278.84</v>
      </c>
      <c r="W811" s="307">
        <v>-110681.19</v>
      </c>
      <c r="X811" s="142"/>
      <c r="Y811" s="91"/>
      <c r="Z811" s="132"/>
    </row>
    <row r="812" spans="1:26" s="68" customFormat="1" hidden="1" outlineLevel="1" x14ac:dyDescent="0.25">
      <c r="A812" s="63" t="s">
        <v>1519</v>
      </c>
      <c r="B812" s="64" t="s">
        <v>1978</v>
      </c>
      <c r="C812" s="65" t="s">
        <v>2427</v>
      </c>
      <c r="D812" s="66"/>
      <c r="E812" s="67"/>
      <c r="F812" s="307">
        <v>-41777.26</v>
      </c>
      <c r="G812" s="307">
        <v>-26372.600000000002</v>
      </c>
      <c r="H812" s="142"/>
      <c r="I812" s="91">
        <f t="shared" si="175"/>
        <v>26372.600000000002</v>
      </c>
      <c r="J812" s="157"/>
      <c r="K812" s="307">
        <v>-300051.40000000002</v>
      </c>
      <c r="L812" s="307">
        <v>-277991.38</v>
      </c>
      <c r="M812" s="142">
        <f t="shared" si="176"/>
        <v>-22060.020000000019</v>
      </c>
      <c r="N812" s="91" t="e">
        <f>+#REF!-L812</f>
        <v>#REF!</v>
      </c>
      <c r="O812" s="258"/>
      <c r="P812" s="157"/>
      <c r="Q812" s="307">
        <v>-148180.79</v>
      </c>
      <c r="R812" s="307">
        <v>-132267.14000000001</v>
      </c>
      <c r="S812" s="142"/>
      <c r="T812" s="91">
        <f t="shared" si="177"/>
        <v>132267.14000000001</v>
      </c>
      <c r="U812" s="157"/>
      <c r="V812" s="307">
        <v>-485393.38</v>
      </c>
      <c r="W812" s="307">
        <v>-487434.82</v>
      </c>
      <c r="X812" s="142"/>
      <c r="Y812" s="91"/>
      <c r="Z812" s="132"/>
    </row>
    <row r="813" spans="1:26" s="68" customFormat="1" hidden="1" outlineLevel="1" x14ac:dyDescent="0.25">
      <c r="A813" s="63" t="s">
        <v>1520</v>
      </c>
      <c r="B813" s="64" t="s">
        <v>1979</v>
      </c>
      <c r="C813" s="65" t="s">
        <v>2428</v>
      </c>
      <c r="D813" s="66"/>
      <c r="E813" s="67"/>
      <c r="F813" s="307">
        <v>-53599.03</v>
      </c>
      <c r="G813" s="307">
        <v>-19148.73</v>
      </c>
      <c r="H813" s="142"/>
      <c r="I813" s="91">
        <f t="shared" si="175"/>
        <v>19148.73</v>
      </c>
      <c r="J813" s="157"/>
      <c r="K813" s="307">
        <v>-62051.58</v>
      </c>
      <c r="L813" s="307">
        <v>-46683.01</v>
      </c>
      <c r="M813" s="142">
        <f t="shared" si="176"/>
        <v>-15368.57</v>
      </c>
      <c r="N813" s="91" t="e">
        <f>+#REF!-L813</f>
        <v>#REF!</v>
      </c>
      <c r="O813" s="258"/>
      <c r="P813" s="157"/>
      <c r="Q813" s="307">
        <v>79842.960000000006</v>
      </c>
      <c r="R813" s="307">
        <v>126169.79000000001</v>
      </c>
      <c r="S813" s="142"/>
      <c r="T813" s="91">
        <f t="shared" si="177"/>
        <v>-126169.79000000001</v>
      </c>
      <c r="U813" s="157"/>
      <c r="V813" s="307">
        <v>-82655.790000000008</v>
      </c>
      <c r="W813" s="307">
        <v>7554.010000000002</v>
      </c>
      <c r="X813" s="142"/>
      <c r="Y813" s="91"/>
      <c r="Z813" s="132"/>
    </row>
    <row r="814" spans="1:26" s="68" customFormat="1" hidden="1" outlineLevel="1" x14ac:dyDescent="0.25">
      <c r="A814" s="63" t="s">
        <v>1521</v>
      </c>
      <c r="B814" s="64" t="s">
        <v>1980</v>
      </c>
      <c r="C814" s="65" t="s">
        <v>2429</v>
      </c>
      <c r="D814" s="66"/>
      <c r="E814" s="67"/>
      <c r="F814" s="307">
        <v>0</v>
      </c>
      <c r="G814" s="307">
        <v>18051.68</v>
      </c>
      <c r="H814" s="142"/>
      <c r="I814" s="91">
        <f t="shared" si="175"/>
        <v>-18051.68</v>
      </c>
      <c r="J814" s="157"/>
      <c r="K814" s="307">
        <v>0</v>
      </c>
      <c r="L814" s="307">
        <v>126361.76000000001</v>
      </c>
      <c r="M814" s="142">
        <f t="shared" si="176"/>
        <v>-126361.76000000001</v>
      </c>
      <c r="N814" s="91" t="e">
        <f>+#REF!-L814</f>
        <v>#REF!</v>
      </c>
      <c r="O814" s="258"/>
      <c r="P814" s="157"/>
      <c r="Q814" s="307">
        <v>0</v>
      </c>
      <c r="R814" s="307">
        <v>54155.040000000001</v>
      </c>
      <c r="S814" s="142"/>
      <c r="T814" s="91">
        <f t="shared" si="177"/>
        <v>-54155.040000000001</v>
      </c>
      <c r="U814" s="157"/>
      <c r="V814" s="307">
        <v>90256.99</v>
      </c>
      <c r="W814" s="307">
        <v>216620.16000000003</v>
      </c>
      <c r="X814" s="142"/>
      <c r="Y814" s="91"/>
      <c r="Z814" s="132"/>
    </row>
    <row r="815" spans="1:26" s="68" customFormat="1" hidden="1" outlineLevel="1" x14ac:dyDescent="0.25">
      <c r="A815" s="63" t="s">
        <v>1522</v>
      </c>
      <c r="B815" s="64" t="s">
        <v>1981</v>
      </c>
      <c r="C815" s="65" t="s">
        <v>2430</v>
      </c>
      <c r="D815" s="66"/>
      <c r="E815" s="67"/>
      <c r="F815" s="307">
        <v>-209403.13</v>
      </c>
      <c r="G815" s="307">
        <v>-341967.38</v>
      </c>
      <c r="H815" s="142"/>
      <c r="I815" s="91">
        <f t="shared" si="175"/>
        <v>341967.38</v>
      </c>
      <c r="J815" s="157"/>
      <c r="K815" s="307">
        <v>-1465821.9</v>
      </c>
      <c r="L815" s="307">
        <v>-2393771.65</v>
      </c>
      <c r="M815" s="142">
        <f t="shared" si="176"/>
        <v>927949.75</v>
      </c>
      <c r="N815" s="91" t="e">
        <f>+#REF!-L815</f>
        <v>#REF!</v>
      </c>
      <c r="O815" s="258"/>
      <c r="P815" s="157"/>
      <c r="Q815" s="307">
        <v>-628209.39</v>
      </c>
      <c r="R815" s="307">
        <v>-1025902.14</v>
      </c>
      <c r="S815" s="142"/>
      <c r="T815" s="91">
        <f t="shared" si="177"/>
        <v>1025902.14</v>
      </c>
      <c r="U815" s="157"/>
      <c r="V815" s="307">
        <v>-3045322.54</v>
      </c>
      <c r="W815" s="307">
        <v>-3976807.7</v>
      </c>
      <c r="X815" s="142"/>
      <c r="Y815" s="91"/>
      <c r="Z815" s="132"/>
    </row>
    <row r="816" spans="1:26" s="68" customFormat="1" hidden="1" outlineLevel="1" x14ac:dyDescent="0.25">
      <c r="A816" s="63" t="s">
        <v>1523</v>
      </c>
      <c r="B816" s="64" t="s">
        <v>1982</v>
      </c>
      <c r="C816" s="65" t="s">
        <v>2398</v>
      </c>
      <c r="D816" s="66"/>
      <c r="E816" s="67"/>
      <c r="F816" s="307">
        <v>0</v>
      </c>
      <c r="G816" s="307">
        <v>0</v>
      </c>
      <c r="H816" s="142"/>
      <c r="I816" s="91">
        <f t="shared" si="175"/>
        <v>0</v>
      </c>
      <c r="J816" s="157"/>
      <c r="K816" s="307">
        <v>476</v>
      </c>
      <c r="L816" s="307">
        <v>0</v>
      </c>
      <c r="M816" s="142">
        <f t="shared" si="176"/>
        <v>476</v>
      </c>
      <c r="N816" s="91" t="e">
        <f>+#REF!-L816</f>
        <v>#REF!</v>
      </c>
      <c r="O816" s="258"/>
      <c r="P816" s="157"/>
      <c r="Q816" s="307">
        <v>0</v>
      </c>
      <c r="R816" s="307">
        <v>0</v>
      </c>
      <c r="S816" s="142"/>
      <c r="T816" s="91">
        <f t="shared" si="177"/>
        <v>0</v>
      </c>
      <c r="U816" s="157"/>
      <c r="V816" s="307">
        <v>1689276</v>
      </c>
      <c r="W816" s="307">
        <v>0</v>
      </c>
      <c r="X816" s="142"/>
      <c r="Y816" s="91"/>
      <c r="Z816" s="132"/>
    </row>
    <row r="817" spans="1:26" s="68" customFormat="1" hidden="1" outlineLevel="1" x14ac:dyDescent="0.25">
      <c r="A817" s="63" t="s">
        <v>1524</v>
      </c>
      <c r="B817" s="64" t="s">
        <v>1983</v>
      </c>
      <c r="C817" s="65" t="s">
        <v>2431</v>
      </c>
      <c r="D817" s="66"/>
      <c r="E817" s="67"/>
      <c r="F817" s="307">
        <v>0</v>
      </c>
      <c r="G817" s="307">
        <v>13310.92</v>
      </c>
      <c r="H817" s="142"/>
      <c r="I817" s="91">
        <f t="shared" si="175"/>
        <v>-13310.92</v>
      </c>
      <c r="J817" s="157"/>
      <c r="K817" s="307">
        <v>80292.73</v>
      </c>
      <c r="L817" s="307">
        <v>93215.85</v>
      </c>
      <c r="M817" s="142">
        <f t="shared" si="176"/>
        <v>-12923.12000000001</v>
      </c>
      <c r="N817" s="91" t="e">
        <f>+#REF!-L817</f>
        <v>#REF!</v>
      </c>
      <c r="O817" s="258"/>
      <c r="P817" s="157"/>
      <c r="Q817" s="307">
        <v>26821.82</v>
      </c>
      <c r="R817" s="307">
        <v>39950.950000000004</v>
      </c>
      <c r="S817" s="142"/>
      <c r="T817" s="91">
        <f t="shared" si="177"/>
        <v>-39950.950000000004</v>
      </c>
      <c r="U817" s="157"/>
      <c r="V817" s="307">
        <v>149406.28999999998</v>
      </c>
      <c r="W817" s="307">
        <v>151783.87</v>
      </c>
      <c r="X817" s="142"/>
      <c r="Y817" s="91"/>
      <c r="Z817" s="132"/>
    </row>
    <row r="818" spans="1:26" s="68" customFormat="1" hidden="1" outlineLevel="1" x14ac:dyDescent="0.25">
      <c r="A818" s="63" t="s">
        <v>1525</v>
      </c>
      <c r="B818" s="64" t="s">
        <v>1984</v>
      </c>
      <c r="C818" s="65" t="s">
        <v>2432</v>
      </c>
      <c r="D818" s="66"/>
      <c r="E818" s="67"/>
      <c r="F818" s="307">
        <v>24.66</v>
      </c>
      <c r="G818" s="307">
        <v>3556.31</v>
      </c>
      <c r="H818" s="142"/>
      <c r="I818" s="91">
        <f t="shared" si="175"/>
        <v>-3556.31</v>
      </c>
      <c r="J818" s="157"/>
      <c r="K818" s="307">
        <v>9006.2900000000009</v>
      </c>
      <c r="L818" s="307">
        <v>6247.1</v>
      </c>
      <c r="M818" s="142">
        <f t="shared" si="176"/>
        <v>2759.1900000000005</v>
      </c>
      <c r="N818" s="91" t="e">
        <f>+#REF!-L818</f>
        <v>#REF!</v>
      </c>
      <c r="O818" s="258"/>
      <c r="P818" s="157"/>
      <c r="Q818" s="307">
        <v>-55.14</v>
      </c>
      <c r="R818" s="307">
        <v>6176.18</v>
      </c>
      <c r="S818" s="142"/>
      <c r="T818" s="91">
        <f t="shared" si="177"/>
        <v>-6176.18</v>
      </c>
      <c r="U818" s="157"/>
      <c r="V818" s="307">
        <v>16443.760000000002</v>
      </c>
      <c r="W818" s="307">
        <v>12301.41</v>
      </c>
      <c r="X818" s="142"/>
      <c r="Y818" s="91"/>
      <c r="Z818" s="132"/>
    </row>
    <row r="819" spans="1:26" s="68" customFormat="1" hidden="1" outlineLevel="1" x14ac:dyDescent="0.25">
      <c r="A819" s="63" t="s">
        <v>1526</v>
      </c>
      <c r="B819" s="64" t="s">
        <v>1985</v>
      </c>
      <c r="C819" s="65" t="s">
        <v>2433</v>
      </c>
      <c r="D819" s="66"/>
      <c r="E819" s="67"/>
      <c r="F819" s="307">
        <v>0</v>
      </c>
      <c r="G819" s="307">
        <v>208.78</v>
      </c>
      <c r="H819" s="142"/>
      <c r="I819" s="91">
        <f t="shared" si="175"/>
        <v>-208.78</v>
      </c>
      <c r="J819" s="157"/>
      <c r="K819" s="307">
        <v>0</v>
      </c>
      <c r="L819" s="307">
        <v>212.20000000000002</v>
      </c>
      <c r="M819" s="142">
        <f t="shared" si="176"/>
        <v>-212.20000000000002</v>
      </c>
      <c r="N819" s="91" t="e">
        <f>+#REF!-L819</f>
        <v>#REF!</v>
      </c>
      <c r="O819" s="258"/>
      <c r="P819" s="157"/>
      <c r="Q819" s="307">
        <v>0</v>
      </c>
      <c r="R819" s="307">
        <v>212.20000000000002</v>
      </c>
      <c r="S819" s="142"/>
      <c r="T819" s="91">
        <f t="shared" si="177"/>
        <v>-212.20000000000002</v>
      </c>
      <c r="U819" s="157"/>
      <c r="V819" s="307">
        <v>4134.32</v>
      </c>
      <c r="W819" s="307">
        <v>212.20000000000002</v>
      </c>
      <c r="X819" s="142"/>
      <c r="Y819" s="91"/>
      <c r="Z819" s="132"/>
    </row>
    <row r="820" spans="1:26" s="68" customFormat="1" hidden="1" outlineLevel="1" x14ac:dyDescent="0.25">
      <c r="A820" s="63" t="s">
        <v>1527</v>
      </c>
      <c r="B820" s="64" t="s">
        <v>1986</v>
      </c>
      <c r="C820" s="65" t="s">
        <v>2434</v>
      </c>
      <c r="D820" s="66"/>
      <c r="E820" s="67"/>
      <c r="F820" s="307">
        <v>402338.92</v>
      </c>
      <c r="G820" s="307">
        <v>-16199.87</v>
      </c>
      <c r="H820" s="142"/>
      <c r="I820" s="91">
        <f t="shared" si="175"/>
        <v>16199.87</v>
      </c>
      <c r="J820" s="157"/>
      <c r="K820" s="307">
        <v>1051954.05</v>
      </c>
      <c r="L820" s="307">
        <v>1888772.1800000002</v>
      </c>
      <c r="M820" s="142">
        <f t="shared" si="176"/>
        <v>-836818.13000000012</v>
      </c>
      <c r="N820" s="91" t="e">
        <f>+#REF!-L820</f>
        <v>#REF!</v>
      </c>
      <c r="O820" s="258"/>
      <c r="P820" s="157"/>
      <c r="Q820" s="307">
        <v>627935.54</v>
      </c>
      <c r="R820" s="307">
        <v>668751.20000000007</v>
      </c>
      <c r="S820" s="142"/>
      <c r="T820" s="91">
        <f t="shared" si="177"/>
        <v>-668751.20000000007</v>
      </c>
      <c r="U820" s="157"/>
      <c r="V820" s="307">
        <v>2165194.42</v>
      </c>
      <c r="W820" s="307">
        <v>3173591.88</v>
      </c>
      <c r="X820" s="142"/>
      <c r="Y820" s="91"/>
      <c r="Z820" s="132"/>
    </row>
    <row r="821" spans="1:26" s="68" customFormat="1" hidden="1" outlineLevel="1" x14ac:dyDescent="0.25">
      <c r="A821" s="63" t="s">
        <v>1528</v>
      </c>
      <c r="B821" s="64" t="s">
        <v>1987</v>
      </c>
      <c r="C821" s="65" t="s">
        <v>2435</v>
      </c>
      <c r="D821" s="66"/>
      <c r="E821" s="67"/>
      <c r="F821" s="307">
        <v>-5686.21</v>
      </c>
      <c r="G821" s="307">
        <v>1440.58</v>
      </c>
      <c r="H821" s="142"/>
      <c r="I821" s="91">
        <f t="shared" si="175"/>
        <v>-1440.58</v>
      </c>
      <c r="J821" s="157"/>
      <c r="K821" s="307">
        <v>57932.66</v>
      </c>
      <c r="L821" s="307">
        <v>10080.530000000001</v>
      </c>
      <c r="M821" s="142">
        <f t="shared" si="176"/>
        <v>47852.130000000005</v>
      </c>
      <c r="N821" s="91" t="e">
        <f>+#REF!-L821</f>
        <v>#REF!</v>
      </c>
      <c r="O821" s="258"/>
      <c r="P821" s="157"/>
      <c r="Q821" s="307">
        <v>25704.59</v>
      </c>
      <c r="R821" s="307">
        <v>1577.8400000000001</v>
      </c>
      <c r="S821" s="142"/>
      <c r="T821" s="91">
        <f t="shared" si="177"/>
        <v>-1577.8400000000001</v>
      </c>
      <c r="U821" s="157"/>
      <c r="V821" s="307">
        <v>69434.320000000007</v>
      </c>
      <c r="W821" s="307">
        <v>13674.980000000001</v>
      </c>
      <c r="X821" s="142"/>
      <c r="Y821" s="91"/>
      <c r="Z821" s="132"/>
    </row>
    <row r="822" spans="1:26" s="68" customFormat="1" hidden="1" outlineLevel="1" x14ac:dyDescent="0.25">
      <c r="A822" s="63" t="s">
        <v>1529</v>
      </c>
      <c r="B822" s="64" t="s">
        <v>1988</v>
      </c>
      <c r="C822" s="65" t="s">
        <v>2436</v>
      </c>
      <c r="D822" s="66"/>
      <c r="E822" s="67"/>
      <c r="F822" s="307">
        <v>88939.51</v>
      </c>
      <c r="G822" s="307">
        <v>79432.100000000006</v>
      </c>
      <c r="H822" s="142"/>
      <c r="I822" s="91">
        <f t="shared" si="175"/>
        <v>-79432.100000000006</v>
      </c>
      <c r="J822" s="157"/>
      <c r="K822" s="307">
        <v>565537.51</v>
      </c>
      <c r="L822" s="307">
        <v>554034.96</v>
      </c>
      <c r="M822" s="142">
        <f t="shared" si="176"/>
        <v>11502.550000000047</v>
      </c>
      <c r="N822" s="91" t="e">
        <f>+#REF!-L822</f>
        <v>#REF!</v>
      </c>
      <c r="O822" s="258"/>
      <c r="P822" s="157"/>
      <c r="Q822" s="307">
        <v>247805.51</v>
      </c>
      <c r="R822" s="307">
        <v>237594.96</v>
      </c>
      <c r="S822" s="142"/>
      <c r="T822" s="91">
        <f t="shared" si="177"/>
        <v>-237594.96</v>
      </c>
      <c r="U822" s="157"/>
      <c r="V822" s="307">
        <v>962698.01</v>
      </c>
      <c r="W822" s="307">
        <v>949537.31</v>
      </c>
      <c r="X822" s="142"/>
      <c r="Y822" s="91"/>
      <c r="Z822" s="132"/>
    </row>
    <row r="823" spans="1:26" s="68" customFormat="1" hidden="1" outlineLevel="1" x14ac:dyDescent="0.25">
      <c r="A823" s="63" t="s">
        <v>1530</v>
      </c>
      <c r="B823" s="64" t="s">
        <v>1989</v>
      </c>
      <c r="C823" s="65" t="s">
        <v>2437</v>
      </c>
      <c r="D823" s="66"/>
      <c r="E823" s="67"/>
      <c r="F823" s="307">
        <v>3719.4900000000002</v>
      </c>
      <c r="G823" s="307">
        <v>8150</v>
      </c>
      <c r="H823" s="142"/>
      <c r="I823" s="91">
        <f t="shared" si="175"/>
        <v>-8150</v>
      </c>
      <c r="J823" s="157"/>
      <c r="K823" s="307">
        <v>11744.51</v>
      </c>
      <c r="L823" s="307">
        <v>17213.900000000001</v>
      </c>
      <c r="M823" s="142">
        <f t="shared" si="176"/>
        <v>-5469.3900000000012</v>
      </c>
      <c r="N823" s="91" t="e">
        <f>+#REF!-L823</f>
        <v>#REF!</v>
      </c>
      <c r="O823" s="258"/>
      <c r="P823" s="157"/>
      <c r="Q823" s="307">
        <v>4169.5</v>
      </c>
      <c r="R823" s="307">
        <v>9413.91</v>
      </c>
      <c r="S823" s="142"/>
      <c r="T823" s="91">
        <f t="shared" si="177"/>
        <v>-9413.91</v>
      </c>
      <c r="U823" s="157"/>
      <c r="V823" s="307">
        <v>26044.510000000002</v>
      </c>
      <c r="W823" s="307">
        <v>84969.989999999991</v>
      </c>
      <c r="X823" s="142"/>
      <c r="Y823" s="91"/>
      <c r="Z823" s="132"/>
    </row>
    <row r="824" spans="1:26" s="68" customFormat="1" hidden="1" outlineLevel="1" x14ac:dyDescent="0.25">
      <c r="A824" s="63" t="s">
        <v>1531</v>
      </c>
      <c r="B824" s="64" t="s">
        <v>1990</v>
      </c>
      <c r="C824" s="65" t="s">
        <v>2438</v>
      </c>
      <c r="D824" s="66"/>
      <c r="E824" s="67"/>
      <c r="F824" s="307">
        <v>4000</v>
      </c>
      <c r="G824" s="307">
        <v>0</v>
      </c>
      <c r="H824" s="142"/>
      <c r="I824" s="91">
        <f t="shared" si="175"/>
        <v>0</v>
      </c>
      <c r="J824" s="157"/>
      <c r="K824" s="307">
        <v>12811.5</v>
      </c>
      <c r="L824" s="307">
        <v>20000</v>
      </c>
      <c r="M824" s="142">
        <f t="shared" si="176"/>
        <v>-7188.5</v>
      </c>
      <c r="N824" s="91" t="e">
        <f>+#REF!-L824</f>
        <v>#REF!</v>
      </c>
      <c r="O824" s="258"/>
      <c r="P824" s="157"/>
      <c r="Q824" s="307">
        <v>11000.01</v>
      </c>
      <c r="R824" s="307">
        <v>16100</v>
      </c>
      <c r="S824" s="142"/>
      <c r="T824" s="91">
        <f t="shared" si="177"/>
        <v>-16100</v>
      </c>
      <c r="U824" s="157"/>
      <c r="V824" s="307">
        <v>18476.810000000001</v>
      </c>
      <c r="W824" s="307">
        <v>28001.25</v>
      </c>
      <c r="X824" s="142"/>
      <c r="Y824" s="91"/>
      <c r="Z824" s="132"/>
    </row>
    <row r="825" spans="1:26" s="68" customFormat="1" hidden="1" outlineLevel="1" x14ac:dyDescent="0.25">
      <c r="A825" s="63" t="s">
        <v>1532</v>
      </c>
      <c r="B825" s="64" t="s">
        <v>1991</v>
      </c>
      <c r="C825" s="65" t="s">
        <v>2439</v>
      </c>
      <c r="D825" s="66"/>
      <c r="E825" s="67"/>
      <c r="F825" s="307">
        <v>0</v>
      </c>
      <c r="G825" s="307">
        <v>1304.79</v>
      </c>
      <c r="H825" s="142"/>
      <c r="I825" s="91">
        <f t="shared" si="175"/>
        <v>-1304.79</v>
      </c>
      <c r="J825" s="157"/>
      <c r="K825" s="307">
        <v>1080.3</v>
      </c>
      <c r="L825" s="307">
        <v>19720.13</v>
      </c>
      <c r="M825" s="142">
        <f t="shared" si="176"/>
        <v>-18639.830000000002</v>
      </c>
      <c r="N825" s="91" t="e">
        <f>+#REF!-L825</f>
        <v>#REF!</v>
      </c>
      <c r="O825" s="258"/>
      <c r="P825" s="157"/>
      <c r="Q825" s="307">
        <v>190</v>
      </c>
      <c r="R825" s="307">
        <v>1541.6000000000001</v>
      </c>
      <c r="S825" s="142"/>
      <c r="T825" s="91">
        <f t="shared" si="177"/>
        <v>-1541.6000000000001</v>
      </c>
      <c r="U825" s="157"/>
      <c r="V825" s="307">
        <v>20857.77</v>
      </c>
      <c r="W825" s="307">
        <v>23658.14</v>
      </c>
      <c r="X825" s="142"/>
      <c r="Y825" s="91"/>
      <c r="Z825" s="132"/>
    </row>
    <row r="826" spans="1:26" s="68" customFormat="1" hidden="1" outlineLevel="1" x14ac:dyDescent="0.25">
      <c r="A826" s="63" t="s">
        <v>1533</v>
      </c>
      <c r="B826" s="64" t="s">
        <v>1992</v>
      </c>
      <c r="C826" s="65" t="s">
        <v>2440</v>
      </c>
      <c r="D826" s="66"/>
      <c r="E826" s="67"/>
      <c r="F826" s="307">
        <v>0</v>
      </c>
      <c r="G826" s="307">
        <v>0</v>
      </c>
      <c r="H826" s="142"/>
      <c r="I826" s="91">
        <f t="shared" si="175"/>
        <v>0</v>
      </c>
      <c r="J826" s="157"/>
      <c r="K826" s="307">
        <v>-1682.5900000000001</v>
      </c>
      <c r="L826" s="307">
        <v>0</v>
      </c>
      <c r="M826" s="142">
        <f t="shared" si="176"/>
        <v>-1682.5900000000001</v>
      </c>
      <c r="N826" s="91" t="e">
        <f>+#REF!-L826</f>
        <v>#REF!</v>
      </c>
      <c r="O826" s="258"/>
      <c r="P826" s="157"/>
      <c r="Q826" s="307">
        <v>-2819.71</v>
      </c>
      <c r="R826" s="307">
        <v>0</v>
      </c>
      <c r="S826" s="142"/>
      <c r="T826" s="91">
        <f t="shared" si="177"/>
        <v>0</v>
      </c>
      <c r="U826" s="157"/>
      <c r="V826" s="307">
        <v>-1682.5900000000001</v>
      </c>
      <c r="W826" s="307">
        <v>0</v>
      </c>
      <c r="X826" s="142"/>
      <c r="Y826" s="91"/>
      <c r="Z826" s="132"/>
    </row>
    <row r="827" spans="1:26" s="68" customFormat="1" hidden="1" outlineLevel="1" x14ac:dyDescent="0.25">
      <c r="A827" s="63" t="s">
        <v>1534</v>
      </c>
      <c r="B827" s="64" t="s">
        <v>1993</v>
      </c>
      <c r="C827" s="65" t="s">
        <v>2441</v>
      </c>
      <c r="D827" s="66"/>
      <c r="E827" s="67"/>
      <c r="F827" s="307">
        <v>0</v>
      </c>
      <c r="G827" s="307">
        <v>0</v>
      </c>
      <c r="H827" s="142"/>
      <c r="I827" s="91">
        <f t="shared" si="175"/>
        <v>0</v>
      </c>
      <c r="J827" s="157"/>
      <c r="K827" s="307">
        <v>625</v>
      </c>
      <c r="L827" s="307">
        <v>0</v>
      </c>
      <c r="M827" s="142">
        <f t="shared" si="176"/>
        <v>625</v>
      </c>
      <c r="N827" s="91" t="e">
        <f>+#REF!-L827</f>
        <v>#REF!</v>
      </c>
      <c r="O827" s="258"/>
      <c r="P827" s="157"/>
      <c r="Q827" s="307">
        <v>-125</v>
      </c>
      <c r="R827" s="307">
        <v>0</v>
      </c>
      <c r="S827" s="142"/>
      <c r="T827" s="91">
        <f t="shared" si="177"/>
        <v>0</v>
      </c>
      <c r="U827" s="157"/>
      <c r="V827" s="307">
        <v>625</v>
      </c>
      <c r="W827" s="307">
        <v>0</v>
      </c>
      <c r="X827" s="142"/>
      <c r="Y827" s="91"/>
      <c r="Z827" s="132"/>
    </row>
    <row r="828" spans="1:26" s="68" customFormat="1" hidden="1" outlineLevel="1" x14ac:dyDescent="0.25">
      <c r="A828" s="63" t="s">
        <v>1535</v>
      </c>
      <c r="B828" s="64" t="s">
        <v>1994</v>
      </c>
      <c r="C828" s="65" t="s">
        <v>2442</v>
      </c>
      <c r="D828" s="66"/>
      <c r="E828" s="67"/>
      <c r="F828" s="307">
        <v>0</v>
      </c>
      <c r="G828" s="307">
        <v>0</v>
      </c>
      <c r="H828" s="142"/>
      <c r="I828" s="91">
        <f t="shared" si="175"/>
        <v>0</v>
      </c>
      <c r="J828" s="157"/>
      <c r="K828" s="307">
        <v>0</v>
      </c>
      <c r="L828" s="307">
        <v>0</v>
      </c>
      <c r="M828" s="142">
        <f t="shared" si="176"/>
        <v>0</v>
      </c>
      <c r="N828" s="91" t="e">
        <f>+#REF!-L828</f>
        <v>#REF!</v>
      </c>
      <c r="O828" s="258"/>
      <c r="P828" s="157"/>
      <c r="Q828" s="307">
        <v>0</v>
      </c>
      <c r="R828" s="307">
        <v>0</v>
      </c>
      <c r="S828" s="142"/>
      <c r="T828" s="91">
        <f t="shared" si="177"/>
        <v>0</v>
      </c>
      <c r="U828" s="157"/>
      <c r="V828" s="307">
        <v>0</v>
      </c>
      <c r="W828" s="307">
        <v>13.48</v>
      </c>
      <c r="X828" s="142"/>
      <c r="Y828" s="91"/>
      <c r="Z828" s="132"/>
    </row>
    <row r="829" spans="1:26" s="68" customFormat="1" hidden="1" outlineLevel="1" x14ac:dyDescent="0.25">
      <c r="A829" s="63" t="s">
        <v>1536</v>
      </c>
      <c r="B829" s="64" t="s">
        <v>1995</v>
      </c>
      <c r="C829" s="65" t="s">
        <v>2443</v>
      </c>
      <c r="D829" s="66"/>
      <c r="E829" s="67"/>
      <c r="F829" s="307">
        <v>4928.9800000000005</v>
      </c>
      <c r="G829" s="307">
        <v>0</v>
      </c>
      <c r="H829" s="142"/>
      <c r="I829" s="91">
        <f t="shared" si="175"/>
        <v>0</v>
      </c>
      <c r="J829" s="157"/>
      <c r="K829" s="307">
        <v>15845.19</v>
      </c>
      <c r="L829" s="307">
        <v>12539.43</v>
      </c>
      <c r="M829" s="142">
        <f t="shared" si="176"/>
        <v>3305.76</v>
      </c>
      <c r="N829" s="91" t="e">
        <f>+#REF!-L829</f>
        <v>#REF!</v>
      </c>
      <c r="O829" s="258"/>
      <c r="P829" s="157"/>
      <c r="Q829" s="307">
        <v>6703.02</v>
      </c>
      <c r="R829" s="307">
        <v>12539.43</v>
      </c>
      <c r="S829" s="142"/>
      <c r="T829" s="91">
        <f t="shared" si="177"/>
        <v>-12539.43</v>
      </c>
      <c r="U829" s="157"/>
      <c r="V829" s="307">
        <v>20171.690000000002</v>
      </c>
      <c r="W829" s="307">
        <v>23065</v>
      </c>
      <c r="X829" s="142"/>
      <c r="Y829" s="91"/>
      <c r="Z829" s="132"/>
    </row>
    <row r="830" spans="1:26" s="68" customFormat="1" hidden="1" outlineLevel="1" x14ac:dyDescent="0.25">
      <c r="A830" s="63" t="s">
        <v>1537</v>
      </c>
      <c r="B830" s="64" t="s">
        <v>1996</v>
      </c>
      <c r="C830" s="65" t="s">
        <v>2444</v>
      </c>
      <c r="D830" s="66"/>
      <c r="E830" s="67"/>
      <c r="F830" s="307">
        <v>32.26</v>
      </c>
      <c r="G830" s="307">
        <v>32.22</v>
      </c>
      <c r="H830" s="142"/>
      <c r="I830" s="91">
        <f t="shared" si="175"/>
        <v>-32.22</v>
      </c>
      <c r="J830" s="157"/>
      <c r="K830" s="307">
        <v>4509.34</v>
      </c>
      <c r="L830" s="307">
        <v>5163.79</v>
      </c>
      <c r="M830" s="142">
        <f t="shared" si="176"/>
        <v>-654.44999999999982</v>
      </c>
      <c r="N830" s="91" t="e">
        <f>+#REF!-L830</f>
        <v>#REF!</v>
      </c>
      <c r="O830" s="258"/>
      <c r="P830" s="157"/>
      <c r="Q830" s="307">
        <v>3586.84</v>
      </c>
      <c r="R830" s="307">
        <v>1973.0800000000002</v>
      </c>
      <c r="S830" s="142"/>
      <c r="T830" s="91">
        <f t="shared" si="177"/>
        <v>-1973.0800000000002</v>
      </c>
      <c r="U830" s="157"/>
      <c r="V830" s="307">
        <v>5663.35</v>
      </c>
      <c r="W830" s="307">
        <v>9403.9399999999987</v>
      </c>
      <c r="X830" s="142"/>
      <c r="Y830" s="91"/>
      <c r="Z830" s="132"/>
    </row>
    <row r="831" spans="1:26" s="68" customFormat="1" hidden="1" outlineLevel="1" x14ac:dyDescent="0.25">
      <c r="A831" s="63" t="s">
        <v>1538</v>
      </c>
      <c r="B831" s="64" t="s">
        <v>1997</v>
      </c>
      <c r="C831" s="65" t="s">
        <v>2445</v>
      </c>
      <c r="D831" s="66"/>
      <c r="E831" s="67"/>
      <c r="F831" s="307">
        <v>19646.247000000003</v>
      </c>
      <c r="G831" s="307">
        <v>8863.9500000000007</v>
      </c>
      <c r="H831" s="142"/>
      <c r="I831" s="91">
        <f t="shared" si="175"/>
        <v>-8863.9500000000007</v>
      </c>
      <c r="J831" s="157"/>
      <c r="K831" s="307">
        <v>157324.647</v>
      </c>
      <c r="L831" s="307">
        <v>191366.53</v>
      </c>
      <c r="M831" s="142">
        <f t="shared" si="176"/>
        <v>-34041.883000000002</v>
      </c>
      <c r="N831" s="91" t="e">
        <f>+#REF!-L831</f>
        <v>#REF!</v>
      </c>
      <c r="O831" s="258"/>
      <c r="P831" s="157"/>
      <c r="Q831" s="307">
        <v>76714.627000000008</v>
      </c>
      <c r="R831" s="307">
        <v>-19375.8</v>
      </c>
      <c r="S831" s="142"/>
      <c r="T831" s="91">
        <f t="shared" si="177"/>
        <v>19375.8</v>
      </c>
      <c r="U831" s="157"/>
      <c r="V831" s="307">
        <v>259354.027</v>
      </c>
      <c r="W831" s="307">
        <v>230184.1</v>
      </c>
      <c r="X831" s="142"/>
      <c r="Y831" s="91"/>
      <c r="Z831" s="132"/>
    </row>
    <row r="832" spans="1:26" s="68" customFormat="1" hidden="1" outlineLevel="1" x14ac:dyDescent="0.25">
      <c r="A832" s="63" t="s">
        <v>1539</v>
      </c>
      <c r="B832" s="64" t="s">
        <v>1998</v>
      </c>
      <c r="C832" s="65" t="s">
        <v>2446</v>
      </c>
      <c r="D832" s="66"/>
      <c r="E832" s="67"/>
      <c r="F832" s="307">
        <v>11860.210000000001</v>
      </c>
      <c r="G832" s="307">
        <v>3740.61</v>
      </c>
      <c r="H832" s="142"/>
      <c r="I832" s="91">
        <f t="shared" si="175"/>
        <v>-3740.61</v>
      </c>
      <c r="J832" s="157"/>
      <c r="K832" s="307">
        <v>43368.108</v>
      </c>
      <c r="L832" s="307">
        <v>47527.629000000001</v>
      </c>
      <c r="M832" s="142">
        <f t="shared" si="176"/>
        <v>-4159.5210000000006</v>
      </c>
      <c r="N832" s="91" t="e">
        <f>+#REF!-L832</f>
        <v>#REF!</v>
      </c>
      <c r="O832" s="258"/>
      <c r="P832" s="157"/>
      <c r="Q832" s="307">
        <v>16401.843000000001</v>
      </c>
      <c r="R832" s="307">
        <v>9984.3950000000004</v>
      </c>
      <c r="S832" s="142"/>
      <c r="T832" s="91">
        <f t="shared" si="177"/>
        <v>-9984.3950000000004</v>
      </c>
      <c r="U832" s="157"/>
      <c r="V832" s="307">
        <v>84296.288</v>
      </c>
      <c r="W832" s="307">
        <v>60113.279000000002</v>
      </c>
      <c r="X832" s="142"/>
      <c r="Y832" s="91"/>
      <c r="Z832" s="132"/>
    </row>
    <row r="833" spans="1:26" s="68" customFormat="1" hidden="1" outlineLevel="1" x14ac:dyDescent="0.25">
      <c r="A833" s="63" t="s">
        <v>1540</v>
      </c>
      <c r="B833" s="64" t="s">
        <v>1999</v>
      </c>
      <c r="C833" s="65" t="s">
        <v>2447</v>
      </c>
      <c r="D833" s="66"/>
      <c r="E833" s="67"/>
      <c r="F833" s="307">
        <v>0</v>
      </c>
      <c r="G833" s="307">
        <v>0</v>
      </c>
      <c r="H833" s="142"/>
      <c r="I833" s="91">
        <f t="shared" si="175"/>
        <v>0</v>
      </c>
      <c r="J833" s="157"/>
      <c r="K833" s="307">
        <v>17.89</v>
      </c>
      <c r="L833" s="307">
        <v>556.69000000000005</v>
      </c>
      <c r="M833" s="142">
        <f t="shared" si="176"/>
        <v>-538.80000000000007</v>
      </c>
      <c r="N833" s="91" t="e">
        <f>+#REF!-L833</f>
        <v>#REF!</v>
      </c>
      <c r="O833" s="258"/>
      <c r="P833" s="157"/>
      <c r="Q833" s="307">
        <v>0</v>
      </c>
      <c r="R833" s="307">
        <v>0</v>
      </c>
      <c r="S833" s="142"/>
      <c r="T833" s="91">
        <f t="shared" si="177"/>
        <v>0</v>
      </c>
      <c r="U833" s="157"/>
      <c r="V833" s="307">
        <v>86.81</v>
      </c>
      <c r="W833" s="307">
        <v>1823.25</v>
      </c>
      <c r="X833" s="142"/>
      <c r="Y833" s="91"/>
      <c r="Z833" s="132"/>
    </row>
    <row r="834" spans="1:26" s="68" customFormat="1" hidden="1" outlineLevel="1" x14ac:dyDescent="0.25">
      <c r="A834" s="63" t="s">
        <v>1541</v>
      </c>
      <c r="B834" s="64" t="s">
        <v>2000</v>
      </c>
      <c r="C834" s="65" t="s">
        <v>2448</v>
      </c>
      <c r="D834" s="66"/>
      <c r="E834" s="67"/>
      <c r="F834" s="307">
        <v>10098.4</v>
      </c>
      <c r="G834" s="307">
        <v>-6.45</v>
      </c>
      <c r="H834" s="142"/>
      <c r="I834" s="91">
        <f t="shared" si="175"/>
        <v>6.45</v>
      </c>
      <c r="J834" s="157"/>
      <c r="K834" s="307">
        <v>23397.53</v>
      </c>
      <c r="L834" s="307">
        <v>116063.36</v>
      </c>
      <c r="M834" s="142">
        <f t="shared" si="176"/>
        <v>-92665.83</v>
      </c>
      <c r="N834" s="91" t="e">
        <f>+#REF!-L834</f>
        <v>#REF!</v>
      </c>
      <c r="O834" s="258"/>
      <c r="P834" s="157"/>
      <c r="Q834" s="307">
        <v>10085.81</v>
      </c>
      <c r="R834" s="307">
        <v>301.66000000000003</v>
      </c>
      <c r="S834" s="142"/>
      <c r="T834" s="91">
        <f t="shared" si="177"/>
        <v>-301.66000000000003</v>
      </c>
      <c r="U834" s="157"/>
      <c r="V834" s="307">
        <v>27859.489999999998</v>
      </c>
      <c r="W834" s="307">
        <v>125361.03</v>
      </c>
      <c r="X834" s="142"/>
      <c r="Y834" s="91"/>
      <c r="Z834" s="132"/>
    </row>
    <row r="835" spans="1:26" s="68" customFormat="1" hidden="1" outlineLevel="1" x14ac:dyDescent="0.25">
      <c r="A835" s="63" t="s">
        <v>1542</v>
      </c>
      <c r="B835" s="64" t="s">
        <v>2001</v>
      </c>
      <c r="C835" s="65" t="s">
        <v>2449</v>
      </c>
      <c r="D835" s="66"/>
      <c r="E835" s="67"/>
      <c r="F835" s="307">
        <v>18496.48</v>
      </c>
      <c r="G835" s="307">
        <v>11107.22</v>
      </c>
      <c r="H835" s="142"/>
      <c r="I835" s="91">
        <f t="shared" si="175"/>
        <v>-11107.22</v>
      </c>
      <c r="J835" s="157"/>
      <c r="K835" s="307">
        <v>128582.34</v>
      </c>
      <c r="L835" s="307">
        <v>124791.46</v>
      </c>
      <c r="M835" s="142">
        <f t="shared" si="176"/>
        <v>3790.8799999999901</v>
      </c>
      <c r="N835" s="91" t="e">
        <f>+#REF!-L835</f>
        <v>#REF!</v>
      </c>
      <c r="O835" s="258"/>
      <c r="P835" s="157"/>
      <c r="Q835" s="307">
        <v>54301.380000000005</v>
      </c>
      <c r="R835" s="307">
        <v>48844.22</v>
      </c>
      <c r="S835" s="142"/>
      <c r="T835" s="91">
        <f t="shared" si="177"/>
        <v>-48844.22</v>
      </c>
      <c r="U835" s="157"/>
      <c r="V835" s="307">
        <v>261381.27</v>
      </c>
      <c r="W835" s="307">
        <v>246674.38</v>
      </c>
      <c r="X835" s="142"/>
      <c r="Y835" s="91"/>
      <c r="Z835" s="132"/>
    </row>
    <row r="836" spans="1:26" s="68" customFormat="1" hidden="1" outlineLevel="1" x14ac:dyDescent="0.25">
      <c r="A836" s="63" t="s">
        <v>1543</v>
      </c>
      <c r="B836" s="64" t="s">
        <v>2002</v>
      </c>
      <c r="C836" s="65" t="s">
        <v>2450</v>
      </c>
      <c r="D836" s="66"/>
      <c r="E836" s="67"/>
      <c r="F836" s="307">
        <v>800</v>
      </c>
      <c r="G836" s="307">
        <v>800</v>
      </c>
      <c r="H836" s="142"/>
      <c r="I836" s="91">
        <f t="shared" si="175"/>
        <v>-800</v>
      </c>
      <c r="J836" s="157"/>
      <c r="K836" s="307">
        <v>6400</v>
      </c>
      <c r="L836" s="307">
        <v>5600</v>
      </c>
      <c r="M836" s="142">
        <f t="shared" si="176"/>
        <v>800</v>
      </c>
      <c r="N836" s="91" t="e">
        <f>+#REF!-L836</f>
        <v>#REF!</v>
      </c>
      <c r="O836" s="258"/>
      <c r="P836" s="157"/>
      <c r="Q836" s="307">
        <v>3200</v>
      </c>
      <c r="R836" s="307">
        <v>2400</v>
      </c>
      <c r="S836" s="142"/>
      <c r="T836" s="91">
        <f t="shared" si="177"/>
        <v>-2400</v>
      </c>
      <c r="U836" s="157"/>
      <c r="V836" s="307">
        <v>18233.71</v>
      </c>
      <c r="W836" s="307">
        <v>16780.11</v>
      </c>
      <c r="X836" s="142"/>
      <c r="Y836" s="91"/>
      <c r="Z836" s="132"/>
    </row>
    <row r="837" spans="1:26" s="68" customFormat="1" hidden="1" outlineLevel="1" x14ac:dyDescent="0.25">
      <c r="A837" s="63" t="s">
        <v>1544</v>
      </c>
      <c r="B837" s="64" t="s">
        <v>2003</v>
      </c>
      <c r="C837" s="65" t="s">
        <v>2451</v>
      </c>
      <c r="D837" s="66"/>
      <c r="E837" s="67"/>
      <c r="F837" s="307">
        <v>4036.11</v>
      </c>
      <c r="G837" s="307">
        <v>4384.4000000000005</v>
      </c>
      <c r="H837" s="142"/>
      <c r="I837" s="91">
        <f t="shared" si="175"/>
        <v>-4384.4000000000005</v>
      </c>
      <c r="J837" s="157"/>
      <c r="K837" s="307">
        <v>28903.06</v>
      </c>
      <c r="L837" s="307">
        <v>31017.13</v>
      </c>
      <c r="M837" s="142">
        <f t="shared" si="176"/>
        <v>-2114.0699999999997</v>
      </c>
      <c r="N837" s="91" t="e">
        <f>+#REF!-L837</f>
        <v>#REF!</v>
      </c>
      <c r="O837" s="258"/>
      <c r="P837" s="157"/>
      <c r="Q837" s="307">
        <v>12221.050000000001</v>
      </c>
      <c r="R837" s="307">
        <v>13498.4</v>
      </c>
      <c r="S837" s="142"/>
      <c r="T837" s="91">
        <f t="shared" si="177"/>
        <v>-13498.4</v>
      </c>
      <c r="U837" s="157"/>
      <c r="V837" s="307">
        <v>50451.240000000005</v>
      </c>
      <c r="W837" s="307">
        <v>49164.15</v>
      </c>
      <c r="X837" s="142"/>
      <c r="Y837" s="91"/>
      <c r="Z837" s="132"/>
    </row>
    <row r="838" spans="1:26" s="68" customFormat="1" hidden="1" outlineLevel="1" x14ac:dyDescent="0.25">
      <c r="A838" s="63" t="s">
        <v>1580</v>
      </c>
      <c r="B838" s="64" t="s">
        <v>2039</v>
      </c>
      <c r="C838" s="65" t="s">
        <v>2477</v>
      </c>
      <c r="D838" s="66"/>
      <c r="E838" s="67"/>
      <c r="F838" s="307">
        <v>-632.78</v>
      </c>
      <c r="G838" s="307">
        <v>16338.82</v>
      </c>
      <c r="H838" s="142"/>
      <c r="I838" s="91">
        <f t="shared" si="175"/>
        <v>-16338.82</v>
      </c>
      <c r="J838" s="157"/>
      <c r="K838" s="307">
        <v>2238.7200000000003</v>
      </c>
      <c r="L838" s="307">
        <v>30842.170000000002</v>
      </c>
      <c r="M838" s="142">
        <f t="shared" si="176"/>
        <v>-28603.45</v>
      </c>
      <c r="N838" s="91" t="e">
        <f>+#REF!-L838</f>
        <v>#REF!</v>
      </c>
      <c r="O838" s="258"/>
      <c r="P838" s="157"/>
      <c r="Q838" s="307">
        <v>-163.55000000000001</v>
      </c>
      <c r="R838" s="307">
        <v>19561.16</v>
      </c>
      <c r="S838" s="142"/>
      <c r="T838" s="91">
        <f t="shared" si="177"/>
        <v>-19561.16</v>
      </c>
      <c r="U838" s="157"/>
      <c r="V838" s="307">
        <v>-3465.87</v>
      </c>
      <c r="W838" s="307">
        <v>38572.75</v>
      </c>
      <c r="X838" s="142"/>
      <c r="Y838" s="91"/>
      <c r="Z838" s="132"/>
    </row>
    <row r="839" spans="1:26" s="68" customFormat="1" hidden="1" outlineLevel="1" x14ac:dyDescent="0.25">
      <c r="A839" s="63" t="s">
        <v>1581</v>
      </c>
      <c r="B839" s="64" t="s">
        <v>2040</v>
      </c>
      <c r="C839" s="65" t="s">
        <v>2478</v>
      </c>
      <c r="D839" s="66"/>
      <c r="E839" s="67"/>
      <c r="F839" s="307">
        <v>-16376.23</v>
      </c>
      <c r="G839" s="307">
        <v>48962.630000000005</v>
      </c>
      <c r="H839" s="142"/>
      <c r="I839" s="91">
        <f t="shared" si="175"/>
        <v>-48962.630000000005</v>
      </c>
      <c r="J839" s="157"/>
      <c r="K839" s="307">
        <v>86563.91</v>
      </c>
      <c r="L839" s="307">
        <v>486797.34</v>
      </c>
      <c r="M839" s="142">
        <f t="shared" si="176"/>
        <v>-400233.43000000005</v>
      </c>
      <c r="N839" s="91" t="e">
        <f>+#REF!-L839</f>
        <v>#REF!</v>
      </c>
      <c r="O839" s="258"/>
      <c r="P839" s="157"/>
      <c r="Q839" s="307">
        <v>13194.67</v>
      </c>
      <c r="R839" s="307">
        <v>171726.05000000002</v>
      </c>
      <c r="S839" s="142"/>
      <c r="T839" s="91">
        <f t="shared" si="177"/>
        <v>-171726.05000000002</v>
      </c>
      <c r="U839" s="157"/>
      <c r="V839" s="307">
        <v>650627.21000000008</v>
      </c>
      <c r="W839" s="307">
        <v>1060784.69</v>
      </c>
      <c r="X839" s="142"/>
      <c r="Y839" s="91"/>
      <c r="Z839" s="132"/>
    </row>
    <row r="840" spans="1:26" s="68" customFormat="1" hidden="1" outlineLevel="1" x14ac:dyDescent="0.25">
      <c r="A840" s="63" t="s">
        <v>1582</v>
      </c>
      <c r="B840" s="64" t="s">
        <v>2041</v>
      </c>
      <c r="C840" s="65" t="s">
        <v>2479</v>
      </c>
      <c r="D840" s="66"/>
      <c r="E840" s="67"/>
      <c r="F840" s="307">
        <v>187.96</v>
      </c>
      <c r="G840" s="307">
        <v>644.18000000000006</v>
      </c>
      <c r="H840" s="142"/>
      <c r="I840" s="91">
        <f t="shared" si="175"/>
        <v>-644.18000000000006</v>
      </c>
      <c r="J840" s="157"/>
      <c r="K840" s="307">
        <v>11661.95</v>
      </c>
      <c r="L840" s="307">
        <v>1512.05</v>
      </c>
      <c r="M840" s="142">
        <f t="shared" si="176"/>
        <v>10149.900000000001</v>
      </c>
      <c r="N840" s="91" t="e">
        <f>+#REF!-L840</f>
        <v>#REF!</v>
      </c>
      <c r="O840" s="258"/>
      <c r="P840" s="157"/>
      <c r="Q840" s="307">
        <v>7514.05</v>
      </c>
      <c r="R840" s="307">
        <v>1499.17</v>
      </c>
      <c r="S840" s="142"/>
      <c r="T840" s="91">
        <f t="shared" si="177"/>
        <v>-1499.17</v>
      </c>
      <c r="U840" s="157"/>
      <c r="V840" s="307">
        <v>24255.56</v>
      </c>
      <c r="W840" s="307">
        <v>1508.12</v>
      </c>
      <c r="X840" s="142"/>
      <c r="Y840" s="91"/>
      <c r="Z840" s="132"/>
    </row>
    <row r="841" spans="1:26" s="68" customFormat="1" hidden="1" outlineLevel="1" x14ac:dyDescent="0.25">
      <c r="A841" s="63" t="s">
        <v>1583</v>
      </c>
      <c r="B841" s="64" t="s">
        <v>2042</v>
      </c>
      <c r="C841" s="65" t="s">
        <v>2480</v>
      </c>
      <c r="D841" s="66"/>
      <c r="E841" s="67"/>
      <c r="F841" s="307">
        <v>0</v>
      </c>
      <c r="G841" s="307">
        <v>376.37</v>
      </c>
      <c r="H841" s="142"/>
      <c r="I841" s="91">
        <f t="shared" si="175"/>
        <v>-376.37</v>
      </c>
      <c r="J841" s="157"/>
      <c r="K841" s="307">
        <v>0</v>
      </c>
      <c r="L841" s="307">
        <v>2659.04</v>
      </c>
      <c r="M841" s="142">
        <f t="shared" si="176"/>
        <v>-2659.04</v>
      </c>
      <c r="N841" s="91" t="e">
        <f>+#REF!-L841</f>
        <v>#REF!</v>
      </c>
      <c r="O841" s="258"/>
      <c r="P841" s="157"/>
      <c r="Q841" s="307">
        <v>0</v>
      </c>
      <c r="R841" s="307">
        <v>1137.8600000000001</v>
      </c>
      <c r="S841" s="142"/>
      <c r="T841" s="91">
        <f t="shared" si="177"/>
        <v>-1137.8600000000001</v>
      </c>
      <c r="U841" s="157"/>
      <c r="V841" s="307">
        <v>1883.19</v>
      </c>
      <c r="W841" s="307">
        <v>4636.17</v>
      </c>
      <c r="X841" s="142"/>
      <c r="Y841" s="91"/>
      <c r="Z841" s="132"/>
    </row>
    <row r="842" spans="1:26" s="68" customFormat="1" hidden="1" outlineLevel="1" x14ac:dyDescent="0.25">
      <c r="A842" s="63" t="s">
        <v>1584</v>
      </c>
      <c r="B842" s="64" t="s">
        <v>2043</v>
      </c>
      <c r="C842" s="65" t="s">
        <v>2481</v>
      </c>
      <c r="D842" s="66"/>
      <c r="E842" s="67"/>
      <c r="F842" s="307">
        <v>0</v>
      </c>
      <c r="G842" s="307">
        <v>86922.12</v>
      </c>
      <c r="H842" s="142"/>
      <c r="I842" s="91">
        <f t="shared" si="175"/>
        <v>-86922.12</v>
      </c>
      <c r="J842" s="157"/>
      <c r="K842" s="307">
        <v>0</v>
      </c>
      <c r="L842" s="307">
        <v>719300.12</v>
      </c>
      <c r="M842" s="142">
        <f t="shared" si="176"/>
        <v>-719300.12</v>
      </c>
      <c r="N842" s="91" t="e">
        <f>+#REF!-L842</f>
        <v>#REF!</v>
      </c>
      <c r="O842" s="258"/>
      <c r="P842" s="157"/>
      <c r="Q842" s="307">
        <v>0</v>
      </c>
      <c r="R842" s="307">
        <v>231679.09</v>
      </c>
      <c r="S842" s="142"/>
      <c r="T842" s="91">
        <f t="shared" si="177"/>
        <v>-231679.09</v>
      </c>
      <c r="U842" s="157"/>
      <c r="V842" s="307">
        <v>398903.61</v>
      </c>
      <c r="W842" s="307">
        <v>1142396.6000000001</v>
      </c>
      <c r="X842" s="142"/>
      <c r="Y842" s="91"/>
      <c r="Z842" s="132"/>
    </row>
    <row r="843" spans="1:26" s="68" customFormat="1" hidden="1" outlineLevel="1" x14ac:dyDescent="0.25">
      <c r="A843" s="63" t="s">
        <v>1585</v>
      </c>
      <c r="B843" s="64" t="s">
        <v>2044</v>
      </c>
      <c r="C843" s="65" t="s">
        <v>2482</v>
      </c>
      <c r="D843" s="66"/>
      <c r="E843" s="67"/>
      <c r="F843" s="307">
        <v>0</v>
      </c>
      <c r="G843" s="307">
        <v>69667.58</v>
      </c>
      <c r="H843" s="142"/>
      <c r="I843" s="91">
        <f t="shared" ref="I843:I851" si="178">+U843-G843</f>
        <v>-69667.58</v>
      </c>
      <c r="J843" s="157"/>
      <c r="K843" s="307">
        <v>0</v>
      </c>
      <c r="L843" s="307">
        <v>556958.71999999997</v>
      </c>
      <c r="M843" s="142">
        <f t="shared" ref="M843:M851" si="179">+K843-L843</f>
        <v>-556958.71999999997</v>
      </c>
      <c r="N843" s="91" t="e">
        <f>+#REF!-L843</f>
        <v>#REF!</v>
      </c>
      <c r="O843" s="258"/>
      <c r="P843" s="157"/>
      <c r="Q843" s="307">
        <v>0</v>
      </c>
      <c r="R843" s="307">
        <v>241476.16</v>
      </c>
      <c r="S843" s="142"/>
      <c r="T843" s="91">
        <f t="shared" ref="T843:T851" si="180">+P843-R843</f>
        <v>-241476.16</v>
      </c>
      <c r="U843" s="157"/>
      <c r="V843" s="307">
        <v>382726.98</v>
      </c>
      <c r="W843" s="307">
        <v>952633.39999999991</v>
      </c>
      <c r="X843" s="142"/>
      <c r="Y843" s="91"/>
      <c r="Z843" s="132"/>
    </row>
    <row r="844" spans="1:26" s="68" customFormat="1" hidden="1" outlineLevel="1" x14ac:dyDescent="0.25">
      <c r="A844" s="63" t="s">
        <v>1586</v>
      </c>
      <c r="B844" s="64" t="s">
        <v>2045</v>
      </c>
      <c r="C844" s="65" t="s">
        <v>2483</v>
      </c>
      <c r="D844" s="66"/>
      <c r="E844" s="67"/>
      <c r="F844" s="307">
        <v>0</v>
      </c>
      <c r="G844" s="307">
        <v>0</v>
      </c>
      <c r="H844" s="142"/>
      <c r="I844" s="91">
        <f t="shared" si="178"/>
        <v>0</v>
      </c>
      <c r="J844" s="157"/>
      <c r="K844" s="307">
        <v>0</v>
      </c>
      <c r="L844" s="307">
        <v>0</v>
      </c>
      <c r="M844" s="142">
        <f t="shared" si="179"/>
        <v>0</v>
      </c>
      <c r="N844" s="91" t="e">
        <f>+#REF!-L844</f>
        <v>#REF!</v>
      </c>
      <c r="O844" s="258"/>
      <c r="P844" s="157"/>
      <c r="Q844" s="307">
        <v>0</v>
      </c>
      <c r="R844" s="307">
        <v>0</v>
      </c>
      <c r="S844" s="142"/>
      <c r="T844" s="91">
        <f t="shared" si="180"/>
        <v>0</v>
      </c>
      <c r="U844" s="157"/>
      <c r="V844" s="307">
        <v>0</v>
      </c>
      <c r="W844" s="307">
        <v>3.72</v>
      </c>
      <c r="X844" s="142"/>
      <c r="Y844" s="91"/>
      <c r="Z844" s="132"/>
    </row>
    <row r="845" spans="1:26" s="68" customFormat="1" hidden="1" outlineLevel="1" x14ac:dyDescent="0.25">
      <c r="A845" s="63" t="s">
        <v>1587</v>
      </c>
      <c r="B845" s="64" t="s">
        <v>2046</v>
      </c>
      <c r="C845" s="65" t="s">
        <v>2484</v>
      </c>
      <c r="D845" s="66"/>
      <c r="E845" s="67"/>
      <c r="F845" s="307">
        <v>0</v>
      </c>
      <c r="G845" s="307">
        <v>0</v>
      </c>
      <c r="H845" s="142"/>
      <c r="I845" s="91">
        <f t="shared" si="178"/>
        <v>0</v>
      </c>
      <c r="J845" s="157"/>
      <c r="K845" s="307">
        <v>0</v>
      </c>
      <c r="L845" s="307">
        <v>0</v>
      </c>
      <c r="M845" s="142">
        <f t="shared" si="179"/>
        <v>0</v>
      </c>
      <c r="N845" s="91" t="e">
        <f>+#REF!-L845</f>
        <v>#REF!</v>
      </c>
      <c r="O845" s="258"/>
      <c r="P845" s="157"/>
      <c r="Q845" s="307">
        <v>0</v>
      </c>
      <c r="R845" s="307">
        <v>0</v>
      </c>
      <c r="S845" s="142"/>
      <c r="T845" s="91">
        <f t="shared" si="180"/>
        <v>0</v>
      </c>
      <c r="U845" s="157"/>
      <c r="V845" s="307">
        <v>0</v>
      </c>
      <c r="W845" s="307">
        <v>38.700000000000003</v>
      </c>
      <c r="X845" s="142"/>
      <c r="Y845" s="91"/>
      <c r="Z845" s="132"/>
    </row>
    <row r="846" spans="1:26" s="68" customFormat="1" hidden="1" outlineLevel="1" x14ac:dyDescent="0.25">
      <c r="A846" s="63" t="s">
        <v>1588</v>
      </c>
      <c r="B846" s="64" t="s">
        <v>2047</v>
      </c>
      <c r="C846" s="65" t="s">
        <v>2485</v>
      </c>
      <c r="D846" s="66"/>
      <c r="E846" s="67"/>
      <c r="F846" s="307">
        <v>0</v>
      </c>
      <c r="G846" s="307">
        <v>0</v>
      </c>
      <c r="H846" s="142"/>
      <c r="I846" s="91">
        <f t="shared" si="178"/>
        <v>0</v>
      </c>
      <c r="J846" s="157"/>
      <c r="K846" s="307">
        <v>0</v>
      </c>
      <c r="L846" s="307">
        <v>98.31</v>
      </c>
      <c r="M846" s="142">
        <f t="shared" si="179"/>
        <v>-98.31</v>
      </c>
      <c r="N846" s="91" t="e">
        <f>+#REF!-L846</f>
        <v>#REF!</v>
      </c>
      <c r="O846" s="258"/>
      <c r="P846" s="157"/>
      <c r="Q846" s="307">
        <v>0</v>
      </c>
      <c r="R846" s="307">
        <v>98.31</v>
      </c>
      <c r="S846" s="142"/>
      <c r="T846" s="91">
        <f t="shared" si="180"/>
        <v>-98.31</v>
      </c>
      <c r="U846" s="157"/>
      <c r="V846" s="307">
        <v>0</v>
      </c>
      <c r="W846" s="307">
        <v>98.31</v>
      </c>
      <c r="X846" s="142"/>
      <c r="Y846" s="91"/>
      <c r="Z846" s="132"/>
    </row>
    <row r="847" spans="1:26" s="68" customFormat="1" hidden="1" outlineLevel="1" x14ac:dyDescent="0.25">
      <c r="A847" s="63" t="s">
        <v>1589</v>
      </c>
      <c r="B847" s="64" t="s">
        <v>2048</v>
      </c>
      <c r="C847" s="65" t="s">
        <v>2486</v>
      </c>
      <c r="D847" s="66"/>
      <c r="E847" s="67"/>
      <c r="F847" s="307">
        <v>0</v>
      </c>
      <c r="G847" s="307">
        <v>351.55</v>
      </c>
      <c r="H847" s="142"/>
      <c r="I847" s="91">
        <f t="shared" si="178"/>
        <v>-351.55</v>
      </c>
      <c r="J847" s="157"/>
      <c r="K847" s="307">
        <v>0</v>
      </c>
      <c r="L847" s="307">
        <v>1220.51</v>
      </c>
      <c r="M847" s="142">
        <f t="shared" si="179"/>
        <v>-1220.51</v>
      </c>
      <c r="N847" s="91" t="e">
        <f>+#REF!-L847</f>
        <v>#REF!</v>
      </c>
      <c r="O847" s="258"/>
      <c r="P847" s="157"/>
      <c r="Q847" s="307">
        <v>0</v>
      </c>
      <c r="R847" s="307">
        <v>607.07000000000005</v>
      </c>
      <c r="S847" s="142"/>
      <c r="T847" s="91">
        <f t="shared" si="180"/>
        <v>-607.07000000000005</v>
      </c>
      <c r="U847" s="157"/>
      <c r="V847" s="307">
        <v>3892.2000000000003</v>
      </c>
      <c r="W847" s="307">
        <v>3455.99</v>
      </c>
      <c r="X847" s="142"/>
      <c r="Y847" s="91"/>
      <c r="Z847" s="132"/>
    </row>
    <row r="848" spans="1:26" s="68" customFormat="1" hidden="1" outlineLevel="1" x14ac:dyDescent="0.25">
      <c r="A848" s="63" t="s">
        <v>1590</v>
      </c>
      <c r="B848" s="64" t="s">
        <v>2049</v>
      </c>
      <c r="C848" s="65" t="s">
        <v>2464</v>
      </c>
      <c r="D848" s="66"/>
      <c r="E848" s="67"/>
      <c r="F848" s="307">
        <v>2282.44</v>
      </c>
      <c r="G848" s="307">
        <v>0</v>
      </c>
      <c r="H848" s="142"/>
      <c r="I848" s="91">
        <f t="shared" si="178"/>
        <v>0</v>
      </c>
      <c r="J848" s="157"/>
      <c r="K848" s="307">
        <v>6256.31</v>
      </c>
      <c r="L848" s="307">
        <v>0</v>
      </c>
      <c r="M848" s="142">
        <f t="shared" si="179"/>
        <v>6256.31</v>
      </c>
      <c r="N848" s="91" t="e">
        <f>+#REF!-L848</f>
        <v>#REF!</v>
      </c>
      <c r="O848" s="258"/>
      <c r="P848" s="157"/>
      <c r="Q848" s="307">
        <v>4576.54</v>
      </c>
      <c r="R848" s="307">
        <v>0</v>
      </c>
      <c r="S848" s="142"/>
      <c r="T848" s="91">
        <f t="shared" si="180"/>
        <v>0</v>
      </c>
      <c r="U848" s="157"/>
      <c r="V848" s="307">
        <v>6256.31</v>
      </c>
      <c r="W848" s="307">
        <v>0</v>
      </c>
      <c r="X848" s="142"/>
      <c r="Y848" s="91"/>
      <c r="Z848" s="132"/>
    </row>
    <row r="849" spans="1:26" s="68" customFormat="1" hidden="1" outlineLevel="1" x14ac:dyDescent="0.25">
      <c r="A849" s="63" t="s">
        <v>1591</v>
      </c>
      <c r="B849" s="64" t="s">
        <v>2050</v>
      </c>
      <c r="C849" s="65" t="s">
        <v>2463</v>
      </c>
      <c r="D849" s="66"/>
      <c r="E849" s="67"/>
      <c r="F849" s="307">
        <v>69482.399999999994</v>
      </c>
      <c r="G849" s="307">
        <v>0</v>
      </c>
      <c r="H849" s="142"/>
      <c r="I849" s="91">
        <f t="shared" si="178"/>
        <v>0</v>
      </c>
      <c r="J849" s="157"/>
      <c r="K849" s="307">
        <v>465925.5</v>
      </c>
      <c r="L849" s="307">
        <v>0</v>
      </c>
      <c r="M849" s="142">
        <f t="shared" si="179"/>
        <v>465925.5</v>
      </c>
      <c r="N849" s="91" t="e">
        <f>+#REF!-L849</f>
        <v>#REF!</v>
      </c>
      <c r="O849" s="258"/>
      <c r="P849" s="157"/>
      <c r="Q849" s="307">
        <v>206326.44</v>
      </c>
      <c r="R849" s="307">
        <v>0</v>
      </c>
      <c r="S849" s="142"/>
      <c r="T849" s="91">
        <f t="shared" si="180"/>
        <v>0</v>
      </c>
      <c r="U849" s="157"/>
      <c r="V849" s="307">
        <v>465925.5</v>
      </c>
      <c r="W849" s="307">
        <v>0</v>
      </c>
      <c r="X849" s="142"/>
      <c r="Y849" s="91"/>
      <c r="Z849" s="132"/>
    </row>
    <row r="850" spans="1:26" s="68" customFormat="1" hidden="1" outlineLevel="1" x14ac:dyDescent="0.25">
      <c r="A850" s="63" t="s">
        <v>1592</v>
      </c>
      <c r="B850" s="64" t="s">
        <v>2051</v>
      </c>
      <c r="C850" s="65" t="s">
        <v>2487</v>
      </c>
      <c r="D850" s="66"/>
      <c r="E850" s="67"/>
      <c r="F850" s="307">
        <v>9555.06</v>
      </c>
      <c r="G850" s="307">
        <v>0</v>
      </c>
      <c r="H850" s="142"/>
      <c r="I850" s="91">
        <f t="shared" si="178"/>
        <v>0</v>
      </c>
      <c r="J850" s="157"/>
      <c r="K850" s="307">
        <v>70453.94</v>
      </c>
      <c r="L850" s="307">
        <v>0</v>
      </c>
      <c r="M850" s="142">
        <f t="shared" si="179"/>
        <v>70453.94</v>
      </c>
      <c r="N850" s="91" t="e">
        <f>+#REF!-L850</f>
        <v>#REF!</v>
      </c>
      <c r="O850" s="258"/>
      <c r="P850" s="157"/>
      <c r="Q850" s="307">
        <v>20230.77</v>
      </c>
      <c r="R850" s="307">
        <v>0</v>
      </c>
      <c r="S850" s="142"/>
      <c r="T850" s="91">
        <f t="shared" si="180"/>
        <v>0</v>
      </c>
      <c r="U850" s="157"/>
      <c r="V850" s="307">
        <v>70453.94</v>
      </c>
      <c r="W850" s="307">
        <v>0</v>
      </c>
      <c r="X850" s="142"/>
      <c r="Y850" s="91"/>
      <c r="Z850" s="132"/>
    </row>
    <row r="851" spans="1:26" collapsed="1" x14ac:dyDescent="0.25">
      <c r="A851" s="38" t="s">
        <v>733</v>
      </c>
      <c r="B851" s="38">
        <v>22</v>
      </c>
      <c r="C851" s="78" t="s">
        <v>813</v>
      </c>
      <c r="D851" s="83"/>
      <c r="E851" s="48"/>
      <c r="F851" s="100">
        <v>2396344.9939999999</v>
      </c>
      <c r="G851" s="100">
        <v>1345644.300000001</v>
      </c>
      <c r="H851" s="100"/>
      <c r="I851" s="48">
        <f t="shared" si="178"/>
        <v>-1345644.300000001</v>
      </c>
      <c r="J851" s="261"/>
      <c r="K851" s="100">
        <v>12273030.102000006</v>
      </c>
      <c r="L851" s="100">
        <v>14740016.388999999</v>
      </c>
      <c r="M851" s="283">
        <f t="shared" si="179"/>
        <v>-2466986.286999993</v>
      </c>
      <c r="N851" s="48" t="e">
        <f>+#REF!-L851</f>
        <v>#REF!</v>
      </c>
      <c r="O851" s="182"/>
      <c r="P851" s="254"/>
      <c r="Q851" s="100">
        <v>5268990.6469999999</v>
      </c>
      <c r="R851" s="100">
        <v>5911894.3749999991</v>
      </c>
      <c r="S851" s="283"/>
      <c r="T851" s="48">
        <f t="shared" si="180"/>
        <v>-5911894.3749999991</v>
      </c>
      <c r="U851" s="261"/>
      <c r="V851" s="100">
        <v>26947344.58200001</v>
      </c>
      <c r="W851" s="100">
        <v>20199308.861000005</v>
      </c>
      <c r="X851" s="283"/>
      <c r="Y851"/>
      <c r="Z851"/>
    </row>
    <row r="852" spans="1:26" ht="13" x14ac:dyDescent="0.3">
      <c r="B852" s="184"/>
      <c r="D852" s="46"/>
      <c r="E852" s="185"/>
      <c r="F852" s="123"/>
      <c r="G852" s="123"/>
      <c r="H852" s="123"/>
      <c r="I852"/>
      <c r="J852" s="259"/>
      <c r="K852" s="123"/>
      <c r="L852" s="123"/>
      <c r="M852" s="123"/>
      <c r="N852"/>
      <c r="O852"/>
      <c r="P852" s="259"/>
      <c r="Q852" s="123"/>
      <c r="R852" s="123"/>
      <c r="S852" s="123"/>
      <c r="T852"/>
      <c r="U852" s="259"/>
      <c r="V852" s="123"/>
      <c r="W852" s="123"/>
      <c r="X852" s="123"/>
      <c r="Y852"/>
      <c r="Z852"/>
    </row>
  </sheetData>
  <conditionalFormatting sqref="C4">
    <cfRule type="cellIs" dxfId="1" priority="1" stopIfTrue="1" operator="equal">
      <formula>"REPORT HAS ERRORS"</formula>
    </cfRule>
  </conditionalFormatting>
  <printOptions horizontalCentered="1"/>
  <pageMargins left="0.2" right="0.2" top="0.25" bottom="0.5" header="0.3" footer="0.25"/>
  <pageSetup scale="52" orientation="portrait" r:id="rId1"/>
  <headerFooter>
    <oddFooter>&amp;L&amp;8&amp;D&amp;R&amp;8&amp;Z&amp;F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BO112"/>
  <sheetViews>
    <sheetView topLeftCell="B2" workbookViewId="0">
      <pane xSplit="2" ySplit="5" topLeftCell="D7" activePane="bottomRight" state="frozen"/>
      <selection activeCell="B2" sqref="B2"/>
      <selection pane="topRight" activeCell="D2" sqref="D2"/>
      <selection pane="bottomLeft" activeCell="B7" sqref="B7"/>
      <selection pane="bottomRight" activeCell="BO111" sqref="BO111"/>
    </sheetView>
  </sheetViews>
  <sheetFormatPr defaultRowHeight="12.5" outlineLevelRow="1" outlineLevelCol="1" x14ac:dyDescent="0.25"/>
  <cols>
    <col min="1" max="1" width="0" hidden="1" customWidth="1"/>
    <col min="2" max="2" width="12.7265625" customWidth="1"/>
    <col min="3" max="3" width="35.26953125" customWidth="1"/>
    <col min="4" max="4" width="3.1796875" customWidth="1"/>
    <col min="5" max="5" width="1.1796875" customWidth="1"/>
    <col min="6" max="7" width="17.7265625" style="22" customWidth="1"/>
    <col min="8" max="8" width="17.7265625" style="22" customWidth="1" collapsed="1"/>
    <col min="9" max="9" width="8.26953125" style="174" hidden="1" customWidth="1" outlineLevel="1"/>
    <col min="10" max="10" width="1.7265625" style="22" customWidth="1"/>
    <col min="11" max="12" width="17.7265625" style="22" customWidth="1"/>
    <col min="13" max="13" width="17.7265625" style="22" customWidth="1" collapsed="1"/>
    <col min="14" max="14" width="8.26953125" style="174" hidden="1" customWidth="1" outlineLevel="1"/>
    <col min="15" max="15" width="1.7265625" style="22" customWidth="1"/>
    <col min="16" max="18" width="12.7265625" style="22" customWidth="1"/>
    <col min="19" max="19" width="1.7265625" style="22" customWidth="1"/>
    <col min="20" max="21" width="17.7265625" style="22" customWidth="1"/>
    <col min="22" max="22" width="17.7265625" style="22" customWidth="1" collapsed="1"/>
    <col min="23" max="23" width="8.26953125" style="174" hidden="1" customWidth="1" outlineLevel="1"/>
    <col min="24" max="24" width="1.7265625" style="22" customWidth="1"/>
    <col min="25" max="26" width="17.7265625" style="22" customWidth="1"/>
    <col min="27" max="27" width="17.7265625" style="22" customWidth="1" collapsed="1"/>
    <col min="28" max="28" width="8.26953125" style="174" hidden="1" customWidth="1" outlineLevel="1"/>
    <col min="29" max="29" width="1.7265625" style="22" customWidth="1"/>
    <col min="30" max="30" width="12.7265625" style="22" customWidth="1"/>
    <col min="31" max="31" width="14.7265625" style="22" hidden="1" customWidth="1"/>
    <col min="32" max="32" width="12.7265625" style="22" customWidth="1"/>
    <col min="33" max="33" width="8.26953125" style="174" hidden="1" customWidth="1"/>
    <col min="34" max="34" width="12.7265625" style="22" customWidth="1"/>
    <col min="35" max="35" width="1.7265625" style="22" customWidth="1"/>
    <col min="36" max="37" width="17.7265625" style="22" customWidth="1"/>
    <col min="38" max="38" width="17.7265625" style="22" customWidth="1" collapsed="1"/>
    <col min="39" max="39" width="8.26953125" style="174" hidden="1" customWidth="1" outlineLevel="1"/>
    <col min="40" max="40" width="1.7265625" style="22" customWidth="1"/>
    <col min="41" max="42" width="17.7265625" style="22" customWidth="1"/>
    <col min="43" max="43" width="17.7265625" style="22" customWidth="1" collapsed="1"/>
    <col min="44" max="44" width="8.26953125" style="174" hidden="1" customWidth="1" outlineLevel="1"/>
    <col min="45" max="45" width="1.7265625" style="22" customWidth="1"/>
    <col min="46" max="46" width="12.7265625" style="267" customWidth="1"/>
    <col min="47" max="47" width="14.7265625" style="22" hidden="1" customWidth="1"/>
    <col min="48" max="48" width="12.7265625" style="267" customWidth="1"/>
    <col min="49" max="49" width="8.26953125" style="174" hidden="1" customWidth="1"/>
    <col min="50" max="50" width="12.7265625" style="267" customWidth="1"/>
    <col min="51" max="51" width="1.7265625" style="22" customWidth="1"/>
    <col min="52" max="53" width="17.7265625" style="22" customWidth="1"/>
    <col min="54" max="54" width="17.7265625" style="22" customWidth="1" collapsed="1"/>
    <col min="55" max="55" width="8.26953125" style="174" hidden="1" customWidth="1" outlineLevel="1"/>
    <col min="56" max="56" width="1.7265625" style="22" customWidth="1"/>
    <col min="57" max="58" width="17.7265625" style="22" customWidth="1"/>
    <col min="59" max="59" width="17.7265625" style="22" customWidth="1" collapsed="1"/>
    <col min="60" max="60" width="8.26953125" style="174" hidden="1" customWidth="1" outlineLevel="1"/>
    <col min="61" max="61" width="1.7265625" style="22" customWidth="1"/>
    <col min="62" max="62" width="12.7265625" style="267" customWidth="1"/>
    <col min="63" max="63" width="2.26953125" style="22" hidden="1" customWidth="1"/>
    <col min="64" max="64" width="12.7265625" style="267" customWidth="1"/>
    <col min="65" max="65" width="8.26953125" style="174" hidden="1" customWidth="1"/>
    <col min="66" max="66" width="12.7265625" style="267" customWidth="1"/>
  </cols>
  <sheetData>
    <row r="1" spans="1:67" s="68" customFormat="1" ht="11.25" hidden="1" customHeight="1" x14ac:dyDescent="0.25">
      <c r="A1" s="63" t="s">
        <v>265</v>
      </c>
      <c r="B1" s="64" t="s">
        <v>0</v>
      </c>
      <c r="C1" s="65" t="s">
        <v>1</v>
      </c>
      <c r="D1" s="66"/>
      <c r="E1" s="67"/>
      <c r="F1" s="281" t="s">
        <v>889</v>
      </c>
      <c r="G1" s="281" t="s">
        <v>890</v>
      </c>
      <c r="H1" s="281" t="s">
        <v>573</v>
      </c>
      <c r="I1" s="269" t="s">
        <v>573</v>
      </c>
      <c r="J1" s="275"/>
      <c r="K1" s="281" t="s">
        <v>891</v>
      </c>
      <c r="L1" s="281" t="s">
        <v>892</v>
      </c>
      <c r="M1" s="281" t="s">
        <v>573</v>
      </c>
      <c r="N1" s="269" t="s">
        <v>573</v>
      </c>
      <c r="O1" s="275"/>
      <c r="P1" s="281" t="s">
        <v>893</v>
      </c>
      <c r="Q1" s="281" t="s">
        <v>894</v>
      </c>
      <c r="R1" s="281" t="s">
        <v>573</v>
      </c>
      <c r="S1" s="275" t="s">
        <v>573</v>
      </c>
      <c r="T1" s="281" t="s">
        <v>895</v>
      </c>
      <c r="U1" s="281" t="s">
        <v>896</v>
      </c>
      <c r="V1" s="281" t="s">
        <v>573</v>
      </c>
      <c r="W1" s="269" t="s">
        <v>573</v>
      </c>
      <c r="X1" s="275"/>
      <c r="Y1" s="281" t="s">
        <v>897</v>
      </c>
      <c r="Z1" s="281" t="s">
        <v>898</v>
      </c>
      <c r="AA1" s="281" t="s">
        <v>573</v>
      </c>
      <c r="AB1" s="269" t="s">
        <v>573</v>
      </c>
      <c r="AC1" s="275"/>
      <c r="AD1" s="308" t="s">
        <v>573</v>
      </c>
      <c r="AE1" s="281" t="s">
        <v>899</v>
      </c>
      <c r="AF1" s="308" t="s">
        <v>573</v>
      </c>
      <c r="AG1" s="269" t="s">
        <v>900</v>
      </c>
      <c r="AH1" s="281" t="s">
        <v>573</v>
      </c>
      <c r="AI1" s="275"/>
      <c r="AJ1" s="281" t="s">
        <v>901</v>
      </c>
      <c r="AK1" s="281" t="s">
        <v>902</v>
      </c>
      <c r="AL1" s="281" t="s">
        <v>573</v>
      </c>
      <c r="AM1" s="269" t="s">
        <v>573</v>
      </c>
      <c r="AN1" s="275"/>
      <c r="AO1" s="281" t="s">
        <v>903</v>
      </c>
      <c r="AP1" s="281" t="s">
        <v>904</v>
      </c>
      <c r="AQ1" s="281" t="s">
        <v>573</v>
      </c>
      <c r="AR1" s="269" t="s">
        <v>573</v>
      </c>
      <c r="AS1" s="275"/>
      <c r="AT1" s="293" t="s">
        <v>573</v>
      </c>
      <c r="AU1" s="281" t="s">
        <v>905</v>
      </c>
      <c r="AV1" s="293" t="s">
        <v>573</v>
      </c>
      <c r="AW1" s="269" t="s">
        <v>906</v>
      </c>
      <c r="AX1" s="293" t="s">
        <v>573</v>
      </c>
      <c r="AY1" s="275"/>
      <c r="AZ1" s="281" t="s">
        <v>907</v>
      </c>
      <c r="BA1" s="281" t="s">
        <v>908</v>
      </c>
      <c r="BB1" s="281" t="s">
        <v>573</v>
      </c>
      <c r="BC1" s="269" t="s">
        <v>573</v>
      </c>
      <c r="BD1" s="275"/>
      <c r="BE1" s="281" t="s">
        <v>909</v>
      </c>
      <c r="BF1" s="281" t="s">
        <v>910</v>
      </c>
      <c r="BG1" s="281" t="s">
        <v>573</v>
      </c>
      <c r="BH1" s="269" t="s">
        <v>573</v>
      </c>
      <c r="BI1" s="275"/>
      <c r="BJ1" s="293" t="s">
        <v>573</v>
      </c>
      <c r="BK1" s="281" t="s">
        <v>911</v>
      </c>
      <c r="BL1" s="293" t="s">
        <v>573</v>
      </c>
      <c r="BM1" s="269" t="s">
        <v>912</v>
      </c>
      <c r="BN1" s="293" t="s">
        <v>573</v>
      </c>
      <c r="BO1" s="63"/>
    </row>
    <row r="2" spans="1:67" s="7" customFormat="1" ht="13" x14ac:dyDescent="0.3">
      <c r="C2" s="19" t="s">
        <v>2575</v>
      </c>
      <c r="D2" s="54"/>
      <c r="E2" s="39"/>
      <c r="F2" s="168"/>
      <c r="G2" s="120"/>
      <c r="H2" s="170"/>
      <c r="I2" s="172"/>
      <c r="J2" s="209"/>
      <c r="K2" s="168"/>
      <c r="L2" s="120"/>
      <c r="M2" s="170"/>
      <c r="N2" s="172"/>
      <c r="O2" s="209"/>
      <c r="P2" s="168"/>
      <c r="Q2" s="120"/>
      <c r="R2" s="170"/>
      <c r="S2" s="209"/>
      <c r="T2" s="168"/>
      <c r="U2" s="120"/>
      <c r="V2" s="170"/>
      <c r="W2" s="172"/>
      <c r="X2" s="209"/>
      <c r="Y2" s="168"/>
      <c r="Z2" s="120"/>
      <c r="AA2" s="170"/>
      <c r="AB2" s="172"/>
      <c r="AC2" s="209"/>
      <c r="AD2" s="168"/>
      <c r="AE2" s="168"/>
      <c r="AF2" s="170"/>
      <c r="AG2" s="172"/>
      <c r="AH2" s="168"/>
      <c r="AI2" s="209"/>
      <c r="AJ2" s="168"/>
      <c r="AK2" s="120"/>
      <c r="AL2" s="170"/>
      <c r="AM2" s="172"/>
      <c r="AN2" s="209"/>
      <c r="AO2" s="168"/>
      <c r="AP2" s="120"/>
      <c r="AQ2" s="170"/>
      <c r="AR2" s="172"/>
      <c r="AS2" s="209"/>
      <c r="AT2" s="294"/>
      <c r="AU2" s="120"/>
      <c r="AV2" s="298"/>
      <c r="AW2" s="172"/>
      <c r="AX2" s="294"/>
      <c r="AY2" s="209"/>
      <c r="AZ2" s="168"/>
      <c r="BA2" s="120"/>
      <c r="BB2" s="170"/>
      <c r="BC2" s="172"/>
      <c r="BD2" s="209"/>
      <c r="BE2" s="168"/>
      <c r="BF2" s="120"/>
      <c r="BG2" s="170"/>
      <c r="BH2" s="172"/>
      <c r="BI2" s="209"/>
      <c r="BJ2" s="294"/>
      <c r="BK2" s="120"/>
      <c r="BL2" s="298"/>
      <c r="BM2" s="172"/>
      <c r="BN2" s="294"/>
      <c r="BO2" s="38"/>
    </row>
    <row r="3" spans="1:67" s="7" customFormat="1" ht="13" x14ac:dyDescent="0.3">
      <c r="C3" s="19" t="s">
        <v>2578</v>
      </c>
      <c r="D3" s="55"/>
      <c r="E3" s="18"/>
      <c r="F3" s="177" t="s">
        <v>768</v>
      </c>
      <c r="G3" s="177"/>
      <c r="H3" s="178"/>
      <c r="I3" s="172"/>
      <c r="J3" s="209"/>
      <c r="K3" s="177" t="s">
        <v>769</v>
      </c>
      <c r="L3" s="177"/>
      <c r="M3" s="178"/>
      <c r="N3" s="172"/>
      <c r="O3" s="209"/>
      <c r="P3" s="177" t="s">
        <v>770</v>
      </c>
      <c r="Q3" s="177"/>
      <c r="R3" s="178"/>
      <c r="S3" s="209"/>
      <c r="T3" s="177" t="s">
        <v>768</v>
      </c>
      <c r="U3" s="177"/>
      <c r="V3" s="178"/>
      <c r="W3" s="172"/>
      <c r="X3" s="209"/>
      <c r="Y3" s="177" t="s">
        <v>769</v>
      </c>
      <c r="Z3" s="177"/>
      <c r="AA3" s="178"/>
      <c r="AB3" s="172"/>
      <c r="AC3" s="209"/>
      <c r="AD3" s="177" t="s">
        <v>770</v>
      </c>
      <c r="AE3" s="177"/>
      <c r="AF3" s="178"/>
      <c r="AG3" s="172"/>
      <c r="AH3" s="177"/>
      <c r="AI3" s="209"/>
      <c r="AJ3" s="177" t="s">
        <v>768</v>
      </c>
      <c r="AK3" s="177"/>
      <c r="AL3" s="178"/>
      <c r="AM3" s="172"/>
      <c r="AN3" s="209"/>
      <c r="AO3" s="177" t="s">
        <v>769</v>
      </c>
      <c r="AP3" s="177"/>
      <c r="AQ3" s="178"/>
      <c r="AR3" s="172"/>
      <c r="AS3" s="209"/>
      <c r="AT3" s="295" t="s">
        <v>770</v>
      </c>
      <c r="AU3" s="177"/>
      <c r="AV3" s="299"/>
      <c r="AW3" s="172"/>
      <c r="AX3" s="295"/>
      <c r="AY3" s="209"/>
      <c r="AZ3" s="177" t="s">
        <v>768</v>
      </c>
      <c r="BA3" s="177"/>
      <c r="BB3" s="178"/>
      <c r="BC3" s="172"/>
      <c r="BD3" s="209"/>
      <c r="BE3" s="177" t="s">
        <v>769</v>
      </c>
      <c r="BF3" s="177"/>
      <c r="BG3" s="178"/>
      <c r="BH3" s="172"/>
      <c r="BI3" s="209"/>
      <c r="BJ3" s="295" t="s">
        <v>770</v>
      </c>
      <c r="BK3" s="177"/>
      <c r="BL3" s="299"/>
      <c r="BM3" s="172"/>
      <c r="BN3" s="295"/>
      <c r="BO3" s="38"/>
    </row>
    <row r="4" spans="1:67" s="7" customFormat="1" ht="13.5" thickBot="1" x14ac:dyDescent="0.35">
      <c r="B4" s="13" t="s">
        <v>2580</v>
      </c>
      <c r="C4" s="36"/>
      <c r="D4" s="56"/>
      <c r="E4" s="14"/>
      <c r="F4" s="171" t="s">
        <v>580</v>
      </c>
      <c r="G4" s="171"/>
      <c r="H4" s="171"/>
      <c r="I4" s="270"/>
      <c r="J4" s="276"/>
      <c r="K4" s="171" t="s">
        <v>580</v>
      </c>
      <c r="L4" s="171"/>
      <c r="M4" s="171"/>
      <c r="N4" s="270"/>
      <c r="O4" s="276"/>
      <c r="P4" s="171" t="s">
        <v>580</v>
      </c>
      <c r="Q4" s="171"/>
      <c r="R4" s="171"/>
      <c r="S4" s="207"/>
      <c r="T4" s="171" t="s">
        <v>582</v>
      </c>
      <c r="U4" s="171"/>
      <c r="V4" s="171"/>
      <c r="W4" s="270"/>
      <c r="X4" s="280"/>
      <c r="Y4" s="171" t="s">
        <v>582</v>
      </c>
      <c r="Z4" s="171"/>
      <c r="AA4" s="171"/>
      <c r="AB4" s="270"/>
      <c r="AC4" s="280"/>
      <c r="AD4" s="171" t="s">
        <v>582</v>
      </c>
      <c r="AE4" s="171"/>
      <c r="AF4" s="171"/>
      <c r="AG4" s="270"/>
      <c r="AH4" s="171"/>
      <c r="AI4" s="207"/>
      <c r="AJ4" s="171" t="s">
        <v>773</v>
      </c>
      <c r="AK4" s="171"/>
      <c r="AL4" s="171"/>
      <c r="AM4" s="270"/>
      <c r="AN4" s="280"/>
      <c r="AO4" s="171" t="s">
        <v>773</v>
      </c>
      <c r="AP4" s="171"/>
      <c r="AQ4" s="171"/>
      <c r="AR4" s="270"/>
      <c r="AS4" s="280"/>
      <c r="AT4" s="296" t="s">
        <v>773</v>
      </c>
      <c r="AU4" s="171"/>
      <c r="AV4" s="296"/>
      <c r="AW4" s="270"/>
      <c r="AX4" s="296"/>
      <c r="AY4" s="207"/>
      <c r="AZ4" s="171" t="s">
        <v>774</v>
      </c>
      <c r="BA4" s="171"/>
      <c r="BB4" s="171"/>
      <c r="BC4" s="270"/>
      <c r="BD4" s="280"/>
      <c r="BE4" s="171" t="s">
        <v>774</v>
      </c>
      <c r="BF4" s="171"/>
      <c r="BG4" s="171"/>
      <c r="BH4" s="270"/>
      <c r="BI4" s="280"/>
      <c r="BJ4" s="296" t="s">
        <v>774</v>
      </c>
      <c r="BK4" s="171"/>
      <c r="BL4" s="296"/>
      <c r="BM4" s="270"/>
      <c r="BN4" s="296"/>
      <c r="BO4" s="38"/>
    </row>
    <row r="5" spans="1:67" s="7" customFormat="1" ht="13" x14ac:dyDescent="0.3">
      <c r="B5" s="11" t="s">
        <v>2573</v>
      </c>
      <c r="C5" s="12" t="s">
        <v>2581</v>
      </c>
      <c r="D5" s="55"/>
      <c r="E5" s="15"/>
      <c r="F5" s="38"/>
      <c r="G5" s="38"/>
      <c r="H5" s="38"/>
      <c r="I5" s="175"/>
      <c r="J5" s="255"/>
      <c r="K5" s="38"/>
      <c r="L5" s="38"/>
      <c r="M5" s="38"/>
      <c r="N5" s="175"/>
      <c r="O5" s="255"/>
      <c r="P5" s="38"/>
      <c r="Q5" s="38"/>
      <c r="R5" s="38"/>
      <c r="S5" s="255"/>
      <c r="T5" s="38"/>
      <c r="U5" s="38"/>
      <c r="V5" s="38"/>
      <c r="W5" s="175"/>
      <c r="X5" s="255"/>
      <c r="Y5" s="38"/>
      <c r="Z5" s="38"/>
      <c r="AA5" s="38"/>
      <c r="AB5" s="175"/>
      <c r="AC5" s="255"/>
      <c r="AD5" s="38"/>
      <c r="AE5" s="38"/>
      <c r="AF5" s="38"/>
      <c r="AG5" s="175"/>
      <c r="AH5" s="38"/>
      <c r="AI5" s="255"/>
      <c r="AJ5" s="38"/>
      <c r="AK5" s="38"/>
      <c r="AL5" s="38"/>
      <c r="AM5" s="175"/>
      <c r="AN5" s="255"/>
      <c r="AO5" s="38"/>
      <c r="AP5" s="38"/>
      <c r="AQ5" s="38"/>
      <c r="AR5" s="175"/>
      <c r="AS5" s="255"/>
      <c r="AT5" s="141"/>
      <c r="AU5" s="38"/>
      <c r="AV5" s="141"/>
      <c r="AW5" s="175"/>
      <c r="AX5" s="141"/>
      <c r="AY5" s="255"/>
      <c r="AZ5" s="38"/>
      <c r="BA5" s="38"/>
      <c r="BB5" s="38"/>
      <c r="BC5" s="175"/>
      <c r="BD5" s="255"/>
      <c r="BE5" s="38"/>
      <c r="BF5" s="38"/>
      <c r="BG5" s="38"/>
      <c r="BH5" s="175"/>
      <c r="BI5" s="255"/>
      <c r="BJ5" s="141"/>
      <c r="BK5" s="38"/>
      <c r="BL5" s="141"/>
      <c r="BM5" s="175"/>
      <c r="BN5" s="141"/>
      <c r="BO5" s="38"/>
    </row>
    <row r="6" spans="1:67" s="8" customFormat="1" ht="13.5" thickBot="1" x14ac:dyDescent="0.35">
      <c r="A6" s="7"/>
      <c r="B6" s="10" t="s">
        <v>2576</v>
      </c>
      <c r="C6" s="6" t="s">
        <v>2582</v>
      </c>
      <c r="D6" s="56"/>
      <c r="E6" s="16"/>
      <c r="F6" s="169" t="s">
        <v>2583</v>
      </c>
      <c r="G6" s="176">
        <v>2024</v>
      </c>
      <c r="H6" s="169" t="s">
        <v>581</v>
      </c>
      <c r="I6" s="173" t="s">
        <v>586</v>
      </c>
      <c r="J6" s="277"/>
      <c r="K6" s="169" t="s">
        <v>2583</v>
      </c>
      <c r="L6" s="176">
        <v>2024</v>
      </c>
      <c r="M6" s="169" t="s">
        <v>581</v>
      </c>
      <c r="N6" s="173" t="s">
        <v>586</v>
      </c>
      <c r="O6" s="277"/>
      <c r="P6" s="169" t="s">
        <v>2583</v>
      </c>
      <c r="Q6" s="176">
        <v>2024</v>
      </c>
      <c r="R6" s="169" t="s">
        <v>581</v>
      </c>
      <c r="S6" s="277"/>
      <c r="T6" s="169" t="s">
        <v>2583</v>
      </c>
      <c r="U6" s="176">
        <v>2024</v>
      </c>
      <c r="V6" s="169" t="s">
        <v>581</v>
      </c>
      <c r="W6" s="173" t="s">
        <v>586</v>
      </c>
      <c r="X6" s="277"/>
      <c r="Y6" s="169" t="s">
        <v>2583</v>
      </c>
      <c r="Z6" s="176">
        <v>2024</v>
      </c>
      <c r="AA6" s="169" t="s">
        <v>581</v>
      </c>
      <c r="AB6" s="173" t="s">
        <v>586</v>
      </c>
      <c r="AC6" s="277"/>
      <c r="AD6" s="169" t="s">
        <v>2583</v>
      </c>
      <c r="AE6" s="169"/>
      <c r="AF6" s="169">
        <v>2024</v>
      </c>
      <c r="AG6" s="173"/>
      <c r="AH6" s="169" t="s">
        <v>581</v>
      </c>
      <c r="AI6" s="277"/>
      <c r="AJ6" s="169" t="s">
        <v>2583</v>
      </c>
      <c r="AK6" s="176">
        <v>2024</v>
      </c>
      <c r="AL6" s="169" t="s">
        <v>581</v>
      </c>
      <c r="AM6" s="173" t="s">
        <v>586</v>
      </c>
      <c r="AN6" s="277"/>
      <c r="AO6" s="169" t="s">
        <v>2583</v>
      </c>
      <c r="AP6" s="176">
        <v>2024</v>
      </c>
      <c r="AQ6" s="169" t="s">
        <v>581</v>
      </c>
      <c r="AR6" s="173" t="s">
        <v>586</v>
      </c>
      <c r="AS6" s="277"/>
      <c r="AT6" s="297" t="s">
        <v>2583</v>
      </c>
      <c r="AU6" s="176"/>
      <c r="AV6" s="297">
        <v>2024</v>
      </c>
      <c r="AW6" s="173"/>
      <c r="AX6" s="297" t="s">
        <v>581</v>
      </c>
      <c r="AY6" s="277"/>
      <c r="AZ6" s="169" t="s">
        <v>2583</v>
      </c>
      <c r="BA6" s="176">
        <v>2024</v>
      </c>
      <c r="BB6" s="169" t="s">
        <v>581</v>
      </c>
      <c r="BC6" s="173" t="s">
        <v>586</v>
      </c>
      <c r="BD6" s="277"/>
      <c r="BE6" s="169" t="s">
        <v>2583</v>
      </c>
      <c r="BF6" s="176">
        <v>2024</v>
      </c>
      <c r="BG6" s="169" t="s">
        <v>581</v>
      </c>
      <c r="BH6" s="173" t="s">
        <v>586</v>
      </c>
      <c r="BI6" s="277"/>
      <c r="BJ6" s="297" t="s">
        <v>2583</v>
      </c>
      <c r="BK6" s="176"/>
      <c r="BL6" s="297">
        <v>2024</v>
      </c>
      <c r="BM6" s="173"/>
      <c r="BN6" s="297" t="s">
        <v>581</v>
      </c>
      <c r="BO6" s="37"/>
    </row>
    <row r="7" spans="1:67" ht="13.5" thickTop="1" x14ac:dyDescent="0.3">
      <c r="F7" s="328"/>
      <c r="G7" s="333"/>
      <c r="H7" s="328"/>
      <c r="I7" s="335"/>
      <c r="J7" s="334"/>
      <c r="K7" s="328"/>
      <c r="L7" s="333"/>
      <c r="M7" s="328"/>
      <c r="N7" s="335"/>
      <c r="O7" s="334"/>
      <c r="P7" s="328"/>
      <c r="Q7" s="333"/>
      <c r="R7" s="328"/>
      <c r="S7" s="334"/>
      <c r="T7" s="328"/>
      <c r="U7" s="333"/>
      <c r="V7" s="328"/>
      <c r="W7" s="335"/>
      <c r="X7" s="334"/>
      <c r="Y7" s="328"/>
      <c r="Z7" s="333"/>
      <c r="AA7" s="328"/>
      <c r="AB7" s="335"/>
      <c r="AC7" s="334"/>
      <c r="AD7" s="328"/>
      <c r="AE7" s="328"/>
      <c r="AF7" s="328"/>
      <c r="AG7" s="335"/>
      <c r="AH7" s="328"/>
      <c r="AI7" s="334"/>
      <c r="AJ7" s="328"/>
      <c r="AK7" s="333"/>
      <c r="AL7" s="328"/>
      <c r="AM7" s="335"/>
      <c r="AN7" s="334"/>
      <c r="AO7" s="328"/>
      <c r="AP7" s="333"/>
      <c r="AQ7" s="328"/>
      <c r="AR7" s="335"/>
      <c r="AS7" s="334"/>
      <c r="AT7" s="336"/>
      <c r="AU7" s="333"/>
      <c r="AV7" s="336"/>
      <c r="AW7" s="335"/>
      <c r="AX7" s="336"/>
      <c r="AY7" s="334"/>
      <c r="AZ7" s="328"/>
      <c r="BA7" s="333"/>
      <c r="BB7" s="328"/>
      <c r="BC7" s="335"/>
      <c r="BD7" s="334"/>
      <c r="BE7" s="328"/>
      <c r="BF7" s="333"/>
      <c r="BG7" s="328"/>
      <c r="BH7" s="335"/>
      <c r="BI7" s="334"/>
      <c r="BJ7" s="336"/>
      <c r="BK7" s="333"/>
      <c r="BL7" s="336"/>
      <c r="BM7" s="335"/>
      <c r="BN7" s="336"/>
    </row>
    <row r="8" spans="1:67" s="38" customFormat="1" ht="13" x14ac:dyDescent="0.3">
      <c r="B8" s="38" t="s">
        <v>776</v>
      </c>
      <c r="C8" s="233" t="s">
        <v>767</v>
      </c>
      <c r="D8" s="234"/>
      <c r="E8" s="235"/>
      <c r="F8" s="282"/>
      <c r="G8" s="282"/>
      <c r="H8" s="282"/>
      <c r="I8" s="236"/>
      <c r="J8" s="263"/>
      <c r="K8" s="282"/>
      <c r="L8" s="282"/>
      <c r="M8" s="282"/>
      <c r="N8" s="236"/>
      <c r="O8" s="263"/>
      <c r="P8" s="286"/>
      <c r="Q8" s="286"/>
      <c r="R8" s="286"/>
      <c r="S8" s="263"/>
      <c r="T8" s="282"/>
      <c r="U8" s="282"/>
      <c r="V8" s="282"/>
      <c r="W8" s="236"/>
      <c r="X8" s="263"/>
      <c r="Y8" s="282"/>
      <c r="Z8" s="282"/>
      <c r="AA8" s="282"/>
      <c r="AB8" s="236"/>
      <c r="AC8" s="263"/>
      <c r="AD8" s="286"/>
      <c r="AE8" s="286"/>
      <c r="AF8" s="286"/>
      <c r="AG8" s="288"/>
      <c r="AH8" s="286"/>
      <c r="AI8" s="263"/>
      <c r="AJ8" s="282"/>
      <c r="AK8" s="282"/>
      <c r="AL8" s="282"/>
      <c r="AM8" s="236"/>
      <c r="AN8" s="263"/>
      <c r="AO8" s="282"/>
      <c r="AP8" s="282"/>
      <c r="AQ8" s="282"/>
      <c r="AR8" s="236"/>
      <c r="AS8" s="263"/>
      <c r="AT8" s="286"/>
      <c r="AU8" s="282"/>
      <c r="AV8" s="286"/>
      <c r="AW8" s="236"/>
      <c r="AX8" s="286"/>
      <c r="AY8" s="263"/>
      <c r="AZ8" s="282"/>
      <c r="BA8" s="282"/>
      <c r="BB8" s="282"/>
      <c r="BC8" s="236"/>
      <c r="BD8" s="263"/>
      <c r="BE8" s="282"/>
      <c r="BF8" s="282"/>
      <c r="BG8" s="282"/>
      <c r="BH8" s="236"/>
      <c r="BI8" s="263"/>
      <c r="BJ8" s="286"/>
      <c r="BK8" s="282"/>
      <c r="BL8" s="286"/>
      <c r="BM8" s="236"/>
      <c r="BN8" s="286"/>
      <c r="BO8" s="44"/>
    </row>
    <row r="9" spans="1:67" s="68" customFormat="1" hidden="1" outlineLevel="1" x14ac:dyDescent="0.25">
      <c r="A9" s="63" t="s">
        <v>1243</v>
      </c>
      <c r="B9" s="64" t="s">
        <v>1702</v>
      </c>
      <c r="C9" s="65" t="s">
        <v>2161</v>
      </c>
      <c r="D9" s="66"/>
      <c r="E9" s="67"/>
      <c r="F9" s="281">
        <v>12905113.720000001</v>
      </c>
      <c r="G9" s="281">
        <v>12659626.4</v>
      </c>
      <c r="H9" s="281">
        <f t="shared" ref="H9:H40" si="0">+F9-G9</f>
        <v>245487.3200000003</v>
      </c>
      <c r="I9" s="269">
        <f t="shared" ref="I9:I55" si="1">IF(AND(F9=0,G9=0),"",IF(OR(F9=0,G9=0),100%,(+H9/G9)))</f>
        <v>1.9391355814418053E-2</v>
      </c>
      <c r="J9" s="275"/>
      <c r="K9" s="281">
        <v>113830932</v>
      </c>
      <c r="L9" s="281">
        <v>112761289</v>
      </c>
      <c r="M9" s="281">
        <f t="shared" ref="M9:M40" si="2">+K9-L9</f>
        <v>1069643</v>
      </c>
      <c r="N9" s="269">
        <f t="shared" ref="N9:N40" si="3">IF(AND(K9=0,L9=0),"",IF(OR(K9=0,L9=0),100%,(+M9/L9)))</f>
        <v>9.4859061073698792E-3</v>
      </c>
      <c r="O9" s="275"/>
      <c r="P9" s="281">
        <v>82268</v>
      </c>
      <c r="Q9" s="281">
        <v>82853</v>
      </c>
      <c r="R9" s="281">
        <f t="shared" ref="R9:R40" si="4">+P9-Q9</f>
        <v>-585</v>
      </c>
      <c r="S9" s="275"/>
      <c r="T9" s="281">
        <v>95128849.849999994</v>
      </c>
      <c r="U9" s="281">
        <v>84585919.560000002</v>
      </c>
      <c r="V9" s="281">
        <f t="shared" ref="V9:V40" si="5">+T9-U9</f>
        <v>10542930.289999992</v>
      </c>
      <c r="W9" s="269">
        <f t="shared" ref="W9:W40" si="6">IF(AND(T9=0,U9=0),"",IF(OR(T9=0,U9=0),100%,(+V9/U9)))</f>
        <v>0.1246416702075514</v>
      </c>
      <c r="X9" s="275"/>
      <c r="Y9" s="281">
        <v>845381767</v>
      </c>
      <c r="Z9" s="281">
        <v>791644997</v>
      </c>
      <c r="AA9" s="281">
        <f t="shared" ref="AA9:AA40" si="7">+Y9-Z9</f>
        <v>53736770</v>
      </c>
      <c r="AB9" s="269">
        <f t="shared" ref="AB9:AB40" si="8">IF(AND(Y9=0,Z9=0),"",IF(OR(Y9=0,Z9=0),100%,(+AA9/Z9)))</f>
        <v>6.7879883285613687E-2</v>
      </c>
      <c r="AC9" s="275"/>
      <c r="AD9" s="308">
        <f>ROUND(ABS(AE9)/MONTH(FERC_IS1!$C$699),0)</f>
        <v>82613</v>
      </c>
      <c r="AE9" s="281">
        <v>578290</v>
      </c>
      <c r="AF9" s="308">
        <f>ROUND(ABS(AG9)/MONTH(FERC_IS1!$C$699),0)</f>
        <v>82936</v>
      </c>
      <c r="AG9" s="269">
        <v>580553</v>
      </c>
      <c r="AH9" s="281">
        <f t="shared" ref="AH9:AH40" si="9">+AD9-AF9</f>
        <v>-323</v>
      </c>
      <c r="AI9" s="275"/>
      <c r="AJ9" s="281">
        <v>31155186.699999999</v>
      </c>
      <c r="AK9" s="281">
        <v>33418193.280000001</v>
      </c>
      <c r="AL9" s="281">
        <f t="shared" ref="AL9:AL40" si="10">+AJ9-AK9</f>
        <v>-2263006.5800000019</v>
      </c>
      <c r="AM9" s="269">
        <f t="shared" ref="AM9:AM40" si="11">IF(AND(AJ9=0,AK9=0),"",IF(OR(AJ9=0,AK9=0),100%,(+AL9/AK9)))</f>
        <v>-6.7717801529215457E-2</v>
      </c>
      <c r="AN9" s="275"/>
      <c r="AO9" s="281">
        <v>283176670</v>
      </c>
      <c r="AP9" s="281">
        <v>282815971</v>
      </c>
      <c r="AQ9" s="281">
        <f t="shared" ref="AQ9:AQ40" si="12">+AO9-AP9</f>
        <v>360699</v>
      </c>
      <c r="AR9" s="269">
        <f t="shared" ref="AR9:AR40" si="13">IF(AND(AO9=0,AP9=0),"",IF(OR(AO9=0,AP9=0),100%,(+AQ9/AP9)))</f>
        <v>1.2753841260258955E-3</v>
      </c>
      <c r="AS9" s="275"/>
      <c r="AT9" s="293">
        <f t="shared" ref="AT9:AT40" si="14">ROUND(ABS(AU9)/3,0)</f>
        <v>82325</v>
      </c>
      <c r="AU9" s="281">
        <v>246976</v>
      </c>
      <c r="AV9" s="293">
        <f t="shared" ref="AV9:AV40" si="15">ROUND(ABS(AW9)/3,0)</f>
        <v>82797</v>
      </c>
      <c r="AW9" s="269">
        <v>248392</v>
      </c>
      <c r="AX9" s="293">
        <f t="shared" ref="AX9:AX40" si="16">+AT9-AV9</f>
        <v>-472</v>
      </c>
      <c r="AY9" s="275"/>
      <c r="AZ9" s="281">
        <v>154295953.34</v>
      </c>
      <c r="BA9" s="281">
        <v>135123477.73000002</v>
      </c>
      <c r="BB9" s="281">
        <f t="shared" ref="BB9:BB40" si="17">+AZ9-BA9</f>
        <v>19172475.609999985</v>
      </c>
      <c r="BC9" s="269">
        <f t="shared" ref="BC9:BC40" si="18">IF(AND(AZ9=0,BA9=0),"",IF(OR(AZ9=0,BA9=0),100%,(+BB9/BA9)))</f>
        <v>0.14188855950192381</v>
      </c>
      <c r="BD9" s="275"/>
      <c r="BE9" s="281">
        <v>1344135637</v>
      </c>
      <c r="BF9" s="281">
        <v>1293714522</v>
      </c>
      <c r="BG9" s="281">
        <f t="shared" ref="BG9:BG40" si="19">+BE9-BF9</f>
        <v>50421115</v>
      </c>
      <c r="BH9" s="269">
        <f t="shared" ref="BH9:BH40" si="20">IF(AND(BE9=0,BF9=0),"",IF(OR(BE9=0,BF9=0),100%,(+BG9/BF9)))</f>
        <v>3.8973911278395619E-2</v>
      </c>
      <c r="BI9" s="275"/>
      <c r="BJ9" s="293">
        <f t="shared" ref="BJ9:BJ40" si="21">ROUND(ABS(BK9)/12,0)</f>
        <v>82733</v>
      </c>
      <c r="BK9" s="281">
        <v>992791</v>
      </c>
      <c r="BL9" s="293">
        <f t="shared" ref="BL9:BL40" si="22">ROUND(ABS(BM9)/12,0)</f>
        <v>82927</v>
      </c>
      <c r="BM9" s="269">
        <v>995123</v>
      </c>
      <c r="BN9" s="293">
        <f t="shared" ref="BN9:BN40" si="23">+BJ9-BL9</f>
        <v>-194</v>
      </c>
      <c r="BO9" s="63"/>
    </row>
    <row r="10" spans="1:67" s="68" customFormat="1" hidden="1" outlineLevel="1" x14ac:dyDescent="0.25">
      <c r="A10" s="63" t="s">
        <v>1244</v>
      </c>
      <c r="B10" s="64" t="s">
        <v>1703</v>
      </c>
      <c r="C10" s="65" t="s">
        <v>2162</v>
      </c>
      <c r="D10" s="66"/>
      <c r="E10" s="67"/>
      <c r="F10" s="281">
        <v>7940424.5300000003</v>
      </c>
      <c r="G10" s="281">
        <v>7181006.3499999996</v>
      </c>
      <c r="H10" s="281">
        <f t="shared" si="0"/>
        <v>759418.18000000063</v>
      </c>
      <c r="I10" s="269">
        <f t="shared" si="1"/>
        <v>0.10575372628656715</v>
      </c>
      <c r="J10" s="275"/>
      <c r="K10" s="281">
        <v>66402064</v>
      </c>
      <c r="L10" s="281">
        <v>63415483</v>
      </c>
      <c r="M10" s="281">
        <f t="shared" si="2"/>
        <v>2986581</v>
      </c>
      <c r="N10" s="269">
        <f t="shared" si="3"/>
        <v>4.7095454591113028E-2</v>
      </c>
      <c r="O10" s="275"/>
      <c r="P10" s="281">
        <v>47871</v>
      </c>
      <c r="Q10" s="281">
        <v>47863</v>
      </c>
      <c r="R10" s="281">
        <f t="shared" si="4"/>
        <v>8</v>
      </c>
      <c r="S10" s="275"/>
      <c r="T10" s="281">
        <v>42081099.520000003</v>
      </c>
      <c r="U10" s="281">
        <v>37823273.539999999</v>
      </c>
      <c r="V10" s="281">
        <f t="shared" si="5"/>
        <v>4257825.9800000042</v>
      </c>
      <c r="W10" s="269">
        <f t="shared" si="6"/>
        <v>0.11257158837658884</v>
      </c>
      <c r="X10" s="275"/>
      <c r="Y10" s="281">
        <v>355221855</v>
      </c>
      <c r="Z10" s="281">
        <v>338715424</v>
      </c>
      <c r="AA10" s="281">
        <f t="shared" si="7"/>
        <v>16506431</v>
      </c>
      <c r="AB10" s="269">
        <f t="shared" si="8"/>
        <v>4.8732445676875936E-2</v>
      </c>
      <c r="AC10" s="275"/>
      <c r="AD10" s="308">
        <f>ROUND(ABS(AE10)/MONTH(FERC_IS1!$C$699),0)</f>
        <v>47926</v>
      </c>
      <c r="AE10" s="281">
        <v>335483</v>
      </c>
      <c r="AF10" s="308">
        <f>ROUND(ABS(AG10)/MONTH(FERC_IS1!$C$699),0)</f>
        <v>47925</v>
      </c>
      <c r="AG10" s="269">
        <v>335474</v>
      </c>
      <c r="AH10" s="281">
        <f t="shared" si="9"/>
        <v>1</v>
      </c>
      <c r="AI10" s="275"/>
      <c r="AJ10" s="281">
        <v>17748034.260000002</v>
      </c>
      <c r="AK10" s="281">
        <v>17850438.890000001</v>
      </c>
      <c r="AL10" s="281">
        <f t="shared" si="10"/>
        <v>-102404.62999999896</v>
      </c>
      <c r="AM10" s="269">
        <f t="shared" si="11"/>
        <v>-5.7368130067304447E-3</v>
      </c>
      <c r="AN10" s="275"/>
      <c r="AO10" s="281">
        <v>151641874</v>
      </c>
      <c r="AP10" s="281">
        <v>151440444</v>
      </c>
      <c r="AQ10" s="281">
        <f t="shared" si="12"/>
        <v>201430</v>
      </c>
      <c r="AR10" s="269">
        <f t="shared" si="13"/>
        <v>1.3300938288321447E-3</v>
      </c>
      <c r="AS10" s="275"/>
      <c r="AT10" s="293">
        <f t="shared" si="14"/>
        <v>47836</v>
      </c>
      <c r="AU10" s="281">
        <v>143509</v>
      </c>
      <c r="AV10" s="293">
        <f t="shared" si="15"/>
        <v>47864</v>
      </c>
      <c r="AW10" s="269">
        <v>143593</v>
      </c>
      <c r="AX10" s="293">
        <f t="shared" si="16"/>
        <v>-28</v>
      </c>
      <c r="AY10" s="275"/>
      <c r="AZ10" s="281">
        <v>68947522.189999998</v>
      </c>
      <c r="BA10" s="281">
        <v>63093458.399999999</v>
      </c>
      <c r="BB10" s="281">
        <f t="shared" si="17"/>
        <v>5854063.7899999991</v>
      </c>
      <c r="BC10" s="269">
        <f t="shared" si="18"/>
        <v>9.2784005480986587E-2</v>
      </c>
      <c r="BD10" s="275"/>
      <c r="BE10" s="281">
        <v>584267087</v>
      </c>
      <c r="BF10" s="281">
        <v>566763929</v>
      </c>
      <c r="BG10" s="281">
        <f t="shared" si="19"/>
        <v>17503158</v>
      </c>
      <c r="BH10" s="269">
        <f t="shared" si="20"/>
        <v>3.0882625206728707E-2</v>
      </c>
      <c r="BI10" s="275"/>
      <c r="BJ10" s="293">
        <f t="shared" si="21"/>
        <v>47931</v>
      </c>
      <c r="BK10" s="281">
        <v>575173</v>
      </c>
      <c r="BL10" s="293">
        <f t="shared" si="22"/>
        <v>47959</v>
      </c>
      <c r="BM10" s="269">
        <v>575509</v>
      </c>
      <c r="BN10" s="293">
        <f t="shared" si="23"/>
        <v>-28</v>
      </c>
      <c r="BO10" s="63"/>
    </row>
    <row r="11" spans="1:67" s="68" customFormat="1" hidden="1" outlineLevel="1" x14ac:dyDescent="0.25">
      <c r="A11" s="63" t="s">
        <v>1245</v>
      </c>
      <c r="B11" s="64" t="s">
        <v>1704</v>
      </c>
      <c r="C11" s="65" t="s">
        <v>2163</v>
      </c>
      <c r="D11" s="66"/>
      <c r="E11" s="67"/>
      <c r="F11" s="281">
        <v>8097863.1299999999</v>
      </c>
      <c r="G11" s="281">
        <v>5890701.5600000005</v>
      </c>
      <c r="H11" s="281">
        <f t="shared" si="0"/>
        <v>2207161.5699999994</v>
      </c>
      <c r="I11" s="269">
        <f t="shared" si="1"/>
        <v>0.37468568854131512</v>
      </c>
      <c r="J11" s="275"/>
      <c r="K11" s="281">
        <v>0</v>
      </c>
      <c r="L11" s="281">
        <v>0</v>
      </c>
      <c r="M11" s="281">
        <f t="shared" si="2"/>
        <v>0</v>
      </c>
      <c r="N11" s="269" t="str">
        <f t="shared" si="3"/>
        <v/>
      </c>
      <c r="O11" s="275"/>
      <c r="P11" s="281">
        <v>0</v>
      </c>
      <c r="Q11" s="281">
        <v>0</v>
      </c>
      <c r="R11" s="281">
        <f t="shared" si="4"/>
        <v>0</v>
      </c>
      <c r="S11" s="275"/>
      <c r="T11" s="281">
        <v>51198027.43</v>
      </c>
      <c r="U11" s="281">
        <v>42991801.609999999</v>
      </c>
      <c r="V11" s="281">
        <f t="shared" si="5"/>
        <v>8206225.8200000003</v>
      </c>
      <c r="W11" s="269">
        <f t="shared" si="6"/>
        <v>0.19087885393691462</v>
      </c>
      <c r="X11" s="275"/>
      <c r="Y11" s="281">
        <v>0</v>
      </c>
      <c r="Z11" s="281">
        <v>0</v>
      </c>
      <c r="AA11" s="281">
        <f t="shared" si="7"/>
        <v>0</v>
      </c>
      <c r="AB11" s="269" t="str">
        <f t="shared" si="8"/>
        <v/>
      </c>
      <c r="AC11" s="275"/>
      <c r="AD11" s="308">
        <f>ROUND(ABS(AE11)/MONTH(FERC_IS1!$C$699),0)</f>
        <v>0</v>
      </c>
      <c r="AE11" s="281">
        <v>0</v>
      </c>
      <c r="AF11" s="308">
        <f>ROUND(ABS(AG11)/MONTH(FERC_IS1!$C$699),0)</f>
        <v>0</v>
      </c>
      <c r="AG11" s="269">
        <v>0</v>
      </c>
      <c r="AH11" s="281">
        <f t="shared" si="9"/>
        <v>0</v>
      </c>
      <c r="AI11" s="275"/>
      <c r="AJ11" s="281">
        <v>23365035.210000001</v>
      </c>
      <c r="AK11" s="281">
        <v>14896714.039999999</v>
      </c>
      <c r="AL11" s="281">
        <f t="shared" si="10"/>
        <v>8468321.1700000018</v>
      </c>
      <c r="AM11" s="269">
        <f t="shared" si="11"/>
        <v>0.56846906957207066</v>
      </c>
      <c r="AN11" s="275"/>
      <c r="AO11" s="281">
        <v>0</v>
      </c>
      <c r="AP11" s="281">
        <v>0</v>
      </c>
      <c r="AQ11" s="281">
        <f t="shared" si="12"/>
        <v>0</v>
      </c>
      <c r="AR11" s="269" t="str">
        <f t="shared" si="13"/>
        <v/>
      </c>
      <c r="AS11" s="275"/>
      <c r="AT11" s="293">
        <f t="shared" si="14"/>
        <v>0</v>
      </c>
      <c r="AU11" s="281">
        <v>0</v>
      </c>
      <c r="AV11" s="293">
        <f t="shared" si="15"/>
        <v>0</v>
      </c>
      <c r="AW11" s="269">
        <v>0</v>
      </c>
      <c r="AX11" s="293">
        <f t="shared" si="16"/>
        <v>0</v>
      </c>
      <c r="AY11" s="275"/>
      <c r="AZ11" s="281">
        <v>79761463.379999995</v>
      </c>
      <c r="BA11" s="281">
        <v>68569897.319999993</v>
      </c>
      <c r="BB11" s="281">
        <f t="shared" si="17"/>
        <v>11191566.060000002</v>
      </c>
      <c r="BC11" s="269">
        <f t="shared" si="18"/>
        <v>0.16321398306565241</v>
      </c>
      <c r="BD11" s="275"/>
      <c r="BE11" s="281">
        <v>0</v>
      </c>
      <c r="BF11" s="281">
        <v>0</v>
      </c>
      <c r="BG11" s="281">
        <f t="shared" si="19"/>
        <v>0</v>
      </c>
      <c r="BH11" s="269" t="str">
        <f t="shared" si="20"/>
        <v/>
      </c>
      <c r="BI11" s="275"/>
      <c r="BJ11" s="293">
        <f t="shared" si="21"/>
        <v>0</v>
      </c>
      <c r="BK11" s="281">
        <v>0</v>
      </c>
      <c r="BL11" s="293">
        <f t="shared" si="22"/>
        <v>0</v>
      </c>
      <c r="BM11" s="269">
        <v>0</v>
      </c>
      <c r="BN11" s="293">
        <f t="shared" si="23"/>
        <v>0</v>
      </c>
      <c r="BO11" s="63"/>
    </row>
    <row r="12" spans="1:67" s="41" customFormat="1" collapsed="1" x14ac:dyDescent="0.25">
      <c r="A12" s="41" t="s">
        <v>867</v>
      </c>
      <c r="B12" s="41" t="s">
        <v>43</v>
      </c>
      <c r="C12" s="62" t="s">
        <v>766</v>
      </c>
      <c r="D12" s="48"/>
      <c r="E12" s="48"/>
      <c r="F12" s="283">
        <v>28943401.379999999</v>
      </c>
      <c r="G12" s="283">
        <v>25731334.310000002</v>
      </c>
      <c r="H12" s="283">
        <f t="shared" si="0"/>
        <v>3212067.0699999966</v>
      </c>
      <c r="I12" s="271">
        <f t="shared" si="1"/>
        <v>0.12483095634693482</v>
      </c>
      <c r="J12" s="254"/>
      <c r="K12" s="283">
        <v>180232996</v>
      </c>
      <c r="L12" s="283">
        <v>176176772</v>
      </c>
      <c r="M12" s="283">
        <f t="shared" si="2"/>
        <v>4056224</v>
      </c>
      <c r="N12" s="271">
        <f t="shared" si="3"/>
        <v>2.3023602680153545E-2</v>
      </c>
      <c r="O12" s="254"/>
      <c r="P12" s="140">
        <v>130139</v>
      </c>
      <c r="Q12" s="140">
        <v>130716</v>
      </c>
      <c r="R12" s="140">
        <f t="shared" si="4"/>
        <v>-577</v>
      </c>
      <c r="S12" s="254"/>
      <c r="T12" s="283">
        <v>188407976.80000001</v>
      </c>
      <c r="U12" s="283">
        <v>165400994.70999998</v>
      </c>
      <c r="V12" s="283">
        <f t="shared" si="5"/>
        <v>23006982.090000033</v>
      </c>
      <c r="W12" s="271">
        <f t="shared" si="6"/>
        <v>0.13909820875224188</v>
      </c>
      <c r="X12" s="254"/>
      <c r="Y12" s="283">
        <v>1200603622</v>
      </c>
      <c r="Z12" s="283">
        <v>1130360421</v>
      </c>
      <c r="AA12" s="283">
        <f t="shared" si="7"/>
        <v>70243201</v>
      </c>
      <c r="AB12" s="271">
        <f t="shared" si="8"/>
        <v>6.214230407842633E-2</v>
      </c>
      <c r="AC12" s="254"/>
      <c r="AD12" s="140">
        <f>ROUND(ABS(AE12)/MONTH(FERC_IS1!$C$699),0)</f>
        <v>130539</v>
      </c>
      <c r="AE12" s="140">
        <v>913773</v>
      </c>
      <c r="AF12" s="140">
        <f>ROUND(ABS(AG12)/MONTH(FERC_IS1!$C$699),0)</f>
        <v>130861</v>
      </c>
      <c r="AG12" s="289">
        <v>916027</v>
      </c>
      <c r="AH12" s="140">
        <f t="shared" si="9"/>
        <v>-322</v>
      </c>
      <c r="AI12" s="254"/>
      <c r="AJ12" s="283">
        <v>72268256.170000002</v>
      </c>
      <c r="AK12" s="283">
        <v>66165346.210000001</v>
      </c>
      <c r="AL12" s="283">
        <f t="shared" si="10"/>
        <v>6102909.9600000009</v>
      </c>
      <c r="AM12" s="271">
        <f t="shared" si="11"/>
        <v>9.2237255747595989E-2</v>
      </c>
      <c r="AN12" s="254"/>
      <c r="AO12" s="283">
        <v>434818544</v>
      </c>
      <c r="AP12" s="283">
        <v>434256415</v>
      </c>
      <c r="AQ12" s="283">
        <f t="shared" si="12"/>
        <v>562129</v>
      </c>
      <c r="AR12" s="271">
        <f t="shared" si="13"/>
        <v>1.294463318406016E-3</v>
      </c>
      <c r="AS12" s="254"/>
      <c r="AT12" s="140">
        <f t="shared" si="14"/>
        <v>130162</v>
      </c>
      <c r="AU12" s="283">
        <v>390485</v>
      </c>
      <c r="AV12" s="140">
        <f t="shared" si="15"/>
        <v>130662</v>
      </c>
      <c r="AW12" s="271">
        <v>391985</v>
      </c>
      <c r="AX12" s="140">
        <f t="shared" si="16"/>
        <v>-500</v>
      </c>
      <c r="AY12" s="254"/>
      <c r="AZ12" s="283">
        <v>303004938.90999997</v>
      </c>
      <c r="BA12" s="283">
        <v>266786833.44999999</v>
      </c>
      <c r="BB12" s="283">
        <f t="shared" si="17"/>
        <v>36218105.459999979</v>
      </c>
      <c r="BC12" s="271">
        <f t="shared" si="18"/>
        <v>0.1357567200436367</v>
      </c>
      <c r="BD12" s="254"/>
      <c r="BE12" s="283">
        <v>1928402724</v>
      </c>
      <c r="BF12" s="283">
        <v>1860478451</v>
      </c>
      <c r="BG12" s="283">
        <f t="shared" si="19"/>
        <v>67924273</v>
      </c>
      <c r="BH12" s="271">
        <f t="shared" si="20"/>
        <v>3.6509035062185731E-2</v>
      </c>
      <c r="BI12" s="254"/>
      <c r="BJ12" s="140">
        <f t="shared" si="21"/>
        <v>130664</v>
      </c>
      <c r="BK12" s="283">
        <v>1567964</v>
      </c>
      <c r="BL12" s="140">
        <f t="shared" si="22"/>
        <v>130886</v>
      </c>
      <c r="BM12" s="271">
        <v>1570632</v>
      </c>
      <c r="BN12" s="140">
        <f t="shared" si="23"/>
        <v>-222</v>
      </c>
    </row>
    <row r="13" spans="1:67" s="41" customFormat="1" x14ac:dyDescent="0.25">
      <c r="B13" s="41" t="s">
        <v>45</v>
      </c>
      <c r="C13" s="62" t="s">
        <v>765</v>
      </c>
      <c r="D13" s="48"/>
      <c r="E13" s="125"/>
      <c r="F13" s="283"/>
      <c r="G13" s="283"/>
      <c r="H13" s="283">
        <f t="shared" si="0"/>
        <v>0</v>
      </c>
      <c r="I13" s="271" t="str">
        <f t="shared" si="1"/>
        <v/>
      </c>
      <c r="J13" s="254"/>
      <c r="K13" s="283"/>
      <c r="L13" s="283"/>
      <c r="M13" s="283">
        <f t="shared" si="2"/>
        <v>0</v>
      </c>
      <c r="N13" s="271" t="str">
        <f t="shared" si="3"/>
        <v/>
      </c>
      <c r="O13" s="254"/>
      <c r="P13" s="140"/>
      <c r="Q13" s="140"/>
      <c r="R13" s="140">
        <f t="shared" si="4"/>
        <v>0</v>
      </c>
      <c r="S13" s="254"/>
      <c r="T13" s="283"/>
      <c r="U13" s="283"/>
      <c r="V13" s="283">
        <f t="shared" si="5"/>
        <v>0</v>
      </c>
      <c r="W13" s="271" t="str">
        <f t="shared" si="6"/>
        <v/>
      </c>
      <c r="X13" s="254"/>
      <c r="Y13" s="283"/>
      <c r="Z13" s="283"/>
      <c r="AA13" s="283">
        <f t="shared" si="7"/>
        <v>0</v>
      </c>
      <c r="AB13" s="271" t="str">
        <f t="shared" si="8"/>
        <v/>
      </c>
      <c r="AC13" s="254"/>
      <c r="AD13" s="140">
        <f>ROUND(ABS(AE13)/MONTH(FERC_IS1!$C$699),0)</f>
        <v>0</v>
      </c>
      <c r="AE13" s="140"/>
      <c r="AF13" s="140">
        <f>ROUND(ABS(AG13)/MONTH(FERC_IS1!$C$699),0)</f>
        <v>0</v>
      </c>
      <c r="AG13" s="289"/>
      <c r="AH13" s="140">
        <f t="shared" si="9"/>
        <v>0</v>
      </c>
      <c r="AI13" s="254"/>
      <c r="AJ13" s="283"/>
      <c r="AK13" s="283"/>
      <c r="AL13" s="283">
        <f t="shared" si="10"/>
        <v>0</v>
      </c>
      <c r="AM13" s="271" t="str">
        <f t="shared" si="11"/>
        <v/>
      </c>
      <c r="AN13" s="254"/>
      <c r="AO13" s="283"/>
      <c r="AP13" s="283"/>
      <c r="AQ13" s="283">
        <f t="shared" si="12"/>
        <v>0</v>
      </c>
      <c r="AR13" s="271" t="str">
        <f t="shared" si="13"/>
        <v/>
      </c>
      <c r="AS13" s="254"/>
      <c r="AT13" s="140">
        <f t="shared" si="14"/>
        <v>0</v>
      </c>
      <c r="AU13" s="283"/>
      <c r="AV13" s="140">
        <f t="shared" si="15"/>
        <v>0</v>
      </c>
      <c r="AW13" s="271"/>
      <c r="AX13" s="140">
        <f t="shared" si="16"/>
        <v>0</v>
      </c>
      <c r="AY13" s="254"/>
      <c r="AZ13" s="283"/>
      <c r="BA13" s="283"/>
      <c r="BB13" s="283">
        <f t="shared" si="17"/>
        <v>0</v>
      </c>
      <c r="BC13" s="271" t="str">
        <f t="shared" si="18"/>
        <v/>
      </c>
      <c r="BD13" s="254"/>
      <c r="BE13" s="283"/>
      <c r="BF13" s="283"/>
      <c r="BG13" s="283">
        <f t="shared" si="19"/>
        <v>0</v>
      </c>
      <c r="BH13" s="271" t="str">
        <f t="shared" si="20"/>
        <v/>
      </c>
      <c r="BI13" s="254"/>
      <c r="BJ13" s="140">
        <f t="shared" si="21"/>
        <v>0</v>
      </c>
      <c r="BK13" s="283"/>
      <c r="BL13" s="140">
        <f t="shared" si="22"/>
        <v>0</v>
      </c>
      <c r="BM13" s="271"/>
      <c r="BN13" s="140">
        <f t="shared" si="23"/>
        <v>0</v>
      </c>
    </row>
    <row r="14" spans="1:67" s="68" customFormat="1" hidden="1" outlineLevel="1" x14ac:dyDescent="0.25">
      <c r="A14" s="63" t="s">
        <v>1246</v>
      </c>
      <c r="B14" s="64" t="s">
        <v>1705</v>
      </c>
      <c r="C14" s="65" t="s">
        <v>820</v>
      </c>
      <c r="D14" s="66"/>
      <c r="E14" s="67"/>
      <c r="F14" s="281">
        <v>8896994.4100000001</v>
      </c>
      <c r="G14" s="281">
        <v>9205926.1899999995</v>
      </c>
      <c r="H14" s="281">
        <f t="shared" si="0"/>
        <v>-308931.77999999933</v>
      </c>
      <c r="I14" s="269">
        <f t="shared" si="1"/>
        <v>-3.3557924930527748E-2</v>
      </c>
      <c r="J14" s="275"/>
      <c r="K14" s="281">
        <v>108961349</v>
      </c>
      <c r="L14" s="281">
        <v>99815734</v>
      </c>
      <c r="M14" s="281">
        <f t="shared" si="2"/>
        <v>9145615</v>
      </c>
      <c r="N14" s="269">
        <f t="shared" si="3"/>
        <v>9.1624983692450729E-2</v>
      </c>
      <c r="O14" s="275"/>
      <c r="P14" s="281">
        <v>26345</v>
      </c>
      <c r="Q14" s="281">
        <v>26435</v>
      </c>
      <c r="R14" s="281">
        <f t="shared" si="4"/>
        <v>-90</v>
      </c>
      <c r="S14" s="275"/>
      <c r="T14" s="281">
        <v>58633591.5</v>
      </c>
      <c r="U14" s="281">
        <v>57420053.939999998</v>
      </c>
      <c r="V14" s="281">
        <f t="shared" si="5"/>
        <v>1213537.5600000024</v>
      </c>
      <c r="W14" s="269">
        <f t="shared" si="6"/>
        <v>2.1134385580133128E-2</v>
      </c>
      <c r="X14" s="275"/>
      <c r="Y14" s="281">
        <v>660421283</v>
      </c>
      <c r="Z14" s="281">
        <v>655813225</v>
      </c>
      <c r="AA14" s="281">
        <f t="shared" si="7"/>
        <v>4608058</v>
      </c>
      <c r="AB14" s="269">
        <f t="shared" si="8"/>
        <v>7.026479223562471E-3</v>
      </c>
      <c r="AC14" s="275"/>
      <c r="AD14" s="308">
        <f>ROUND(ABS(AE14)/MONTH(FERC_IS1!$C$699),0)</f>
        <v>26344</v>
      </c>
      <c r="AE14" s="281">
        <v>184405</v>
      </c>
      <c r="AF14" s="308">
        <f>ROUND(ABS(AG14)/MONTH(FERC_IS1!$C$699),0)</f>
        <v>26356</v>
      </c>
      <c r="AG14" s="269">
        <v>184492</v>
      </c>
      <c r="AH14" s="281">
        <f t="shared" si="9"/>
        <v>-12</v>
      </c>
      <c r="AI14" s="275"/>
      <c r="AJ14" s="281">
        <v>24242527.550000001</v>
      </c>
      <c r="AK14" s="281">
        <v>26837004.129999999</v>
      </c>
      <c r="AL14" s="281">
        <f t="shared" si="10"/>
        <v>-2594476.5799999982</v>
      </c>
      <c r="AM14" s="269">
        <f t="shared" si="11"/>
        <v>-9.6675343023841398E-2</v>
      </c>
      <c r="AN14" s="275"/>
      <c r="AO14" s="281">
        <v>295664228</v>
      </c>
      <c r="AP14" s="281">
        <v>294114381</v>
      </c>
      <c r="AQ14" s="281">
        <f t="shared" si="12"/>
        <v>1549847</v>
      </c>
      <c r="AR14" s="269">
        <f t="shared" si="13"/>
        <v>5.2695383161151851E-3</v>
      </c>
      <c r="AS14" s="275"/>
      <c r="AT14" s="293">
        <f t="shared" si="14"/>
        <v>26334</v>
      </c>
      <c r="AU14" s="281">
        <v>79001</v>
      </c>
      <c r="AV14" s="293">
        <f t="shared" si="15"/>
        <v>26378</v>
      </c>
      <c r="AW14" s="269">
        <v>79135</v>
      </c>
      <c r="AX14" s="293">
        <f t="shared" si="16"/>
        <v>-44</v>
      </c>
      <c r="AY14" s="275"/>
      <c r="AZ14" s="281">
        <v>101144035.25</v>
      </c>
      <c r="BA14" s="281">
        <v>91993973.949999988</v>
      </c>
      <c r="BB14" s="281">
        <f t="shared" si="17"/>
        <v>9150061.3000000119</v>
      </c>
      <c r="BC14" s="269">
        <f t="shared" si="18"/>
        <v>9.946370297007931E-2</v>
      </c>
      <c r="BD14" s="275"/>
      <c r="BE14" s="281">
        <v>1128151888</v>
      </c>
      <c r="BF14" s="281">
        <v>1106864130</v>
      </c>
      <c r="BG14" s="281">
        <f t="shared" si="19"/>
        <v>21287758</v>
      </c>
      <c r="BH14" s="269">
        <f t="shared" si="20"/>
        <v>1.9232494235764962E-2</v>
      </c>
      <c r="BI14" s="275"/>
      <c r="BJ14" s="293">
        <f t="shared" si="21"/>
        <v>26377</v>
      </c>
      <c r="BK14" s="281">
        <v>316525</v>
      </c>
      <c r="BL14" s="293">
        <f t="shared" si="22"/>
        <v>26379</v>
      </c>
      <c r="BM14" s="269">
        <v>316545</v>
      </c>
      <c r="BN14" s="293">
        <f t="shared" si="23"/>
        <v>-2</v>
      </c>
      <c r="BO14" s="63"/>
    </row>
    <row r="15" spans="1:67" s="68" customFormat="1" hidden="1" outlineLevel="1" x14ac:dyDescent="0.25">
      <c r="A15" s="63" t="s">
        <v>1249</v>
      </c>
      <c r="B15" s="64" t="s">
        <v>1708</v>
      </c>
      <c r="C15" s="65" t="s">
        <v>2166</v>
      </c>
      <c r="D15" s="66"/>
      <c r="E15" s="67"/>
      <c r="F15" s="281">
        <v>1052794.29</v>
      </c>
      <c r="G15" s="281">
        <v>1128956.25</v>
      </c>
      <c r="H15" s="281">
        <f t="shared" si="0"/>
        <v>-76161.959999999963</v>
      </c>
      <c r="I15" s="269">
        <f t="shared" si="1"/>
        <v>-6.7462277656906516E-2</v>
      </c>
      <c r="J15" s="275"/>
      <c r="K15" s="281">
        <v>9741851</v>
      </c>
      <c r="L15" s="281">
        <v>9857408</v>
      </c>
      <c r="M15" s="281">
        <f t="shared" si="2"/>
        <v>-115557</v>
      </c>
      <c r="N15" s="269">
        <f t="shared" si="3"/>
        <v>-1.1722858585137188E-2</v>
      </c>
      <c r="O15" s="275"/>
      <c r="P15" s="281">
        <v>692</v>
      </c>
      <c r="Q15" s="281">
        <v>694</v>
      </c>
      <c r="R15" s="281">
        <f t="shared" si="4"/>
        <v>-2</v>
      </c>
      <c r="S15" s="275"/>
      <c r="T15" s="281">
        <v>9475073.4900000002</v>
      </c>
      <c r="U15" s="281">
        <v>9053170.6899999995</v>
      </c>
      <c r="V15" s="281">
        <f t="shared" si="5"/>
        <v>421902.80000000075</v>
      </c>
      <c r="W15" s="269">
        <f t="shared" si="6"/>
        <v>4.6602766527535866E-2</v>
      </c>
      <c r="X15" s="275"/>
      <c r="Y15" s="281">
        <v>79947048</v>
      </c>
      <c r="Z15" s="281">
        <v>77211305</v>
      </c>
      <c r="AA15" s="281">
        <f t="shared" si="7"/>
        <v>2735743</v>
      </c>
      <c r="AB15" s="269">
        <f t="shared" si="8"/>
        <v>3.5431896922348355E-2</v>
      </c>
      <c r="AC15" s="275"/>
      <c r="AD15" s="308">
        <f>ROUND(ABS(AE15)/MONTH(FERC_IS1!$C$699),0)</f>
        <v>695</v>
      </c>
      <c r="AE15" s="281">
        <v>4868</v>
      </c>
      <c r="AF15" s="308">
        <f>ROUND(ABS(AG15)/MONTH(FERC_IS1!$C$699),0)</f>
        <v>697</v>
      </c>
      <c r="AG15" s="269">
        <v>4876</v>
      </c>
      <c r="AH15" s="281">
        <f t="shared" si="9"/>
        <v>-2</v>
      </c>
      <c r="AI15" s="275"/>
      <c r="AJ15" s="281">
        <v>3652756.7</v>
      </c>
      <c r="AK15" s="281">
        <v>3898186.59</v>
      </c>
      <c r="AL15" s="281">
        <f t="shared" si="10"/>
        <v>-245429.88999999966</v>
      </c>
      <c r="AM15" s="269">
        <f t="shared" si="11"/>
        <v>-6.2960015980148262E-2</v>
      </c>
      <c r="AN15" s="275"/>
      <c r="AO15" s="281">
        <v>32914934</v>
      </c>
      <c r="AP15" s="281">
        <v>31991500</v>
      </c>
      <c r="AQ15" s="281">
        <f t="shared" si="12"/>
        <v>923434</v>
      </c>
      <c r="AR15" s="269">
        <f t="shared" si="13"/>
        <v>2.8864979760248818E-2</v>
      </c>
      <c r="AS15" s="275"/>
      <c r="AT15" s="293">
        <f t="shared" si="14"/>
        <v>692</v>
      </c>
      <c r="AU15" s="281">
        <v>2076</v>
      </c>
      <c r="AV15" s="293">
        <f t="shared" si="15"/>
        <v>697</v>
      </c>
      <c r="AW15" s="269">
        <v>2091</v>
      </c>
      <c r="AX15" s="293">
        <f t="shared" si="16"/>
        <v>-5</v>
      </c>
      <c r="AY15" s="275"/>
      <c r="AZ15" s="281">
        <v>16318798.129999999</v>
      </c>
      <c r="BA15" s="281">
        <v>14806406.449999999</v>
      </c>
      <c r="BB15" s="281">
        <f t="shared" si="17"/>
        <v>1512391.6799999997</v>
      </c>
      <c r="BC15" s="269">
        <f t="shared" si="18"/>
        <v>0.102144411954867</v>
      </c>
      <c r="BD15" s="275"/>
      <c r="BE15" s="281">
        <v>136902232</v>
      </c>
      <c r="BF15" s="281">
        <v>134718374</v>
      </c>
      <c r="BG15" s="281">
        <f t="shared" si="19"/>
        <v>2183858</v>
      </c>
      <c r="BH15" s="269">
        <f t="shared" si="20"/>
        <v>1.621054303995682E-2</v>
      </c>
      <c r="BI15" s="275"/>
      <c r="BJ15" s="293">
        <f t="shared" si="21"/>
        <v>694</v>
      </c>
      <c r="BK15" s="281">
        <v>8328</v>
      </c>
      <c r="BL15" s="293">
        <f t="shared" si="22"/>
        <v>697</v>
      </c>
      <c r="BM15" s="269">
        <v>8362</v>
      </c>
      <c r="BN15" s="293">
        <f t="shared" si="23"/>
        <v>-3</v>
      </c>
      <c r="BO15" s="63"/>
    </row>
    <row r="16" spans="1:67" s="68" customFormat="1" hidden="1" outlineLevel="1" x14ac:dyDescent="0.25">
      <c r="A16" s="63" t="s">
        <v>1250</v>
      </c>
      <c r="B16" s="64" t="s">
        <v>1709</v>
      </c>
      <c r="C16" s="65" t="s">
        <v>2167</v>
      </c>
      <c r="D16" s="66"/>
      <c r="E16" s="67"/>
      <c r="F16" s="281">
        <v>1543791.29</v>
      </c>
      <c r="G16" s="281">
        <v>1710047.62</v>
      </c>
      <c r="H16" s="281">
        <f t="shared" si="0"/>
        <v>-166256.33000000007</v>
      </c>
      <c r="I16" s="269">
        <f t="shared" si="1"/>
        <v>-9.7223216509023339E-2</v>
      </c>
      <c r="J16" s="275"/>
      <c r="K16" s="281">
        <v>15436500</v>
      </c>
      <c r="L16" s="281">
        <v>15732992</v>
      </c>
      <c r="M16" s="281">
        <f t="shared" si="2"/>
        <v>-296492</v>
      </c>
      <c r="N16" s="269">
        <f t="shared" si="3"/>
        <v>-1.8845239354345313E-2</v>
      </c>
      <c r="O16" s="275"/>
      <c r="P16" s="281">
        <v>3334</v>
      </c>
      <c r="Q16" s="281">
        <v>3299</v>
      </c>
      <c r="R16" s="281">
        <f t="shared" si="4"/>
        <v>35</v>
      </c>
      <c r="S16" s="275"/>
      <c r="T16" s="281">
        <v>11640310.5</v>
      </c>
      <c r="U16" s="281">
        <v>11428004.1</v>
      </c>
      <c r="V16" s="281">
        <f t="shared" si="5"/>
        <v>212306.40000000037</v>
      </c>
      <c r="W16" s="269">
        <f t="shared" si="6"/>
        <v>1.8577732221849691E-2</v>
      </c>
      <c r="X16" s="275"/>
      <c r="Y16" s="281">
        <v>108556076</v>
      </c>
      <c r="Z16" s="281">
        <v>105838248</v>
      </c>
      <c r="AA16" s="281">
        <f t="shared" si="7"/>
        <v>2717828</v>
      </c>
      <c r="AB16" s="269">
        <f t="shared" si="8"/>
        <v>2.567907208743667E-2</v>
      </c>
      <c r="AC16" s="275"/>
      <c r="AD16" s="308">
        <f>ROUND(ABS(AE16)/MONTH(FERC_IS1!$C$699),0)</f>
        <v>3329</v>
      </c>
      <c r="AE16" s="281">
        <v>23306</v>
      </c>
      <c r="AF16" s="308">
        <f>ROUND(ABS(AG16)/MONTH(FERC_IS1!$C$699),0)</f>
        <v>3306</v>
      </c>
      <c r="AG16" s="269">
        <v>23142</v>
      </c>
      <c r="AH16" s="281">
        <f t="shared" si="9"/>
        <v>23</v>
      </c>
      <c r="AI16" s="275"/>
      <c r="AJ16" s="281">
        <v>4821406.8899999997</v>
      </c>
      <c r="AK16" s="281">
        <v>5351961.87</v>
      </c>
      <c r="AL16" s="281">
        <f t="shared" si="10"/>
        <v>-530554.98000000045</v>
      </c>
      <c r="AM16" s="269">
        <f t="shared" si="11"/>
        <v>-9.9132802678207496E-2</v>
      </c>
      <c r="AN16" s="275"/>
      <c r="AO16" s="281">
        <v>48559047</v>
      </c>
      <c r="AP16" s="281">
        <v>48290402</v>
      </c>
      <c r="AQ16" s="281">
        <f t="shared" si="12"/>
        <v>268645</v>
      </c>
      <c r="AR16" s="269">
        <f t="shared" si="13"/>
        <v>5.5631137632691481E-3</v>
      </c>
      <c r="AS16" s="275"/>
      <c r="AT16" s="293">
        <f t="shared" si="14"/>
        <v>3324</v>
      </c>
      <c r="AU16" s="281">
        <v>9971</v>
      </c>
      <c r="AV16" s="293">
        <f t="shared" si="15"/>
        <v>3293</v>
      </c>
      <c r="AW16" s="269">
        <v>9880</v>
      </c>
      <c r="AX16" s="293">
        <f t="shared" si="16"/>
        <v>31</v>
      </c>
      <c r="AY16" s="275"/>
      <c r="AZ16" s="281">
        <v>20181783.740000002</v>
      </c>
      <c r="BA16" s="281">
        <v>18204658.129999999</v>
      </c>
      <c r="BB16" s="281">
        <f t="shared" si="17"/>
        <v>1977125.6100000031</v>
      </c>
      <c r="BC16" s="269">
        <f t="shared" si="18"/>
        <v>0.10860547865723658</v>
      </c>
      <c r="BD16" s="275"/>
      <c r="BE16" s="281">
        <v>183148355</v>
      </c>
      <c r="BF16" s="281">
        <v>177918422</v>
      </c>
      <c r="BG16" s="281">
        <f t="shared" si="19"/>
        <v>5229933</v>
      </c>
      <c r="BH16" s="269">
        <f t="shared" si="20"/>
        <v>2.939511794905645E-2</v>
      </c>
      <c r="BI16" s="275"/>
      <c r="BJ16" s="293">
        <f t="shared" si="21"/>
        <v>3325</v>
      </c>
      <c r="BK16" s="281">
        <v>39905</v>
      </c>
      <c r="BL16" s="293">
        <f t="shared" si="22"/>
        <v>3306</v>
      </c>
      <c r="BM16" s="269">
        <v>39669</v>
      </c>
      <c r="BN16" s="293">
        <f t="shared" si="23"/>
        <v>19</v>
      </c>
      <c r="BO16" s="63"/>
    </row>
    <row r="17" spans="1:67" s="68" customFormat="1" hidden="1" outlineLevel="1" x14ac:dyDescent="0.25">
      <c r="A17" s="63" t="s">
        <v>1251</v>
      </c>
      <c r="B17" s="64" t="s">
        <v>1710</v>
      </c>
      <c r="C17" s="65" t="s">
        <v>2168</v>
      </c>
      <c r="D17" s="66"/>
      <c r="E17" s="67"/>
      <c r="F17" s="281">
        <v>5979493.2400000002</v>
      </c>
      <c r="G17" s="281">
        <v>4171264.46</v>
      </c>
      <c r="H17" s="281">
        <f t="shared" si="0"/>
        <v>1808228.7800000003</v>
      </c>
      <c r="I17" s="269">
        <f t="shared" si="1"/>
        <v>0.43349655658131064</v>
      </c>
      <c r="J17" s="275"/>
      <c r="K17" s="281">
        <v>0</v>
      </c>
      <c r="L17" s="281">
        <v>0</v>
      </c>
      <c r="M17" s="281">
        <f t="shared" si="2"/>
        <v>0</v>
      </c>
      <c r="N17" s="269" t="str">
        <f t="shared" si="3"/>
        <v/>
      </c>
      <c r="O17" s="275"/>
      <c r="P17" s="281">
        <v>0</v>
      </c>
      <c r="Q17" s="281">
        <v>0</v>
      </c>
      <c r="R17" s="281">
        <f t="shared" si="4"/>
        <v>0</v>
      </c>
      <c r="S17" s="275"/>
      <c r="T17" s="281">
        <v>36444793.640000001</v>
      </c>
      <c r="U17" s="281">
        <v>31653020.739999998</v>
      </c>
      <c r="V17" s="281">
        <f t="shared" si="5"/>
        <v>4791772.9000000022</v>
      </c>
      <c r="W17" s="269">
        <f t="shared" si="6"/>
        <v>0.15138437937282326</v>
      </c>
      <c r="X17" s="275"/>
      <c r="Y17" s="281">
        <v>0</v>
      </c>
      <c r="Z17" s="281">
        <v>0</v>
      </c>
      <c r="AA17" s="281">
        <f t="shared" si="7"/>
        <v>0</v>
      </c>
      <c r="AB17" s="269" t="str">
        <f t="shared" si="8"/>
        <v/>
      </c>
      <c r="AC17" s="275"/>
      <c r="AD17" s="308">
        <f>ROUND(ABS(AE17)/MONTH(FERC_IS1!$C$699),0)</f>
        <v>0</v>
      </c>
      <c r="AE17" s="281">
        <v>0</v>
      </c>
      <c r="AF17" s="308">
        <f>ROUND(ABS(AG17)/MONTH(FERC_IS1!$C$699),0)</f>
        <v>0</v>
      </c>
      <c r="AG17" s="269">
        <v>0</v>
      </c>
      <c r="AH17" s="281">
        <f t="shared" si="9"/>
        <v>0</v>
      </c>
      <c r="AI17" s="275"/>
      <c r="AJ17" s="281">
        <v>19209216.170000002</v>
      </c>
      <c r="AK17" s="281">
        <v>13009732.460000001</v>
      </c>
      <c r="AL17" s="281">
        <f t="shared" si="10"/>
        <v>6199483.7100000009</v>
      </c>
      <c r="AM17" s="269">
        <f t="shared" si="11"/>
        <v>0.47652661029433657</v>
      </c>
      <c r="AN17" s="275"/>
      <c r="AO17" s="281">
        <v>0</v>
      </c>
      <c r="AP17" s="281">
        <v>0</v>
      </c>
      <c r="AQ17" s="281">
        <f t="shared" si="12"/>
        <v>0</v>
      </c>
      <c r="AR17" s="269" t="str">
        <f t="shared" si="13"/>
        <v/>
      </c>
      <c r="AS17" s="275"/>
      <c r="AT17" s="293">
        <f t="shared" si="14"/>
        <v>0</v>
      </c>
      <c r="AU17" s="281">
        <v>0</v>
      </c>
      <c r="AV17" s="293">
        <f t="shared" si="15"/>
        <v>0</v>
      </c>
      <c r="AW17" s="269">
        <v>0</v>
      </c>
      <c r="AX17" s="293">
        <f t="shared" si="16"/>
        <v>0</v>
      </c>
      <c r="AY17" s="275"/>
      <c r="AZ17" s="281">
        <v>59927803.010000005</v>
      </c>
      <c r="BA17" s="281">
        <v>52036686.489999995</v>
      </c>
      <c r="BB17" s="281">
        <f t="shared" si="17"/>
        <v>7891116.5200000107</v>
      </c>
      <c r="BC17" s="269">
        <f t="shared" si="18"/>
        <v>0.15164525361384154</v>
      </c>
      <c r="BD17" s="275"/>
      <c r="BE17" s="281">
        <v>0</v>
      </c>
      <c r="BF17" s="281">
        <v>0</v>
      </c>
      <c r="BG17" s="281">
        <f t="shared" si="19"/>
        <v>0</v>
      </c>
      <c r="BH17" s="269" t="str">
        <f t="shared" si="20"/>
        <v/>
      </c>
      <c r="BI17" s="275"/>
      <c r="BJ17" s="293">
        <f t="shared" si="21"/>
        <v>0</v>
      </c>
      <c r="BK17" s="281">
        <v>0</v>
      </c>
      <c r="BL17" s="293">
        <f t="shared" si="22"/>
        <v>0</v>
      </c>
      <c r="BM17" s="269">
        <v>0</v>
      </c>
      <c r="BN17" s="293">
        <f t="shared" si="23"/>
        <v>0</v>
      </c>
      <c r="BO17" s="63"/>
    </row>
    <row r="18" spans="1:67" s="41" customFormat="1" collapsed="1" x14ac:dyDescent="0.25">
      <c r="A18" s="41" t="s">
        <v>868</v>
      </c>
      <c r="B18" s="41" t="s">
        <v>47</v>
      </c>
      <c r="C18" s="62" t="s">
        <v>771</v>
      </c>
      <c r="D18" s="48"/>
      <c r="E18" s="48"/>
      <c r="F18" s="283">
        <v>17473073.229999997</v>
      </c>
      <c r="G18" s="283">
        <v>16216194.52</v>
      </c>
      <c r="H18" s="283">
        <f t="shared" si="0"/>
        <v>1256878.7099999972</v>
      </c>
      <c r="I18" s="271">
        <f t="shared" si="1"/>
        <v>7.750762415003376E-2</v>
      </c>
      <c r="J18" s="254"/>
      <c r="K18" s="283">
        <v>134139700</v>
      </c>
      <c r="L18" s="283">
        <v>125406134</v>
      </c>
      <c r="M18" s="283">
        <f t="shared" si="2"/>
        <v>8733566</v>
      </c>
      <c r="N18" s="271">
        <f t="shared" si="3"/>
        <v>6.964225529829346E-2</v>
      </c>
      <c r="O18" s="254"/>
      <c r="P18" s="140">
        <v>30371</v>
      </c>
      <c r="Q18" s="140">
        <v>30428</v>
      </c>
      <c r="R18" s="140">
        <f t="shared" si="4"/>
        <v>-57</v>
      </c>
      <c r="S18" s="254"/>
      <c r="T18" s="283">
        <v>116193769.13</v>
      </c>
      <c r="U18" s="283">
        <v>109554249.46999998</v>
      </c>
      <c r="V18" s="283">
        <f t="shared" si="5"/>
        <v>6639519.6600000113</v>
      </c>
      <c r="W18" s="271">
        <f t="shared" si="6"/>
        <v>6.060485733890366E-2</v>
      </c>
      <c r="X18" s="254"/>
      <c r="Y18" s="283">
        <v>848924407</v>
      </c>
      <c r="Z18" s="283">
        <v>838862778</v>
      </c>
      <c r="AA18" s="283">
        <f t="shared" si="7"/>
        <v>10061629</v>
      </c>
      <c r="AB18" s="271">
        <f t="shared" si="8"/>
        <v>1.1994368165898047E-2</v>
      </c>
      <c r="AC18" s="254"/>
      <c r="AD18" s="140">
        <f>ROUND(ABS(AE18)/MONTH(FERC_IS1!$C$699),0)</f>
        <v>30368</v>
      </c>
      <c r="AE18" s="140">
        <v>212579</v>
      </c>
      <c r="AF18" s="140">
        <f>ROUND(ABS(AG18)/MONTH(FERC_IS1!$C$699),0)</f>
        <v>30359</v>
      </c>
      <c r="AG18" s="289">
        <v>212510</v>
      </c>
      <c r="AH18" s="140">
        <f t="shared" si="9"/>
        <v>9</v>
      </c>
      <c r="AI18" s="254"/>
      <c r="AJ18" s="283">
        <v>51925907.310000002</v>
      </c>
      <c r="AK18" s="283">
        <v>49096885.049999997</v>
      </c>
      <c r="AL18" s="283">
        <f t="shared" si="10"/>
        <v>2829022.2600000054</v>
      </c>
      <c r="AM18" s="271">
        <f t="shared" si="11"/>
        <v>5.7621216847442452E-2</v>
      </c>
      <c r="AN18" s="254"/>
      <c r="AO18" s="283">
        <v>377138209</v>
      </c>
      <c r="AP18" s="283">
        <v>374396283</v>
      </c>
      <c r="AQ18" s="283">
        <f t="shared" si="12"/>
        <v>2741926</v>
      </c>
      <c r="AR18" s="271">
        <f t="shared" si="13"/>
        <v>7.3235930069316417E-3</v>
      </c>
      <c r="AS18" s="254"/>
      <c r="AT18" s="140">
        <f t="shared" si="14"/>
        <v>30349</v>
      </c>
      <c r="AU18" s="283">
        <v>91048</v>
      </c>
      <c r="AV18" s="140">
        <f t="shared" si="15"/>
        <v>30369</v>
      </c>
      <c r="AW18" s="271">
        <v>91106</v>
      </c>
      <c r="AX18" s="140">
        <f t="shared" si="16"/>
        <v>-20</v>
      </c>
      <c r="AY18" s="254"/>
      <c r="AZ18" s="283">
        <v>197572420.13</v>
      </c>
      <c r="BA18" s="283">
        <v>177041725.02000001</v>
      </c>
      <c r="BB18" s="283">
        <f t="shared" si="17"/>
        <v>20530695.109999985</v>
      </c>
      <c r="BC18" s="271">
        <f t="shared" si="18"/>
        <v>0.11596529071144487</v>
      </c>
      <c r="BD18" s="254"/>
      <c r="BE18" s="283">
        <v>1448202475</v>
      </c>
      <c r="BF18" s="283">
        <v>1419500926</v>
      </c>
      <c r="BG18" s="283">
        <f t="shared" si="19"/>
        <v>28701549</v>
      </c>
      <c r="BH18" s="271">
        <f t="shared" si="20"/>
        <v>2.0219464795192391E-2</v>
      </c>
      <c r="BI18" s="254"/>
      <c r="BJ18" s="140">
        <f t="shared" si="21"/>
        <v>30397</v>
      </c>
      <c r="BK18" s="283">
        <v>364758</v>
      </c>
      <c r="BL18" s="140">
        <f t="shared" si="22"/>
        <v>30381</v>
      </c>
      <c r="BM18" s="271">
        <v>364576</v>
      </c>
      <c r="BN18" s="140">
        <f t="shared" si="23"/>
        <v>16</v>
      </c>
    </row>
    <row r="19" spans="1:67" s="68" customFormat="1" hidden="1" outlineLevel="1" x14ac:dyDescent="0.25">
      <c r="A19" s="63" t="s">
        <v>1247</v>
      </c>
      <c r="B19" s="64" t="s">
        <v>1706</v>
      </c>
      <c r="C19" s="65" t="s">
        <v>2164</v>
      </c>
      <c r="D19" s="66"/>
      <c r="E19" s="67"/>
      <c r="F19" s="281">
        <v>6195767.8600000003</v>
      </c>
      <c r="G19" s="281">
        <v>7539266.1399999997</v>
      </c>
      <c r="H19" s="281">
        <f t="shared" si="0"/>
        <v>-1343498.2799999993</v>
      </c>
      <c r="I19" s="269">
        <f t="shared" si="1"/>
        <v>-0.17820013978177449</v>
      </c>
      <c r="J19" s="275"/>
      <c r="K19" s="281">
        <v>146643887</v>
      </c>
      <c r="L19" s="281">
        <v>155485294</v>
      </c>
      <c r="M19" s="281">
        <f t="shared" si="2"/>
        <v>-8841407</v>
      </c>
      <c r="N19" s="269">
        <f t="shared" si="3"/>
        <v>-5.6863300525386018E-2</v>
      </c>
      <c r="O19" s="275"/>
      <c r="P19" s="281">
        <v>766</v>
      </c>
      <c r="Q19" s="281">
        <v>781</v>
      </c>
      <c r="R19" s="281">
        <f t="shared" si="4"/>
        <v>-15</v>
      </c>
      <c r="S19" s="275"/>
      <c r="T19" s="281">
        <v>41118346</v>
      </c>
      <c r="U19" s="281">
        <v>41761942.799999997</v>
      </c>
      <c r="V19" s="281">
        <f t="shared" si="5"/>
        <v>-643596.79999999702</v>
      </c>
      <c r="W19" s="269">
        <f t="shared" si="6"/>
        <v>-1.5411083796609123E-2</v>
      </c>
      <c r="X19" s="275"/>
      <c r="Y19" s="281">
        <v>1055681872</v>
      </c>
      <c r="Z19" s="281">
        <v>1060520786</v>
      </c>
      <c r="AA19" s="281">
        <f t="shared" si="7"/>
        <v>-4838914</v>
      </c>
      <c r="AB19" s="269">
        <f t="shared" si="8"/>
        <v>-4.5627714834813246E-3</v>
      </c>
      <c r="AC19" s="275"/>
      <c r="AD19" s="308">
        <f>ROUND(ABS(AE19)/MONTH(FERC_IS1!$C$699),0)</f>
        <v>765</v>
      </c>
      <c r="AE19" s="281">
        <v>5358</v>
      </c>
      <c r="AF19" s="308">
        <f>ROUND(ABS(AG19)/MONTH(FERC_IS1!$C$699),0)</f>
        <v>785</v>
      </c>
      <c r="AG19" s="269">
        <v>5492</v>
      </c>
      <c r="AH19" s="281">
        <f t="shared" si="9"/>
        <v>-20</v>
      </c>
      <c r="AI19" s="275"/>
      <c r="AJ19" s="281">
        <v>15350166.85</v>
      </c>
      <c r="AK19" s="281">
        <v>19301715.010000002</v>
      </c>
      <c r="AL19" s="281">
        <f t="shared" si="10"/>
        <v>-3951548.160000002</v>
      </c>
      <c r="AM19" s="269">
        <f t="shared" si="11"/>
        <v>-0.20472523596751632</v>
      </c>
      <c r="AN19" s="275"/>
      <c r="AO19" s="281">
        <v>474490462</v>
      </c>
      <c r="AP19" s="281">
        <v>471027544</v>
      </c>
      <c r="AQ19" s="281">
        <f t="shared" si="12"/>
        <v>3462918</v>
      </c>
      <c r="AR19" s="269">
        <f t="shared" si="13"/>
        <v>7.3518375817105078E-3</v>
      </c>
      <c r="AS19" s="275"/>
      <c r="AT19" s="293">
        <f t="shared" si="14"/>
        <v>764</v>
      </c>
      <c r="AU19" s="281">
        <v>2291</v>
      </c>
      <c r="AV19" s="293">
        <f t="shared" si="15"/>
        <v>782</v>
      </c>
      <c r="AW19" s="269">
        <v>2345</v>
      </c>
      <c r="AX19" s="293">
        <f t="shared" si="16"/>
        <v>-18</v>
      </c>
      <c r="AY19" s="275"/>
      <c r="AZ19" s="281">
        <v>73287682.5</v>
      </c>
      <c r="BA19" s="281">
        <v>65875492.339999996</v>
      </c>
      <c r="BB19" s="281">
        <f t="shared" si="17"/>
        <v>7412190.1600000039</v>
      </c>
      <c r="BC19" s="269">
        <f t="shared" si="18"/>
        <v>0.11251817476739034</v>
      </c>
      <c r="BD19" s="275"/>
      <c r="BE19" s="281">
        <v>1816531256</v>
      </c>
      <c r="BF19" s="281">
        <v>1817398684</v>
      </c>
      <c r="BG19" s="281">
        <f t="shared" si="19"/>
        <v>-867428</v>
      </c>
      <c r="BH19" s="269">
        <f t="shared" si="20"/>
        <v>-4.7729098058486326E-4</v>
      </c>
      <c r="BI19" s="275"/>
      <c r="BJ19" s="293">
        <f t="shared" si="21"/>
        <v>769</v>
      </c>
      <c r="BK19" s="281">
        <v>9229</v>
      </c>
      <c r="BL19" s="293">
        <f t="shared" si="22"/>
        <v>793</v>
      </c>
      <c r="BM19" s="269">
        <v>9518</v>
      </c>
      <c r="BN19" s="293">
        <f t="shared" si="23"/>
        <v>-24</v>
      </c>
      <c r="BO19" s="63"/>
    </row>
    <row r="20" spans="1:67" s="68" customFormat="1" hidden="1" outlineLevel="1" x14ac:dyDescent="0.25">
      <c r="A20" s="63" t="s">
        <v>1248</v>
      </c>
      <c r="B20" s="64" t="s">
        <v>1707</v>
      </c>
      <c r="C20" s="65" t="s">
        <v>2165</v>
      </c>
      <c r="D20" s="66"/>
      <c r="E20" s="67"/>
      <c r="F20" s="281">
        <v>1039373.23</v>
      </c>
      <c r="G20" s="281">
        <v>1393684.33</v>
      </c>
      <c r="H20" s="281">
        <f t="shared" si="0"/>
        <v>-354311.10000000009</v>
      </c>
      <c r="I20" s="269">
        <f t="shared" si="1"/>
        <v>-0.25422622065356798</v>
      </c>
      <c r="J20" s="275"/>
      <c r="K20" s="281">
        <v>10652939</v>
      </c>
      <c r="L20" s="281">
        <v>14146449</v>
      </c>
      <c r="M20" s="281">
        <f t="shared" si="2"/>
        <v>-3493510</v>
      </c>
      <c r="N20" s="269">
        <f t="shared" si="3"/>
        <v>-0.24695313997173424</v>
      </c>
      <c r="O20" s="275"/>
      <c r="P20" s="281">
        <v>166</v>
      </c>
      <c r="Q20" s="281">
        <v>176</v>
      </c>
      <c r="R20" s="281">
        <f t="shared" si="4"/>
        <v>-10</v>
      </c>
      <c r="S20" s="275"/>
      <c r="T20" s="281">
        <v>9109773.4100000001</v>
      </c>
      <c r="U20" s="281">
        <v>10666466.869999999</v>
      </c>
      <c r="V20" s="281">
        <f t="shared" si="5"/>
        <v>-1556693.459999999</v>
      </c>
      <c r="W20" s="269">
        <f t="shared" si="6"/>
        <v>-0.14594274551944483</v>
      </c>
      <c r="X20" s="275"/>
      <c r="Y20" s="281">
        <v>95908440</v>
      </c>
      <c r="Z20" s="281">
        <v>118774772</v>
      </c>
      <c r="AA20" s="281">
        <f t="shared" si="7"/>
        <v>-22866332</v>
      </c>
      <c r="AB20" s="269">
        <f t="shared" si="8"/>
        <v>-0.19251842470385883</v>
      </c>
      <c r="AC20" s="275"/>
      <c r="AD20" s="308">
        <f>ROUND(ABS(AE20)/MONTH(FERC_IS1!$C$699),0)</f>
        <v>167</v>
      </c>
      <c r="AE20" s="281">
        <v>1170</v>
      </c>
      <c r="AF20" s="308">
        <f>ROUND(ABS(AG20)/MONTH(FERC_IS1!$C$699),0)</f>
        <v>181</v>
      </c>
      <c r="AG20" s="269">
        <v>1264</v>
      </c>
      <c r="AH20" s="281">
        <f t="shared" si="9"/>
        <v>-14</v>
      </c>
      <c r="AI20" s="275"/>
      <c r="AJ20" s="281">
        <v>3282909.7800000003</v>
      </c>
      <c r="AK20" s="281">
        <v>4558299.9800000004</v>
      </c>
      <c r="AL20" s="281">
        <f t="shared" si="10"/>
        <v>-1275390.2000000002</v>
      </c>
      <c r="AM20" s="269">
        <f t="shared" si="11"/>
        <v>-0.27979514415372025</v>
      </c>
      <c r="AN20" s="275"/>
      <c r="AO20" s="281">
        <v>36155792</v>
      </c>
      <c r="AP20" s="281">
        <v>46495800</v>
      </c>
      <c r="AQ20" s="281">
        <f t="shared" si="12"/>
        <v>-10340008</v>
      </c>
      <c r="AR20" s="269">
        <f t="shared" si="13"/>
        <v>-0.22238584990472257</v>
      </c>
      <c r="AS20" s="275"/>
      <c r="AT20" s="293">
        <f t="shared" si="14"/>
        <v>165</v>
      </c>
      <c r="AU20" s="281">
        <v>495</v>
      </c>
      <c r="AV20" s="293">
        <f t="shared" si="15"/>
        <v>179</v>
      </c>
      <c r="AW20" s="269">
        <v>538</v>
      </c>
      <c r="AX20" s="293">
        <f t="shared" si="16"/>
        <v>-14</v>
      </c>
      <c r="AY20" s="275"/>
      <c r="AZ20" s="281">
        <v>16047961.310000001</v>
      </c>
      <c r="BA20" s="281">
        <v>17852862.869999997</v>
      </c>
      <c r="BB20" s="281">
        <f t="shared" si="17"/>
        <v>-1804901.5599999968</v>
      </c>
      <c r="BC20" s="269">
        <f t="shared" si="18"/>
        <v>-0.10109871862808954</v>
      </c>
      <c r="BD20" s="275"/>
      <c r="BE20" s="281">
        <v>171902591</v>
      </c>
      <c r="BF20" s="281">
        <v>206311869</v>
      </c>
      <c r="BG20" s="281">
        <f t="shared" si="19"/>
        <v>-34409278</v>
      </c>
      <c r="BH20" s="269">
        <f t="shared" si="20"/>
        <v>-0.16678283303225758</v>
      </c>
      <c r="BI20" s="275"/>
      <c r="BJ20" s="293">
        <f t="shared" si="21"/>
        <v>170</v>
      </c>
      <c r="BK20" s="281">
        <v>2040</v>
      </c>
      <c r="BL20" s="293">
        <f t="shared" si="22"/>
        <v>182</v>
      </c>
      <c r="BM20" s="269">
        <v>2183</v>
      </c>
      <c r="BN20" s="293">
        <f t="shared" si="23"/>
        <v>-12</v>
      </c>
      <c r="BO20" s="63"/>
    </row>
    <row r="21" spans="1:67" s="68" customFormat="1" hidden="1" outlineLevel="1" x14ac:dyDescent="0.25">
      <c r="A21" s="63" t="s">
        <v>1252</v>
      </c>
      <c r="B21" s="64" t="s">
        <v>1711</v>
      </c>
      <c r="C21" s="65" t="s">
        <v>2169</v>
      </c>
      <c r="D21" s="66"/>
      <c r="E21" s="67"/>
      <c r="F21" s="281">
        <v>6821319.9000000004</v>
      </c>
      <c r="G21" s="281">
        <v>5194685.0599999996</v>
      </c>
      <c r="H21" s="281">
        <f t="shared" si="0"/>
        <v>1626634.8400000008</v>
      </c>
      <c r="I21" s="269">
        <f t="shared" si="1"/>
        <v>0.31313444823159325</v>
      </c>
      <c r="J21" s="275"/>
      <c r="K21" s="281">
        <v>0</v>
      </c>
      <c r="L21" s="281">
        <v>0</v>
      </c>
      <c r="M21" s="281">
        <f t="shared" si="2"/>
        <v>0</v>
      </c>
      <c r="N21" s="269" t="str">
        <f t="shared" si="3"/>
        <v/>
      </c>
      <c r="O21" s="275"/>
      <c r="P21" s="281">
        <v>0</v>
      </c>
      <c r="Q21" s="281">
        <v>0</v>
      </c>
      <c r="R21" s="281">
        <f t="shared" si="4"/>
        <v>0</v>
      </c>
      <c r="S21" s="275"/>
      <c r="T21" s="281">
        <v>48734665.909999996</v>
      </c>
      <c r="U21" s="281">
        <v>43676231.210000001</v>
      </c>
      <c r="V21" s="281">
        <f t="shared" si="5"/>
        <v>5058434.6999999955</v>
      </c>
      <c r="W21" s="269">
        <f t="shared" si="6"/>
        <v>0.11581664809123524</v>
      </c>
      <c r="X21" s="275"/>
      <c r="Y21" s="281">
        <v>0</v>
      </c>
      <c r="Z21" s="281">
        <v>0</v>
      </c>
      <c r="AA21" s="281">
        <f t="shared" si="7"/>
        <v>0</v>
      </c>
      <c r="AB21" s="269" t="str">
        <f t="shared" si="8"/>
        <v/>
      </c>
      <c r="AC21" s="275"/>
      <c r="AD21" s="308">
        <f>ROUND(ABS(AE21)/MONTH(FERC_IS1!$C$699),0)</f>
        <v>0</v>
      </c>
      <c r="AE21" s="281">
        <v>0</v>
      </c>
      <c r="AF21" s="308">
        <f>ROUND(ABS(AG21)/MONTH(FERC_IS1!$C$699),0)</f>
        <v>0</v>
      </c>
      <c r="AG21" s="269">
        <v>0</v>
      </c>
      <c r="AH21" s="281">
        <f t="shared" si="9"/>
        <v>0</v>
      </c>
      <c r="AI21" s="275"/>
      <c r="AJ21" s="281">
        <v>25762926.960000001</v>
      </c>
      <c r="AK21" s="281">
        <v>17717008.16</v>
      </c>
      <c r="AL21" s="281">
        <f t="shared" si="10"/>
        <v>8045918.8000000007</v>
      </c>
      <c r="AM21" s="269">
        <f t="shared" si="11"/>
        <v>0.45413529910571543</v>
      </c>
      <c r="AN21" s="275"/>
      <c r="AO21" s="281">
        <v>0</v>
      </c>
      <c r="AP21" s="281">
        <v>0</v>
      </c>
      <c r="AQ21" s="281">
        <f t="shared" si="12"/>
        <v>0</v>
      </c>
      <c r="AR21" s="269" t="str">
        <f t="shared" si="13"/>
        <v/>
      </c>
      <c r="AS21" s="275"/>
      <c r="AT21" s="293">
        <f t="shared" si="14"/>
        <v>0</v>
      </c>
      <c r="AU21" s="281">
        <v>0</v>
      </c>
      <c r="AV21" s="293">
        <f t="shared" si="15"/>
        <v>0</v>
      </c>
      <c r="AW21" s="269">
        <v>0</v>
      </c>
      <c r="AX21" s="293">
        <f t="shared" si="16"/>
        <v>0</v>
      </c>
      <c r="AY21" s="275"/>
      <c r="AZ21" s="281">
        <v>81167087.629999995</v>
      </c>
      <c r="BA21" s="281">
        <v>72894839.870000005</v>
      </c>
      <c r="BB21" s="281">
        <f t="shared" si="17"/>
        <v>8272247.7599999905</v>
      </c>
      <c r="BC21" s="269">
        <f t="shared" si="18"/>
        <v>0.1134819388416607</v>
      </c>
      <c r="BD21" s="275"/>
      <c r="BE21" s="281">
        <v>0</v>
      </c>
      <c r="BF21" s="281">
        <v>0</v>
      </c>
      <c r="BG21" s="281">
        <f t="shared" si="19"/>
        <v>0</v>
      </c>
      <c r="BH21" s="269" t="str">
        <f t="shared" si="20"/>
        <v/>
      </c>
      <c r="BI21" s="275"/>
      <c r="BJ21" s="293">
        <f t="shared" si="21"/>
        <v>0</v>
      </c>
      <c r="BK21" s="281">
        <v>0</v>
      </c>
      <c r="BL21" s="293">
        <f t="shared" si="22"/>
        <v>0</v>
      </c>
      <c r="BM21" s="269">
        <v>0</v>
      </c>
      <c r="BN21" s="293">
        <f t="shared" si="23"/>
        <v>0</v>
      </c>
      <c r="BO21" s="63"/>
    </row>
    <row r="22" spans="1:67" s="41" customFormat="1" collapsed="1" x14ac:dyDescent="0.25">
      <c r="A22" s="41" t="s">
        <v>869</v>
      </c>
      <c r="B22" s="38" t="s">
        <v>48</v>
      </c>
      <c r="C22" s="62" t="s">
        <v>772</v>
      </c>
      <c r="D22" s="48"/>
      <c r="E22" s="48"/>
      <c r="F22" s="283">
        <v>14056460.99</v>
      </c>
      <c r="G22" s="283">
        <v>14127635.529999997</v>
      </c>
      <c r="H22" s="283">
        <f t="shared" si="0"/>
        <v>-71174.539999997243</v>
      </c>
      <c r="I22" s="271">
        <f t="shared" si="1"/>
        <v>-5.037965471919083E-3</v>
      </c>
      <c r="J22" s="254"/>
      <c r="K22" s="283">
        <v>157296826</v>
      </c>
      <c r="L22" s="283">
        <v>169631743</v>
      </c>
      <c r="M22" s="283">
        <f t="shared" si="2"/>
        <v>-12334917</v>
      </c>
      <c r="N22" s="271">
        <f t="shared" si="3"/>
        <v>-7.2715853659535881E-2</v>
      </c>
      <c r="O22" s="254"/>
      <c r="P22" s="140">
        <v>932</v>
      </c>
      <c r="Q22" s="140">
        <v>957</v>
      </c>
      <c r="R22" s="140">
        <f t="shared" si="4"/>
        <v>-25</v>
      </c>
      <c r="S22" s="254"/>
      <c r="T22" s="283">
        <v>98962785.319999993</v>
      </c>
      <c r="U22" s="283">
        <v>96104640.879999995</v>
      </c>
      <c r="V22" s="283">
        <f t="shared" si="5"/>
        <v>2858144.4399999976</v>
      </c>
      <c r="W22" s="271">
        <f t="shared" si="6"/>
        <v>2.9739921130018977E-2</v>
      </c>
      <c r="X22" s="254"/>
      <c r="Y22" s="283">
        <v>1151590312</v>
      </c>
      <c r="Z22" s="283">
        <v>1179295558</v>
      </c>
      <c r="AA22" s="283">
        <f t="shared" si="7"/>
        <v>-27705246</v>
      </c>
      <c r="AB22" s="271">
        <f t="shared" si="8"/>
        <v>-2.3493047024603479E-2</v>
      </c>
      <c r="AC22" s="254"/>
      <c r="AD22" s="140">
        <f>ROUND(ABS(AE22)/MONTH(FERC_IS1!$C$699),0)</f>
        <v>933</v>
      </c>
      <c r="AE22" s="140">
        <v>6528</v>
      </c>
      <c r="AF22" s="140">
        <f>ROUND(ABS(AG22)/MONTH(FERC_IS1!$C$699),0)</f>
        <v>965</v>
      </c>
      <c r="AG22" s="289">
        <v>6756</v>
      </c>
      <c r="AH22" s="140">
        <f t="shared" si="9"/>
        <v>-32</v>
      </c>
      <c r="AI22" s="254"/>
      <c r="AJ22" s="283">
        <v>44396003.590000004</v>
      </c>
      <c r="AK22" s="283">
        <v>41577023.150000006</v>
      </c>
      <c r="AL22" s="283">
        <f t="shared" si="10"/>
        <v>2818980.4399999976</v>
      </c>
      <c r="AM22" s="271">
        <f t="shared" si="11"/>
        <v>6.7801401505581269E-2</v>
      </c>
      <c r="AN22" s="254"/>
      <c r="AO22" s="283">
        <v>510646254</v>
      </c>
      <c r="AP22" s="283">
        <v>517523344</v>
      </c>
      <c r="AQ22" s="283">
        <f t="shared" si="12"/>
        <v>-6877090</v>
      </c>
      <c r="AR22" s="271">
        <f t="shared" si="13"/>
        <v>-1.3288463370262965E-2</v>
      </c>
      <c r="AS22" s="254"/>
      <c r="AT22" s="140">
        <f t="shared" si="14"/>
        <v>929</v>
      </c>
      <c r="AU22" s="283">
        <v>2786</v>
      </c>
      <c r="AV22" s="140">
        <f t="shared" si="15"/>
        <v>961</v>
      </c>
      <c r="AW22" s="271">
        <v>2883</v>
      </c>
      <c r="AX22" s="140">
        <f t="shared" si="16"/>
        <v>-32</v>
      </c>
      <c r="AY22" s="254"/>
      <c r="AZ22" s="283">
        <v>170502731.44</v>
      </c>
      <c r="BA22" s="283">
        <v>156623195.08000001</v>
      </c>
      <c r="BB22" s="283">
        <f t="shared" si="17"/>
        <v>13879536.359999985</v>
      </c>
      <c r="BC22" s="271">
        <f t="shared" si="18"/>
        <v>8.8617374667338336E-2</v>
      </c>
      <c r="BD22" s="254"/>
      <c r="BE22" s="283">
        <v>1988433847</v>
      </c>
      <c r="BF22" s="283">
        <v>2023710553</v>
      </c>
      <c r="BG22" s="283">
        <f t="shared" si="19"/>
        <v>-35276706</v>
      </c>
      <c r="BH22" s="271">
        <f t="shared" si="20"/>
        <v>-1.7431695430804032E-2</v>
      </c>
      <c r="BI22" s="254"/>
      <c r="BJ22" s="140">
        <f t="shared" si="21"/>
        <v>939</v>
      </c>
      <c r="BK22" s="283">
        <v>11269</v>
      </c>
      <c r="BL22" s="140">
        <f t="shared" si="22"/>
        <v>975</v>
      </c>
      <c r="BM22" s="271">
        <v>11701</v>
      </c>
      <c r="BN22" s="140">
        <f t="shared" si="23"/>
        <v>-36</v>
      </c>
    </row>
    <row r="23" spans="1:67" s="68" customFormat="1" hidden="1" outlineLevel="1" x14ac:dyDescent="0.25">
      <c r="A23" s="63" t="s">
        <v>1253</v>
      </c>
      <c r="B23" s="64" t="s">
        <v>1712</v>
      </c>
      <c r="C23" s="65" t="s">
        <v>2170</v>
      </c>
      <c r="D23" s="66"/>
      <c r="E23" s="67"/>
      <c r="F23" s="281">
        <v>151057.82</v>
      </c>
      <c r="G23" s="281">
        <v>148594.26</v>
      </c>
      <c r="H23" s="281">
        <f t="shared" si="0"/>
        <v>2463.5599999999977</v>
      </c>
      <c r="I23" s="269">
        <f t="shared" si="1"/>
        <v>1.6579106083909282E-2</v>
      </c>
      <c r="J23" s="275"/>
      <c r="K23" s="281">
        <v>541958</v>
      </c>
      <c r="L23" s="281">
        <v>561934</v>
      </c>
      <c r="M23" s="281">
        <f t="shared" si="2"/>
        <v>-19976</v>
      </c>
      <c r="N23" s="269">
        <f t="shared" si="3"/>
        <v>-3.5548658739282549E-2</v>
      </c>
      <c r="O23" s="275"/>
      <c r="P23" s="281">
        <v>299</v>
      </c>
      <c r="Q23" s="281">
        <v>303</v>
      </c>
      <c r="R23" s="281">
        <f t="shared" si="4"/>
        <v>-4</v>
      </c>
      <c r="S23" s="275"/>
      <c r="T23" s="281">
        <v>1074152.83</v>
      </c>
      <c r="U23" s="281">
        <v>1046386.12</v>
      </c>
      <c r="V23" s="281">
        <f t="shared" si="5"/>
        <v>27766.710000000079</v>
      </c>
      <c r="W23" s="269">
        <f t="shared" si="6"/>
        <v>2.6535816434568225E-2</v>
      </c>
      <c r="X23" s="275"/>
      <c r="Y23" s="281">
        <v>4714719</v>
      </c>
      <c r="Z23" s="281">
        <v>4914602</v>
      </c>
      <c r="AA23" s="281">
        <f t="shared" si="7"/>
        <v>-199883</v>
      </c>
      <c r="AB23" s="269">
        <f t="shared" si="8"/>
        <v>-4.0671248658589239E-2</v>
      </c>
      <c r="AC23" s="275"/>
      <c r="AD23" s="308">
        <f>ROUND(ABS(AE23)/MONTH(FERC_IS1!$C$699),0)</f>
        <v>299</v>
      </c>
      <c r="AE23" s="281">
        <v>2095</v>
      </c>
      <c r="AF23" s="308">
        <f>ROUND(ABS(AG23)/MONTH(FERC_IS1!$C$699),0)</f>
        <v>308</v>
      </c>
      <c r="AG23" s="269">
        <v>2157</v>
      </c>
      <c r="AH23" s="281">
        <f t="shared" si="9"/>
        <v>-9</v>
      </c>
      <c r="AI23" s="275"/>
      <c r="AJ23" s="281">
        <v>446672.17</v>
      </c>
      <c r="AK23" s="281">
        <v>457021.5</v>
      </c>
      <c r="AL23" s="281">
        <f t="shared" si="10"/>
        <v>-10349.330000000016</v>
      </c>
      <c r="AM23" s="269">
        <f t="shared" si="11"/>
        <v>-2.2645170960228382E-2</v>
      </c>
      <c r="AN23" s="275"/>
      <c r="AO23" s="281">
        <v>1651450</v>
      </c>
      <c r="AP23" s="281">
        <v>1722809</v>
      </c>
      <c r="AQ23" s="281">
        <f t="shared" si="12"/>
        <v>-71359</v>
      </c>
      <c r="AR23" s="269">
        <f t="shared" si="13"/>
        <v>-4.1420145819995133E-2</v>
      </c>
      <c r="AS23" s="275"/>
      <c r="AT23" s="293">
        <f t="shared" si="14"/>
        <v>300</v>
      </c>
      <c r="AU23" s="281">
        <v>899</v>
      </c>
      <c r="AV23" s="293">
        <f t="shared" si="15"/>
        <v>307</v>
      </c>
      <c r="AW23" s="269">
        <v>920</v>
      </c>
      <c r="AX23" s="293">
        <f t="shared" si="16"/>
        <v>-7</v>
      </c>
      <c r="AY23" s="275"/>
      <c r="AZ23" s="281">
        <v>1828529.79</v>
      </c>
      <c r="BA23" s="281">
        <v>1720754.97</v>
      </c>
      <c r="BB23" s="281">
        <f t="shared" si="17"/>
        <v>107774.82000000007</v>
      </c>
      <c r="BC23" s="269">
        <f t="shared" si="18"/>
        <v>6.2632287501107761E-2</v>
      </c>
      <c r="BD23" s="275"/>
      <c r="BE23" s="281">
        <v>8637670</v>
      </c>
      <c r="BF23" s="281">
        <v>9057992</v>
      </c>
      <c r="BG23" s="281">
        <f t="shared" si="19"/>
        <v>-420322</v>
      </c>
      <c r="BH23" s="269">
        <f t="shared" si="20"/>
        <v>-4.6403441292507216E-2</v>
      </c>
      <c r="BI23" s="275"/>
      <c r="BJ23" s="293">
        <f t="shared" si="21"/>
        <v>301</v>
      </c>
      <c r="BK23" s="281">
        <v>3608</v>
      </c>
      <c r="BL23" s="293">
        <f t="shared" si="22"/>
        <v>309</v>
      </c>
      <c r="BM23" s="269">
        <v>3712</v>
      </c>
      <c r="BN23" s="293">
        <f t="shared" si="23"/>
        <v>-8</v>
      </c>
      <c r="BO23" s="63"/>
    </row>
    <row r="24" spans="1:67" s="68" customFormat="1" hidden="1" outlineLevel="1" x14ac:dyDescent="0.25">
      <c r="A24" s="63" t="s">
        <v>1254</v>
      </c>
      <c r="B24" s="64" t="s">
        <v>1713</v>
      </c>
      <c r="C24" s="65" t="s">
        <v>2171</v>
      </c>
      <c r="D24" s="66"/>
      <c r="E24" s="67"/>
      <c r="F24" s="281">
        <v>23661.31</v>
      </c>
      <c r="G24" s="281">
        <v>16831.28</v>
      </c>
      <c r="H24" s="281">
        <f t="shared" si="0"/>
        <v>6830.0300000000025</v>
      </c>
      <c r="I24" s="269">
        <f t="shared" si="1"/>
        <v>0.40579385525046241</v>
      </c>
      <c r="J24" s="275"/>
      <c r="K24" s="281">
        <v>0</v>
      </c>
      <c r="L24" s="281">
        <v>0</v>
      </c>
      <c r="M24" s="281">
        <f t="shared" si="2"/>
        <v>0</v>
      </c>
      <c r="N24" s="269" t="str">
        <f t="shared" si="3"/>
        <v/>
      </c>
      <c r="O24" s="275"/>
      <c r="P24" s="281">
        <v>0</v>
      </c>
      <c r="Q24" s="281">
        <v>0</v>
      </c>
      <c r="R24" s="281">
        <f t="shared" si="4"/>
        <v>0</v>
      </c>
      <c r="S24" s="275"/>
      <c r="T24" s="281">
        <v>196668.63</v>
      </c>
      <c r="U24" s="281">
        <v>186009.08000000002</v>
      </c>
      <c r="V24" s="281">
        <f t="shared" si="5"/>
        <v>10659.549999999988</v>
      </c>
      <c r="W24" s="269">
        <f t="shared" si="6"/>
        <v>5.7306611053610866E-2</v>
      </c>
      <c r="X24" s="275"/>
      <c r="Y24" s="281">
        <v>0</v>
      </c>
      <c r="Z24" s="281">
        <v>0</v>
      </c>
      <c r="AA24" s="281">
        <f t="shared" si="7"/>
        <v>0</v>
      </c>
      <c r="AB24" s="269" t="str">
        <f t="shared" si="8"/>
        <v/>
      </c>
      <c r="AC24" s="275"/>
      <c r="AD24" s="308">
        <f>ROUND(ABS(AE24)/MONTH(FERC_IS1!$C$699),0)</f>
        <v>0</v>
      </c>
      <c r="AE24" s="281">
        <v>0</v>
      </c>
      <c r="AF24" s="308">
        <f>ROUND(ABS(AG24)/MONTH(FERC_IS1!$C$699),0)</f>
        <v>0</v>
      </c>
      <c r="AG24" s="269">
        <v>0</v>
      </c>
      <c r="AH24" s="281">
        <f t="shared" si="9"/>
        <v>0</v>
      </c>
      <c r="AI24" s="275"/>
      <c r="AJ24" s="281">
        <v>89546.75</v>
      </c>
      <c r="AK24" s="281">
        <v>59987.770000000004</v>
      </c>
      <c r="AL24" s="281">
        <f t="shared" si="10"/>
        <v>29558.979999999996</v>
      </c>
      <c r="AM24" s="269">
        <f t="shared" si="11"/>
        <v>0.49275010556318388</v>
      </c>
      <c r="AN24" s="275"/>
      <c r="AO24" s="281">
        <v>0</v>
      </c>
      <c r="AP24" s="281">
        <v>0</v>
      </c>
      <c r="AQ24" s="281">
        <f t="shared" si="12"/>
        <v>0</v>
      </c>
      <c r="AR24" s="269" t="str">
        <f t="shared" si="13"/>
        <v/>
      </c>
      <c r="AS24" s="275"/>
      <c r="AT24" s="293">
        <f t="shared" si="14"/>
        <v>0</v>
      </c>
      <c r="AU24" s="281">
        <v>0</v>
      </c>
      <c r="AV24" s="293">
        <f t="shared" si="15"/>
        <v>0</v>
      </c>
      <c r="AW24" s="269">
        <v>0</v>
      </c>
      <c r="AX24" s="293">
        <f t="shared" si="16"/>
        <v>0</v>
      </c>
      <c r="AY24" s="275"/>
      <c r="AZ24" s="281">
        <v>350710.05000000005</v>
      </c>
      <c r="BA24" s="281">
        <v>331029.2</v>
      </c>
      <c r="BB24" s="281">
        <f t="shared" si="17"/>
        <v>19680.850000000035</v>
      </c>
      <c r="BC24" s="269">
        <f t="shared" si="18"/>
        <v>5.945351648736738E-2</v>
      </c>
      <c r="BD24" s="275"/>
      <c r="BE24" s="281">
        <v>0</v>
      </c>
      <c r="BF24" s="281">
        <v>0</v>
      </c>
      <c r="BG24" s="281">
        <f t="shared" si="19"/>
        <v>0</v>
      </c>
      <c r="BH24" s="269" t="str">
        <f t="shared" si="20"/>
        <v/>
      </c>
      <c r="BI24" s="275"/>
      <c r="BJ24" s="293">
        <f t="shared" si="21"/>
        <v>0</v>
      </c>
      <c r="BK24" s="281">
        <v>0</v>
      </c>
      <c r="BL24" s="293">
        <f t="shared" si="22"/>
        <v>0</v>
      </c>
      <c r="BM24" s="269">
        <v>0</v>
      </c>
      <c r="BN24" s="293">
        <f t="shared" si="23"/>
        <v>0</v>
      </c>
      <c r="BO24" s="63"/>
    </row>
    <row r="25" spans="1:67" s="41" customFormat="1" collapsed="1" x14ac:dyDescent="0.25">
      <c r="A25" s="41" t="s">
        <v>870</v>
      </c>
      <c r="B25" s="41" t="s">
        <v>50</v>
      </c>
      <c r="C25" s="62" t="s">
        <v>764</v>
      </c>
      <c r="D25" s="48"/>
      <c r="E25" s="48"/>
      <c r="F25" s="283">
        <v>174719.13</v>
      </c>
      <c r="G25" s="283">
        <v>165425.54</v>
      </c>
      <c r="H25" s="283">
        <f t="shared" si="0"/>
        <v>9293.5899999999965</v>
      </c>
      <c r="I25" s="271">
        <f t="shared" si="1"/>
        <v>5.6179898218860255E-2</v>
      </c>
      <c r="J25" s="254"/>
      <c r="K25" s="283">
        <v>541958</v>
      </c>
      <c r="L25" s="283">
        <v>561934</v>
      </c>
      <c r="M25" s="283">
        <f t="shared" si="2"/>
        <v>-19976</v>
      </c>
      <c r="N25" s="271">
        <f t="shared" si="3"/>
        <v>-3.5548658739282549E-2</v>
      </c>
      <c r="O25" s="254"/>
      <c r="P25" s="140">
        <v>299</v>
      </c>
      <c r="Q25" s="140">
        <v>303</v>
      </c>
      <c r="R25" s="140">
        <f t="shared" si="4"/>
        <v>-4</v>
      </c>
      <c r="S25" s="254"/>
      <c r="T25" s="283">
        <v>1270821.46</v>
      </c>
      <c r="U25" s="283">
        <v>1232395.2</v>
      </c>
      <c r="V25" s="283">
        <f t="shared" si="5"/>
        <v>38426.260000000009</v>
      </c>
      <c r="W25" s="271">
        <f t="shared" si="6"/>
        <v>3.1180144161548188E-2</v>
      </c>
      <c r="X25" s="254"/>
      <c r="Y25" s="283">
        <v>4714719</v>
      </c>
      <c r="Z25" s="283">
        <v>4914602</v>
      </c>
      <c r="AA25" s="283">
        <f t="shared" si="7"/>
        <v>-199883</v>
      </c>
      <c r="AB25" s="271">
        <f t="shared" si="8"/>
        <v>-4.0671248658589239E-2</v>
      </c>
      <c r="AC25" s="254"/>
      <c r="AD25" s="140">
        <f>ROUND(ABS(AE25)/MONTH(FERC_IS1!$C$699),0)</f>
        <v>299</v>
      </c>
      <c r="AE25" s="140">
        <v>2095</v>
      </c>
      <c r="AF25" s="140">
        <f>ROUND(ABS(AG25)/MONTH(FERC_IS1!$C$699),0)</f>
        <v>308</v>
      </c>
      <c r="AG25" s="289">
        <v>2157</v>
      </c>
      <c r="AH25" s="140">
        <f t="shared" si="9"/>
        <v>-9</v>
      </c>
      <c r="AI25" s="254"/>
      <c r="AJ25" s="283">
        <v>536218.91999999993</v>
      </c>
      <c r="AK25" s="283">
        <v>517009.27</v>
      </c>
      <c r="AL25" s="283">
        <f t="shared" si="10"/>
        <v>19209.649999999907</v>
      </c>
      <c r="AM25" s="271">
        <f t="shared" si="11"/>
        <v>3.7155329922807588E-2</v>
      </c>
      <c r="AN25" s="254"/>
      <c r="AO25" s="283">
        <v>1651450</v>
      </c>
      <c r="AP25" s="283">
        <v>1722809</v>
      </c>
      <c r="AQ25" s="283">
        <f t="shared" si="12"/>
        <v>-71359</v>
      </c>
      <c r="AR25" s="271">
        <f t="shared" si="13"/>
        <v>-4.1420145819995133E-2</v>
      </c>
      <c r="AS25" s="254"/>
      <c r="AT25" s="140">
        <f t="shared" si="14"/>
        <v>300</v>
      </c>
      <c r="AU25" s="283">
        <v>899</v>
      </c>
      <c r="AV25" s="140">
        <f t="shared" si="15"/>
        <v>307</v>
      </c>
      <c r="AW25" s="271">
        <v>920</v>
      </c>
      <c r="AX25" s="140">
        <f t="shared" si="16"/>
        <v>-7</v>
      </c>
      <c r="AY25" s="254"/>
      <c r="AZ25" s="283">
        <v>2179239.84</v>
      </c>
      <c r="BA25" s="283">
        <v>2051784.17</v>
      </c>
      <c r="BB25" s="283">
        <f t="shared" si="17"/>
        <v>127455.66999999993</v>
      </c>
      <c r="BC25" s="271">
        <f t="shared" si="18"/>
        <v>6.2119433351510815E-2</v>
      </c>
      <c r="BD25" s="254"/>
      <c r="BE25" s="283">
        <v>8637670</v>
      </c>
      <c r="BF25" s="283">
        <v>9057992</v>
      </c>
      <c r="BG25" s="283">
        <f t="shared" si="19"/>
        <v>-420322</v>
      </c>
      <c r="BH25" s="271">
        <f t="shared" si="20"/>
        <v>-4.6403441292507216E-2</v>
      </c>
      <c r="BI25" s="254"/>
      <c r="BJ25" s="140">
        <f t="shared" si="21"/>
        <v>301</v>
      </c>
      <c r="BK25" s="283">
        <v>3608</v>
      </c>
      <c r="BL25" s="140">
        <f t="shared" si="22"/>
        <v>309</v>
      </c>
      <c r="BM25" s="271">
        <v>3712</v>
      </c>
      <c r="BN25" s="140">
        <f t="shared" si="23"/>
        <v>-8</v>
      </c>
    </row>
    <row r="26" spans="1:67" s="41" customFormat="1" x14ac:dyDescent="0.25">
      <c r="A26" s="41" t="s">
        <v>871</v>
      </c>
      <c r="B26" s="41" t="s">
        <v>52</v>
      </c>
      <c r="C26" s="62" t="s">
        <v>763</v>
      </c>
      <c r="D26" s="48"/>
      <c r="E26" s="48"/>
      <c r="F26" s="283">
        <v>0</v>
      </c>
      <c r="G26" s="283">
        <v>0</v>
      </c>
      <c r="H26" s="283">
        <f t="shared" si="0"/>
        <v>0</v>
      </c>
      <c r="I26" s="271" t="str">
        <f t="shared" si="1"/>
        <v/>
      </c>
      <c r="J26" s="254"/>
      <c r="K26" s="283">
        <v>0</v>
      </c>
      <c r="L26" s="283">
        <v>0</v>
      </c>
      <c r="M26" s="283">
        <f t="shared" si="2"/>
        <v>0</v>
      </c>
      <c r="N26" s="271" t="str">
        <f t="shared" si="3"/>
        <v/>
      </c>
      <c r="O26" s="254"/>
      <c r="P26" s="140">
        <v>0</v>
      </c>
      <c r="Q26" s="140">
        <v>0</v>
      </c>
      <c r="R26" s="140">
        <f t="shared" si="4"/>
        <v>0</v>
      </c>
      <c r="S26" s="254"/>
      <c r="T26" s="283">
        <v>0</v>
      </c>
      <c r="U26" s="283">
        <v>0</v>
      </c>
      <c r="V26" s="283">
        <f t="shared" si="5"/>
        <v>0</v>
      </c>
      <c r="W26" s="271" t="str">
        <f t="shared" si="6"/>
        <v/>
      </c>
      <c r="X26" s="254"/>
      <c r="Y26" s="283">
        <v>0</v>
      </c>
      <c r="Z26" s="283">
        <v>0</v>
      </c>
      <c r="AA26" s="283">
        <f t="shared" si="7"/>
        <v>0</v>
      </c>
      <c r="AB26" s="271" t="str">
        <f t="shared" si="8"/>
        <v/>
      </c>
      <c r="AC26" s="254"/>
      <c r="AD26" s="140">
        <f>ROUND(ABS(AE26)/MONTH(FERC_IS1!$C$699),0)</f>
        <v>0</v>
      </c>
      <c r="AE26" s="140">
        <v>0</v>
      </c>
      <c r="AF26" s="140">
        <f>ROUND(ABS(AG26)/MONTH(FERC_IS1!$C$699),0)</f>
        <v>0</v>
      </c>
      <c r="AG26" s="289">
        <v>0</v>
      </c>
      <c r="AH26" s="140">
        <f t="shared" si="9"/>
        <v>0</v>
      </c>
      <c r="AI26" s="254"/>
      <c r="AJ26" s="283">
        <v>0</v>
      </c>
      <c r="AK26" s="283">
        <v>0</v>
      </c>
      <c r="AL26" s="283">
        <f t="shared" si="10"/>
        <v>0</v>
      </c>
      <c r="AM26" s="271" t="str">
        <f t="shared" si="11"/>
        <v/>
      </c>
      <c r="AN26" s="254"/>
      <c r="AO26" s="283">
        <v>0</v>
      </c>
      <c r="AP26" s="283">
        <v>0</v>
      </c>
      <c r="AQ26" s="283">
        <f t="shared" si="12"/>
        <v>0</v>
      </c>
      <c r="AR26" s="271" t="str">
        <f t="shared" si="13"/>
        <v/>
      </c>
      <c r="AS26" s="254"/>
      <c r="AT26" s="140">
        <f t="shared" si="14"/>
        <v>0</v>
      </c>
      <c r="AU26" s="283">
        <v>0</v>
      </c>
      <c r="AV26" s="140">
        <f t="shared" si="15"/>
        <v>0</v>
      </c>
      <c r="AW26" s="271">
        <v>0</v>
      </c>
      <c r="AX26" s="140">
        <f t="shared" si="16"/>
        <v>0</v>
      </c>
      <c r="AY26" s="254"/>
      <c r="AZ26" s="283">
        <v>0</v>
      </c>
      <c r="BA26" s="283">
        <v>0</v>
      </c>
      <c r="BB26" s="283">
        <f t="shared" si="17"/>
        <v>0</v>
      </c>
      <c r="BC26" s="271" t="str">
        <f t="shared" si="18"/>
        <v/>
      </c>
      <c r="BD26" s="254"/>
      <c r="BE26" s="283">
        <v>0</v>
      </c>
      <c r="BF26" s="283">
        <v>0</v>
      </c>
      <c r="BG26" s="283">
        <f t="shared" si="19"/>
        <v>0</v>
      </c>
      <c r="BH26" s="271" t="str">
        <f t="shared" si="20"/>
        <v/>
      </c>
      <c r="BI26" s="254"/>
      <c r="BJ26" s="140">
        <f t="shared" si="21"/>
        <v>0</v>
      </c>
      <c r="BK26" s="283">
        <v>0</v>
      </c>
      <c r="BL26" s="140">
        <f t="shared" si="22"/>
        <v>0</v>
      </c>
      <c r="BM26" s="271">
        <v>0</v>
      </c>
      <c r="BN26" s="140">
        <f t="shared" si="23"/>
        <v>0</v>
      </c>
    </row>
    <row r="27" spans="1:67" s="41" customFormat="1" x14ac:dyDescent="0.25">
      <c r="A27" s="41" t="s">
        <v>872</v>
      </c>
      <c r="B27" s="41" t="s">
        <v>54</v>
      </c>
      <c r="C27" s="62" t="s">
        <v>762</v>
      </c>
      <c r="D27" s="48"/>
      <c r="E27" s="48"/>
      <c r="F27" s="283">
        <v>0</v>
      </c>
      <c r="G27" s="283">
        <v>0</v>
      </c>
      <c r="H27" s="283">
        <f t="shared" si="0"/>
        <v>0</v>
      </c>
      <c r="I27" s="271" t="str">
        <f t="shared" si="1"/>
        <v/>
      </c>
      <c r="J27" s="254"/>
      <c r="K27" s="283">
        <v>0</v>
      </c>
      <c r="L27" s="283">
        <v>0</v>
      </c>
      <c r="M27" s="283">
        <f t="shared" si="2"/>
        <v>0</v>
      </c>
      <c r="N27" s="271" t="str">
        <f t="shared" si="3"/>
        <v/>
      </c>
      <c r="O27" s="254"/>
      <c r="P27" s="140">
        <v>0</v>
      </c>
      <c r="Q27" s="140">
        <v>0</v>
      </c>
      <c r="R27" s="140">
        <f t="shared" si="4"/>
        <v>0</v>
      </c>
      <c r="S27" s="254"/>
      <c r="T27" s="283">
        <v>0</v>
      </c>
      <c r="U27" s="283">
        <v>0</v>
      </c>
      <c r="V27" s="283">
        <f t="shared" si="5"/>
        <v>0</v>
      </c>
      <c r="W27" s="271" t="str">
        <f t="shared" si="6"/>
        <v/>
      </c>
      <c r="X27" s="254"/>
      <c r="Y27" s="283">
        <v>0</v>
      </c>
      <c r="Z27" s="283">
        <v>0</v>
      </c>
      <c r="AA27" s="283">
        <f t="shared" si="7"/>
        <v>0</v>
      </c>
      <c r="AB27" s="271" t="str">
        <f t="shared" si="8"/>
        <v/>
      </c>
      <c r="AC27" s="254"/>
      <c r="AD27" s="140">
        <f>ROUND(ABS(AE27)/MONTH(FERC_IS1!$C$699),0)</f>
        <v>0</v>
      </c>
      <c r="AE27" s="140">
        <v>0</v>
      </c>
      <c r="AF27" s="140">
        <f>ROUND(ABS(AG27)/MONTH(FERC_IS1!$C$699),0)</f>
        <v>0</v>
      </c>
      <c r="AG27" s="289">
        <v>0</v>
      </c>
      <c r="AH27" s="140">
        <f t="shared" si="9"/>
        <v>0</v>
      </c>
      <c r="AI27" s="254"/>
      <c r="AJ27" s="283">
        <v>0</v>
      </c>
      <c r="AK27" s="283">
        <v>0</v>
      </c>
      <c r="AL27" s="283">
        <f t="shared" si="10"/>
        <v>0</v>
      </c>
      <c r="AM27" s="271" t="str">
        <f t="shared" si="11"/>
        <v/>
      </c>
      <c r="AN27" s="254"/>
      <c r="AO27" s="283">
        <v>0</v>
      </c>
      <c r="AP27" s="283">
        <v>0</v>
      </c>
      <c r="AQ27" s="283">
        <f t="shared" si="12"/>
        <v>0</v>
      </c>
      <c r="AR27" s="271" t="str">
        <f t="shared" si="13"/>
        <v/>
      </c>
      <c r="AS27" s="254"/>
      <c r="AT27" s="140">
        <f t="shared" si="14"/>
        <v>0</v>
      </c>
      <c r="AU27" s="283">
        <v>0</v>
      </c>
      <c r="AV27" s="140">
        <f t="shared" si="15"/>
        <v>0</v>
      </c>
      <c r="AW27" s="271">
        <v>0</v>
      </c>
      <c r="AX27" s="140">
        <f t="shared" si="16"/>
        <v>0</v>
      </c>
      <c r="AY27" s="254"/>
      <c r="AZ27" s="283">
        <v>0</v>
      </c>
      <c r="BA27" s="283">
        <v>0</v>
      </c>
      <c r="BB27" s="283">
        <f t="shared" si="17"/>
        <v>0</v>
      </c>
      <c r="BC27" s="271" t="str">
        <f t="shared" si="18"/>
        <v/>
      </c>
      <c r="BD27" s="254"/>
      <c r="BE27" s="283">
        <v>0</v>
      </c>
      <c r="BF27" s="283">
        <v>0</v>
      </c>
      <c r="BG27" s="283">
        <f t="shared" si="19"/>
        <v>0</v>
      </c>
      <c r="BH27" s="271" t="str">
        <f t="shared" si="20"/>
        <v/>
      </c>
      <c r="BI27" s="254"/>
      <c r="BJ27" s="140">
        <f t="shared" si="21"/>
        <v>0</v>
      </c>
      <c r="BK27" s="283">
        <v>0</v>
      </c>
      <c r="BL27" s="140">
        <f t="shared" si="22"/>
        <v>0</v>
      </c>
      <c r="BM27" s="271">
        <v>0</v>
      </c>
      <c r="BN27" s="140">
        <f t="shared" si="23"/>
        <v>0</v>
      </c>
    </row>
    <row r="28" spans="1:67" s="41" customFormat="1" x14ac:dyDescent="0.25">
      <c r="A28" s="41" t="s">
        <v>873</v>
      </c>
      <c r="B28" s="38" t="s">
        <v>56</v>
      </c>
      <c r="C28" s="62" t="s">
        <v>761</v>
      </c>
      <c r="D28" s="48"/>
      <c r="E28" s="48"/>
      <c r="F28" s="283">
        <v>0</v>
      </c>
      <c r="G28" s="283">
        <v>0</v>
      </c>
      <c r="H28" s="283">
        <f t="shared" si="0"/>
        <v>0</v>
      </c>
      <c r="I28" s="271" t="str">
        <f t="shared" si="1"/>
        <v/>
      </c>
      <c r="J28" s="254"/>
      <c r="K28" s="283">
        <v>0</v>
      </c>
      <c r="L28" s="283">
        <v>0</v>
      </c>
      <c r="M28" s="283">
        <f t="shared" si="2"/>
        <v>0</v>
      </c>
      <c r="N28" s="271" t="str">
        <f t="shared" si="3"/>
        <v/>
      </c>
      <c r="O28" s="254"/>
      <c r="P28" s="140">
        <v>0</v>
      </c>
      <c r="Q28" s="140">
        <v>0</v>
      </c>
      <c r="R28" s="140">
        <f t="shared" si="4"/>
        <v>0</v>
      </c>
      <c r="S28" s="254"/>
      <c r="T28" s="283">
        <v>0</v>
      </c>
      <c r="U28" s="283">
        <v>0</v>
      </c>
      <c r="V28" s="283">
        <f t="shared" si="5"/>
        <v>0</v>
      </c>
      <c r="W28" s="271" t="str">
        <f t="shared" si="6"/>
        <v/>
      </c>
      <c r="X28" s="254"/>
      <c r="Y28" s="283">
        <v>0</v>
      </c>
      <c r="Z28" s="283">
        <v>0</v>
      </c>
      <c r="AA28" s="283">
        <f t="shared" si="7"/>
        <v>0</v>
      </c>
      <c r="AB28" s="271" t="str">
        <f t="shared" si="8"/>
        <v/>
      </c>
      <c r="AC28" s="254"/>
      <c r="AD28" s="140">
        <f>ROUND(ABS(AE28)/MONTH(FERC_IS1!$C$699),0)</f>
        <v>0</v>
      </c>
      <c r="AE28" s="140">
        <v>0</v>
      </c>
      <c r="AF28" s="140">
        <f>ROUND(ABS(AG28)/MONTH(FERC_IS1!$C$699),0)</f>
        <v>0</v>
      </c>
      <c r="AG28" s="289">
        <v>0</v>
      </c>
      <c r="AH28" s="140">
        <f t="shared" si="9"/>
        <v>0</v>
      </c>
      <c r="AI28" s="254"/>
      <c r="AJ28" s="283">
        <v>0</v>
      </c>
      <c r="AK28" s="283">
        <v>0</v>
      </c>
      <c r="AL28" s="283">
        <f t="shared" si="10"/>
        <v>0</v>
      </c>
      <c r="AM28" s="271" t="str">
        <f t="shared" si="11"/>
        <v/>
      </c>
      <c r="AN28" s="254"/>
      <c r="AO28" s="283">
        <v>0</v>
      </c>
      <c r="AP28" s="283">
        <v>0</v>
      </c>
      <c r="AQ28" s="283">
        <f t="shared" si="12"/>
        <v>0</v>
      </c>
      <c r="AR28" s="271" t="str">
        <f t="shared" si="13"/>
        <v/>
      </c>
      <c r="AS28" s="254"/>
      <c r="AT28" s="140">
        <f t="shared" si="14"/>
        <v>0</v>
      </c>
      <c r="AU28" s="283">
        <v>0</v>
      </c>
      <c r="AV28" s="140">
        <f t="shared" si="15"/>
        <v>0</v>
      </c>
      <c r="AW28" s="271">
        <v>0</v>
      </c>
      <c r="AX28" s="140">
        <f t="shared" si="16"/>
        <v>0</v>
      </c>
      <c r="AY28" s="254"/>
      <c r="AZ28" s="283">
        <v>0</v>
      </c>
      <c r="BA28" s="283">
        <v>0</v>
      </c>
      <c r="BB28" s="283">
        <f t="shared" si="17"/>
        <v>0</v>
      </c>
      <c r="BC28" s="271" t="str">
        <f t="shared" si="18"/>
        <v/>
      </c>
      <c r="BD28" s="254"/>
      <c r="BE28" s="283">
        <v>0</v>
      </c>
      <c r="BF28" s="283">
        <v>0</v>
      </c>
      <c r="BG28" s="283">
        <f t="shared" si="19"/>
        <v>0</v>
      </c>
      <c r="BH28" s="271" t="str">
        <f t="shared" si="20"/>
        <v/>
      </c>
      <c r="BI28" s="254"/>
      <c r="BJ28" s="140">
        <f t="shared" si="21"/>
        <v>0</v>
      </c>
      <c r="BK28" s="283">
        <v>0</v>
      </c>
      <c r="BL28" s="140">
        <f t="shared" si="22"/>
        <v>0</v>
      </c>
      <c r="BM28" s="271">
        <v>0</v>
      </c>
      <c r="BN28" s="140">
        <f t="shared" si="23"/>
        <v>0</v>
      </c>
    </row>
    <row r="29" spans="1:67" s="41" customFormat="1" x14ac:dyDescent="0.25">
      <c r="A29" s="41" t="s">
        <v>874</v>
      </c>
      <c r="B29" s="41" t="s">
        <v>58</v>
      </c>
      <c r="C29" s="61" t="s">
        <v>760</v>
      </c>
      <c r="D29" s="48"/>
      <c r="E29" s="48"/>
      <c r="F29" s="283">
        <v>60647654.730000004</v>
      </c>
      <c r="G29" s="283">
        <v>56240589.899999999</v>
      </c>
      <c r="H29" s="283">
        <f t="shared" si="0"/>
        <v>4407064.8300000057</v>
      </c>
      <c r="I29" s="271">
        <f t="shared" si="1"/>
        <v>7.8360928251927989E-2</v>
      </c>
      <c r="J29" s="254"/>
      <c r="K29" s="283">
        <v>472211480</v>
      </c>
      <c r="L29" s="283">
        <v>471776583</v>
      </c>
      <c r="M29" s="283">
        <f t="shared" si="2"/>
        <v>434897</v>
      </c>
      <c r="N29" s="271">
        <f t="shared" si="3"/>
        <v>9.2182828837013308E-4</v>
      </c>
      <c r="O29" s="254"/>
      <c r="P29" s="140">
        <v>161741</v>
      </c>
      <c r="Q29" s="140">
        <v>162404</v>
      </c>
      <c r="R29" s="140">
        <f t="shared" si="4"/>
        <v>-663</v>
      </c>
      <c r="S29" s="254"/>
      <c r="T29" s="283">
        <v>404835352.70999998</v>
      </c>
      <c r="U29" s="283">
        <v>372292280.25999999</v>
      </c>
      <c r="V29" s="283">
        <f t="shared" si="5"/>
        <v>32543072.449999988</v>
      </c>
      <c r="W29" s="271">
        <f t="shared" si="6"/>
        <v>8.741269743028969E-2</v>
      </c>
      <c r="X29" s="254"/>
      <c r="Y29" s="283">
        <v>3205833060</v>
      </c>
      <c r="Z29" s="283">
        <v>3153433359</v>
      </c>
      <c r="AA29" s="283">
        <f t="shared" si="7"/>
        <v>52399701</v>
      </c>
      <c r="AB29" s="271">
        <f t="shared" si="8"/>
        <v>1.6616714239560373E-2</v>
      </c>
      <c r="AC29" s="254"/>
      <c r="AD29" s="140">
        <f>ROUND(ABS(AE29)/MONTH(FERC_IS1!$C$699),0)</f>
        <v>162139</v>
      </c>
      <c r="AE29" s="140">
        <v>1134975</v>
      </c>
      <c r="AF29" s="140">
        <f>ROUND(ABS(AG29)/MONTH(FERC_IS1!$C$699),0)</f>
        <v>162493</v>
      </c>
      <c r="AG29" s="289">
        <v>1137450</v>
      </c>
      <c r="AH29" s="140">
        <f t="shared" si="9"/>
        <v>-354</v>
      </c>
      <c r="AI29" s="254"/>
      <c r="AJ29" s="283">
        <v>169126385.98999998</v>
      </c>
      <c r="AK29" s="283">
        <v>157356263.68000001</v>
      </c>
      <c r="AL29" s="283">
        <f t="shared" si="10"/>
        <v>11770122.309999973</v>
      </c>
      <c r="AM29" s="271">
        <f t="shared" si="11"/>
        <v>7.4799197913949678E-2</v>
      </c>
      <c r="AN29" s="254"/>
      <c r="AO29" s="283">
        <v>1324254457</v>
      </c>
      <c r="AP29" s="283">
        <v>1327898851</v>
      </c>
      <c r="AQ29" s="283">
        <f t="shared" si="12"/>
        <v>-3644394</v>
      </c>
      <c r="AR29" s="271">
        <f t="shared" si="13"/>
        <v>-2.7444816276898788E-3</v>
      </c>
      <c r="AS29" s="254"/>
      <c r="AT29" s="140">
        <f t="shared" si="14"/>
        <v>161739</v>
      </c>
      <c r="AU29" s="283">
        <v>485218</v>
      </c>
      <c r="AV29" s="140">
        <f t="shared" si="15"/>
        <v>162298</v>
      </c>
      <c r="AW29" s="271">
        <v>486894</v>
      </c>
      <c r="AX29" s="140">
        <f t="shared" si="16"/>
        <v>-559</v>
      </c>
      <c r="AY29" s="254"/>
      <c r="AZ29" s="283">
        <v>673259330.31999993</v>
      </c>
      <c r="BA29" s="283">
        <v>602503537.72000003</v>
      </c>
      <c r="BB29" s="283">
        <f t="shared" si="17"/>
        <v>70755792.599999905</v>
      </c>
      <c r="BC29" s="271">
        <f t="shared" si="18"/>
        <v>0.11743631061114544</v>
      </c>
      <c r="BD29" s="254"/>
      <c r="BE29" s="283">
        <v>5373676716</v>
      </c>
      <c r="BF29" s="283">
        <v>5312747922</v>
      </c>
      <c r="BG29" s="283">
        <f t="shared" si="19"/>
        <v>60928794</v>
      </c>
      <c r="BH29" s="271">
        <f t="shared" si="20"/>
        <v>1.1468414254644925E-2</v>
      </c>
      <c r="BI29" s="254"/>
      <c r="BJ29" s="140">
        <f t="shared" si="21"/>
        <v>162300</v>
      </c>
      <c r="BK29" s="283">
        <v>1947599</v>
      </c>
      <c r="BL29" s="140">
        <f t="shared" si="22"/>
        <v>162552</v>
      </c>
      <c r="BM29" s="271">
        <v>1950621</v>
      </c>
      <c r="BN29" s="140">
        <f t="shared" si="23"/>
        <v>-252</v>
      </c>
    </row>
    <row r="30" spans="1:67" s="68" customFormat="1" hidden="1" outlineLevel="1" x14ac:dyDescent="0.25">
      <c r="A30" s="63" t="s">
        <v>1255</v>
      </c>
      <c r="B30" s="64" t="s">
        <v>1714</v>
      </c>
      <c r="C30" s="65" t="s">
        <v>2172</v>
      </c>
      <c r="D30" s="66"/>
      <c r="E30" s="67"/>
      <c r="F30" s="281">
        <v>0</v>
      </c>
      <c r="G30" s="281">
        <v>0</v>
      </c>
      <c r="H30" s="281">
        <f t="shared" si="0"/>
        <v>0</v>
      </c>
      <c r="I30" s="269" t="str">
        <f t="shared" si="1"/>
        <v/>
      </c>
      <c r="J30" s="275"/>
      <c r="K30" s="281">
        <v>0</v>
      </c>
      <c r="L30" s="281">
        <v>0</v>
      </c>
      <c r="M30" s="281">
        <f t="shared" si="2"/>
        <v>0</v>
      </c>
      <c r="N30" s="269" t="str">
        <f t="shared" si="3"/>
        <v/>
      </c>
      <c r="O30" s="275"/>
      <c r="P30" s="281">
        <v>0</v>
      </c>
      <c r="Q30" s="281">
        <v>0</v>
      </c>
      <c r="R30" s="281">
        <f t="shared" si="4"/>
        <v>0</v>
      </c>
      <c r="S30" s="275"/>
      <c r="T30" s="281">
        <v>0</v>
      </c>
      <c r="U30" s="281">
        <v>-18.93</v>
      </c>
      <c r="V30" s="281">
        <f t="shared" si="5"/>
        <v>18.93</v>
      </c>
      <c r="W30" s="269">
        <f t="shared" si="6"/>
        <v>1</v>
      </c>
      <c r="X30" s="275"/>
      <c r="Y30" s="281">
        <v>0</v>
      </c>
      <c r="Z30" s="281">
        <v>0</v>
      </c>
      <c r="AA30" s="281">
        <f t="shared" si="7"/>
        <v>0</v>
      </c>
      <c r="AB30" s="269" t="str">
        <f t="shared" si="8"/>
        <v/>
      </c>
      <c r="AC30" s="275"/>
      <c r="AD30" s="308">
        <f>ROUND(ABS(AE30)/MONTH(FERC_IS1!$C$699),0)</f>
        <v>0</v>
      </c>
      <c r="AE30" s="281">
        <v>0</v>
      </c>
      <c r="AF30" s="308">
        <f>ROUND(ABS(AG30)/MONTH(FERC_IS1!$C$699),0)</f>
        <v>0</v>
      </c>
      <c r="AG30" s="269">
        <v>0</v>
      </c>
      <c r="AH30" s="281">
        <f t="shared" si="9"/>
        <v>0</v>
      </c>
      <c r="AI30" s="275"/>
      <c r="AJ30" s="281">
        <v>0</v>
      </c>
      <c r="AK30" s="281">
        <v>6.84</v>
      </c>
      <c r="AL30" s="281">
        <f t="shared" si="10"/>
        <v>-6.84</v>
      </c>
      <c r="AM30" s="269">
        <f t="shared" si="11"/>
        <v>1</v>
      </c>
      <c r="AN30" s="275"/>
      <c r="AO30" s="281">
        <v>0</v>
      </c>
      <c r="AP30" s="281">
        <v>0</v>
      </c>
      <c r="AQ30" s="281">
        <f t="shared" si="12"/>
        <v>0</v>
      </c>
      <c r="AR30" s="269" t="str">
        <f t="shared" si="13"/>
        <v/>
      </c>
      <c r="AS30" s="275"/>
      <c r="AT30" s="293">
        <f t="shared" si="14"/>
        <v>0</v>
      </c>
      <c r="AU30" s="281">
        <v>0</v>
      </c>
      <c r="AV30" s="293">
        <f t="shared" si="15"/>
        <v>0</v>
      </c>
      <c r="AW30" s="269">
        <v>0</v>
      </c>
      <c r="AX30" s="293">
        <f t="shared" si="16"/>
        <v>0</v>
      </c>
      <c r="AY30" s="275"/>
      <c r="AZ30" s="281">
        <v>0</v>
      </c>
      <c r="BA30" s="281">
        <v>-742.21999999999991</v>
      </c>
      <c r="BB30" s="281">
        <f t="shared" si="17"/>
        <v>742.21999999999991</v>
      </c>
      <c r="BC30" s="269">
        <f t="shared" si="18"/>
        <v>1</v>
      </c>
      <c r="BD30" s="275"/>
      <c r="BE30" s="281">
        <v>0</v>
      </c>
      <c r="BF30" s="281">
        <v>0</v>
      </c>
      <c r="BG30" s="281">
        <f t="shared" si="19"/>
        <v>0</v>
      </c>
      <c r="BH30" s="269" t="str">
        <f t="shared" si="20"/>
        <v/>
      </c>
      <c r="BI30" s="275"/>
      <c r="BJ30" s="293">
        <f t="shared" si="21"/>
        <v>0</v>
      </c>
      <c r="BK30" s="281">
        <v>0</v>
      </c>
      <c r="BL30" s="293">
        <f t="shared" si="22"/>
        <v>0</v>
      </c>
      <c r="BM30" s="269">
        <v>0</v>
      </c>
      <c r="BN30" s="293">
        <f t="shared" si="23"/>
        <v>0</v>
      </c>
      <c r="BO30" s="63"/>
    </row>
    <row r="31" spans="1:67" s="68" customFormat="1" hidden="1" outlineLevel="1" x14ac:dyDescent="0.25">
      <c r="A31" s="63" t="s">
        <v>1256</v>
      </c>
      <c r="B31" s="64" t="s">
        <v>1715</v>
      </c>
      <c r="C31" s="65" t="s">
        <v>2173</v>
      </c>
      <c r="D31" s="66"/>
      <c r="E31" s="67"/>
      <c r="F31" s="281">
        <v>42966.73</v>
      </c>
      <c r="G31" s="281">
        <v>204696.31</v>
      </c>
      <c r="H31" s="281">
        <f t="shared" si="0"/>
        <v>-161729.57999999999</v>
      </c>
      <c r="I31" s="269">
        <f t="shared" si="1"/>
        <v>-0.7900952391374324</v>
      </c>
      <c r="J31" s="275"/>
      <c r="K31" s="281">
        <v>0</v>
      </c>
      <c r="L31" s="281">
        <v>7076014</v>
      </c>
      <c r="M31" s="281">
        <f t="shared" si="2"/>
        <v>-7076014</v>
      </c>
      <c r="N31" s="269">
        <f t="shared" si="3"/>
        <v>1</v>
      </c>
      <c r="O31" s="275"/>
      <c r="P31" s="281">
        <v>0</v>
      </c>
      <c r="Q31" s="281">
        <v>0</v>
      </c>
      <c r="R31" s="281">
        <f t="shared" si="4"/>
        <v>0</v>
      </c>
      <c r="S31" s="275"/>
      <c r="T31" s="281">
        <v>1561568.6600000001</v>
      </c>
      <c r="U31" s="281">
        <v>1507978.82</v>
      </c>
      <c r="V31" s="281">
        <f t="shared" si="5"/>
        <v>53589.840000000084</v>
      </c>
      <c r="W31" s="269">
        <f t="shared" si="6"/>
        <v>3.553752830560318E-2</v>
      </c>
      <c r="X31" s="275"/>
      <c r="Y31" s="281">
        <v>32141242</v>
      </c>
      <c r="Z31" s="281">
        <v>44575055</v>
      </c>
      <c r="AA31" s="281">
        <f t="shared" si="7"/>
        <v>-12433813</v>
      </c>
      <c r="AB31" s="269">
        <f t="shared" si="8"/>
        <v>-0.27894105795270474</v>
      </c>
      <c r="AC31" s="275"/>
      <c r="AD31" s="308">
        <f>ROUND(ABS(AE31)/MONTH(FERC_IS1!$C$699),0)</f>
        <v>0</v>
      </c>
      <c r="AE31" s="281">
        <v>0</v>
      </c>
      <c r="AF31" s="308">
        <f>ROUND(ABS(AG31)/MONTH(FERC_IS1!$C$699),0)</f>
        <v>0</v>
      </c>
      <c r="AG31" s="269">
        <v>0</v>
      </c>
      <c r="AH31" s="281">
        <f t="shared" si="9"/>
        <v>0</v>
      </c>
      <c r="AI31" s="275"/>
      <c r="AJ31" s="281">
        <v>337179.19</v>
      </c>
      <c r="AK31" s="281">
        <v>531190.4</v>
      </c>
      <c r="AL31" s="281">
        <f t="shared" si="10"/>
        <v>-194011.21000000002</v>
      </c>
      <c r="AM31" s="269">
        <f t="shared" si="11"/>
        <v>-0.36523854723278132</v>
      </c>
      <c r="AN31" s="275"/>
      <c r="AO31" s="281">
        <v>5196616</v>
      </c>
      <c r="AP31" s="281">
        <v>18934436</v>
      </c>
      <c r="AQ31" s="281">
        <f t="shared" si="12"/>
        <v>-13737820</v>
      </c>
      <c r="AR31" s="269">
        <f t="shared" si="13"/>
        <v>-0.72554682906847612</v>
      </c>
      <c r="AS31" s="275"/>
      <c r="AT31" s="293">
        <f t="shared" si="14"/>
        <v>0</v>
      </c>
      <c r="AU31" s="281">
        <v>0</v>
      </c>
      <c r="AV31" s="293">
        <f t="shared" si="15"/>
        <v>0</v>
      </c>
      <c r="AW31" s="269">
        <v>0</v>
      </c>
      <c r="AX31" s="293">
        <f t="shared" si="16"/>
        <v>0</v>
      </c>
      <c r="AY31" s="275"/>
      <c r="AZ31" s="281">
        <v>2648800.85</v>
      </c>
      <c r="BA31" s="281">
        <v>2565474.21</v>
      </c>
      <c r="BB31" s="281">
        <f t="shared" si="17"/>
        <v>83326.64000000013</v>
      </c>
      <c r="BC31" s="269">
        <f t="shared" si="18"/>
        <v>3.2480014679235517E-2</v>
      </c>
      <c r="BD31" s="275"/>
      <c r="BE31" s="281">
        <v>61990157</v>
      </c>
      <c r="BF31" s="281">
        <v>74437301</v>
      </c>
      <c r="BG31" s="281">
        <f t="shared" si="19"/>
        <v>-12447144</v>
      </c>
      <c r="BH31" s="269">
        <f t="shared" si="20"/>
        <v>-0.16721648733610048</v>
      </c>
      <c r="BI31" s="275"/>
      <c r="BJ31" s="293">
        <f t="shared" si="21"/>
        <v>0</v>
      </c>
      <c r="BK31" s="281">
        <v>0</v>
      </c>
      <c r="BL31" s="293">
        <f t="shared" si="22"/>
        <v>0</v>
      </c>
      <c r="BM31" s="269">
        <v>0</v>
      </c>
      <c r="BN31" s="293">
        <f t="shared" si="23"/>
        <v>0</v>
      </c>
      <c r="BO31" s="63"/>
    </row>
    <row r="32" spans="1:67" s="68" customFormat="1" hidden="1" outlineLevel="1" x14ac:dyDescent="0.25">
      <c r="A32" s="63" t="s">
        <v>1257</v>
      </c>
      <c r="B32" s="64" t="s">
        <v>1716</v>
      </c>
      <c r="C32" s="65" t="s">
        <v>2174</v>
      </c>
      <c r="D32" s="66"/>
      <c r="E32" s="67"/>
      <c r="F32" s="281">
        <v>0</v>
      </c>
      <c r="G32" s="281">
        <v>198670.67</v>
      </c>
      <c r="H32" s="281">
        <f t="shared" si="0"/>
        <v>-198670.67</v>
      </c>
      <c r="I32" s="269">
        <f t="shared" si="1"/>
        <v>1</v>
      </c>
      <c r="J32" s="275"/>
      <c r="K32" s="281">
        <v>0</v>
      </c>
      <c r="L32" s="281">
        <v>0</v>
      </c>
      <c r="M32" s="281">
        <f t="shared" si="2"/>
        <v>0</v>
      </c>
      <c r="N32" s="269" t="str">
        <f t="shared" si="3"/>
        <v/>
      </c>
      <c r="O32" s="275"/>
      <c r="P32" s="281">
        <v>0</v>
      </c>
      <c r="Q32" s="281">
        <v>0</v>
      </c>
      <c r="R32" s="281">
        <f t="shared" si="4"/>
        <v>0</v>
      </c>
      <c r="S32" s="275"/>
      <c r="T32" s="281">
        <v>1325054.69</v>
      </c>
      <c r="U32" s="281">
        <v>973175.77</v>
      </c>
      <c r="V32" s="281">
        <f t="shared" si="5"/>
        <v>351878.91999999993</v>
      </c>
      <c r="W32" s="269">
        <f t="shared" si="6"/>
        <v>0.36157797064758396</v>
      </c>
      <c r="X32" s="275"/>
      <c r="Y32" s="281">
        <v>0</v>
      </c>
      <c r="Z32" s="281">
        <v>0</v>
      </c>
      <c r="AA32" s="281">
        <f t="shared" si="7"/>
        <v>0</v>
      </c>
      <c r="AB32" s="269" t="str">
        <f t="shared" si="8"/>
        <v/>
      </c>
      <c r="AC32" s="275"/>
      <c r="AD32" s="308">
        <f>ROUND(ABS(AE32)/MONTH(FERC_IS1!$C$699),0)</f>
        <v>0</v>
      </c>
      <c r="AE32" s="281">
        <v>0</v>
      </c>
      <c r="AF32" s="308">
        <f>ROUND(ABS(AG32)/MONTH(FERC_IS1!$C$699),0)</f>
        <v>0</v>
      </c>
      <c r="AG32" s="269">
        <v>0</v>
      </c>
      <c r="AH32" s="281">
        <f t="shared" si="9"/>
        <v>0</v>
      </c>
      <c r="AI32" s="275"/>
      <c r="AJ32" s="281">
        <v>516253.98000000004</v>
      </c>
      <c r="AK32" s="281">
        <v>144850.73000000001</v>
      </c>
      <c r="AL32" s="281">
        <f t="shared" si="10"/>
        <v>371403.25</v>
      </c>
      <c r="AM32" s="269">
        <f t="shared" si="11"/>
        <v>2.5640412720046353</v>
      </c>
      <c r="AN32" s="275"/>
      <c r="AO32" s="281">
        <v>0</v>
      </c>
      <c r="AP32" s="281">
        <v>0</v>
      </c>
      <c r="AQ32" s="281">
        <f t="shared" si="12"/>
        <v>0</v>
      </c>
      <c r="AR32" s="269" t="str">
        <f t="shared" si="13"/>
        <v/>
      </c>
      <c r="AS32" s="275"/>
      <c r="AT32" s="293">
        <f t="shared" si="14"/>
        <v>0</v>
      </c>
      <c r="AU32" s="281">
        <v>0</v>
      </c>
      <c r="AV32" s="293">
        <f t="shared" si="15"/>
        <v>0</v>
      </c>
      <c r="AW32" s="269">
        <v>0</v>
      </c>
      <c r="AX32" s="293">
        <f t="shared" si="16"/>
        <v>0</v>
      </c>
      <c r="AY32" s="275"/>
      <c r="AZ32" s="281">
        <v>2180308.39</v>
      </c>
      <c r="BA32" s="281">
        <v>1976747.6600000001</v>
      </c>
      <c r="BB32" s="281">
        <f t="shared" si="17"/>
        <v>203560.72999999998</v>
      </c>
      <c r="BC32" s="269">
        <f t="shared" si="18"/>
        <v>0.10297760008477762</v>
      </c>
      <c r="BD32" s="275"/>
      <c r="BE32" s="281">
        <v>0</v>
      </c>
      <c r="BF32" s="281">
        <v>0</v>
      </c>
      <c r="BG32" s="281">
        <f t="shared" si="19"/>
        <v>0</v>
      </c>
      <c r="BH32" s="269" t="str">
        <f t="shared" si="20"/>
        <v/>
      </c>
      <c r="BI32" s="275"/>
      <c r="BJ32" s="293">
        <f t="shared" si="21"/>
        <v>0</v>
      </c>
      <c r="BK32" s="281">
        <v>0</v>
      </c>
      <c r="BL32" s="293">
        <f t="shared" si="22"/>
        <v>0</v>
      </c>
      <c r="BM32" s="269">
        <v>0</v>
      </c>
      <c r="BN32" s="293">
        <f t="shared" si="23"/>
        <v>0</v>
      </c>
      <c r="BO32" s="63"/>
    </row>
    <row r="33" spans="1:67" s="68" customFormat="1" hidden="1" outlineLevel="1" x14ac:dyDescent="0.25">
      <c r="A33" s="63" t="s">
        <v>1258</v>
      </c>
      <c r="B33" s="64" t="s">
        <v>1717</v>
      </c>
      <c r="C33" s="65" t="s">
        <v>2175</v>
      </c>
      <c r="D33" s="66"/>
      <c r="E33" s="67"/>
      <c r="F33" s="281">
        <v>0</v>
      </c>
      <c r="G33" s="281">
        <v>0</v>
      </c>
      <c r="H33" s="281">
        <f t="shared" si="0"/>
        <v>0</v>
      </c>
      <c r="I33" s="269" t="str">
        <f t="shared" si="1"/>
        <v/>
      </c>
      <c r="J33" s="275"/>
      <c r="K33" s="281">
        <v>0</v>
      </c>
      <c r="L33" s="281">
        <v>0</v>
      </c>
      <c r="M33" s="281">
        <f t="shared" si="2"/>
        <v>0</v>
      </c>
      <c r="N33" s="269" t="str">
        <f t="shared" si="3"/>
        <v/>
      </c>
      <c r="O33" s="275"/>
      <c r="P33" s="281">
        <v>0</v>
      </c>
      <c r="Q33" s="281">
        <v>0</v>
      </c>
      <c r="R33" s="281">
        <f t="shared" si="4"/>
        <v>0</v>
      </c>
      <c r="S33" s="275"/>
      <c r="T33" s="281">
        <v>0</v>
      </c>
      <c r="U33" s="281">
        <v>0</v>
      </c>
      <c r="V33" s="281">
        <f t="shared" si="5"/>
        <v>0</v>
      </c>
      <c r="W33" s="269" t="str">
        <f t="shared" si="6"/>
        <v/>
      </c>
      <c r="X33" s="275"/>
      <c r="Y33" s="281">
        <v>0</v>
      </c>
      <c r="Z33" s="281">
        <v>0</v>
      </c>
      <c r="AA33" s="281">
        <f t="shared" si="7"/>
        <v>0</v>
      </c>
      <c r="AB33" s="269" t="str">
        <f t="shared" si="8"/>
        <v/>
      </c>
      <c r="AC33" s="275"/>
      <c r="AD33" s="308">
        <f>ROUND(ABS(AE33)/MONTH(FERC_IS1!$C$699),0)</f>
        <v>0</v>
      </c>
      <c r="AE33" s="281">
        <v>0</v>
      </c>
      <c r="AF33" s="308">
        <f>ROUND(ABS(AG33)/MONTH(FERC_IS1!$C$699),0)</f>
        <v>0</v>
      </c>
      <c r="AG33" s="269">
        <v>0</v>
      </c>
      <c r="AH33" s="281">
        <f t="shared" si="9"/>
        <v>0</v>
      </c>
      <c r="AI33" s="275"/>
      <c r="AJ33" s="281">
        <v>0</v>
      </c>
      <c r="AK33" s="281">
        <v>0</v>
      </c>
      <c r="AL33" s="281">
        <f t="shared" si="10"/>
        <v>0</v>
      </c>
      <c r="AM33" s="269" t="str">
        <f t="shared" si="11"/>
        <v/>
      </c>
      <c r="AN33" s="275"/>
      <c r="AO33" s="281">
        <v>0</v>
      </c>
      <c r="AP33" s="281">
        <v>0</v>
      </c>
      <c r="AQ33" s="281">
        <f t="shared" si="12"/>
        <v>0</v>
      </c>
      <c r="AR33" s="269" t="str">
        <f t="shared" si="13"/>
        <v/>
      </c>
      <c r="AS33" s="275"/>
      <c r="AT33" s="293">
        <f t="shared" si="14"/>
        <v>0</v>
      </c>
      <c r="AU33" s="281">
        <v>0</v>
      </c>
      <c r="AV33" s="293">
        <f t="shared" si="15"/>
        <v>0</v>
      </c>
      <c r="AW33" s="269">
        <v>0</v>
      </c>
      <c r="AX33" s="293">
        <f t="shared" si="16"/>
        <v>0</v>
      </c>
      <c r="AY33" s="275"/>
      <c r="AZ33" s="281">
        <v>0</v>
      </c>
      <c r="BA33" s="281">
        <v>0</v>
      </c>
      <c r="BB33" s="281">
        <f t="shared" si="17"/>
        <v>0</v>
      </c>
      <c r="BC33" s="269" t="str">
        <f t="shared" si="18"/>
        <v/>
      </c>
      <c r="BD33" s="275"/>
      <c r="BE33" s="281">
        <v>0</v>
      </c>
      <c r="BF33" s="281">
        <v>0</v>
      </c>
      <c r="BG33" s="281">
        <f t="shared" si="19"/>
        <v>0</v>
      </c>
      <c r="BH33" s="269" t="str">
        <f t="shared" si="20"/>
        <v/>
      </c>
      <c r="BI33" s="275"/>
      <c r="BJ33" s="293">
        <f t="shared" si="21"/>
        <v>0</v>
      </c>
      <c r="BK33" s="281">
        <v>0</v>
      </c>
      <c r="BL33" s="293">
        <f t="shared" si="22"/>
        <v>0</v>
      </c>
      <c r="BM33" s="269">
        <v>0</v>
      </c>
      <c r="BN33" s="293">
        <f t="shared" si="23"/>
        <v>0</v>
      </c>
      <c r="BO33" s="63"/>
    </row>
    <row r="34" spans="1:67" s="68" customFormat="1" hidden="1" outlineLevel="1" x14ac:dyDescent="0.25">
      <c r="A34" s="63" t="s">
        <v>1259</v>
      </c>
      <c r="B34" s="64" t="s">
        <v>1718</v>
      </c>
      <c r="C34" s="65" t="s">
        <v>2176</v>
      </c>
      <c r="D34" s="66"/>
      <c r="E34" s="67"/>
      <c r="F34" s="281">
        <v>-297.09000000000003</v>
      </c>
      <c r="G34" s="281">
        <v>-195.99</v>
      </c>
      <c r="H34" s="281">
        <f t="shared" si="0"/>
        <v>-101.10000000000002</v>
      </c>
      <c r="I34" s="269">
        <f t="shared" si="1"/>
        <v>0.51584264503290989</v>
      </c>
      <c r="J34" s="275"/>
      <c r="K34" s="281">
        <v>0</v>
      </c>
      <c r="L34" s="281">
        <v>0</v>
      </c>
      <c r="M34" s="281">
        <f t="shared" si="2"/>
        <v>0</v>
      </c>
      <c r="N34" s="269" t="str">
        <f t="shared" si="3"/>
        <v/>
      </c>
      <c r="O34" s="275"/>
      <c r="P34" s="281">
        <v>0</v>
      </c>
      <c r="Q34" s="281">
        <v>0</v>
      </c>
      <c r="R34" s="281">
        <f t="shared" si="4"/>
        <v>0</v>
      </c>
      <c r="S34" s="275"/>
      <c r="T34" s="281">
        <v>-2544.14</v>
      </c>
      <c r="U34" s="281">
        <v>-3298.07</v>
      </c>
      <c r="V34" s="281">
        <f t="shared" si="5"/>
        <v>753.93000000000029</v>
      </c>
      <c r="W34" s="269">
        <f t="shared" si="6"/>
        <v>-0.22859733116640951</v>
      </c>
      <c r="X34" s="275"/>
      <c r="Y34" s="281">
        <v>0</v>
      </c>
      <c r="Z34" s="281">
        <v>0</v>
      </c>
      <c r="AA34" s="281">
        <f t="shared" si="7"/>
        <v>0</v>
      </c>
      <c r="AB34" s="269" t="str">
        <f t="shared" si="8"/>
        <v/>
      </c>
      <c r="AC34" s="275"/>
      <c r="AD34" s="308">
        <f>ROUND(ABS(AE34)/MONTH(FERC_IS1!$C$699),0)</f>
        <v>0</v>
      </c>
      <c r="AE34" s="281">
        <v>0</v>
      </c>
      <c r="AF34" s="308">
        <f>ROUND(ABS(AG34)/MONTH(FERC_IS1!$C$699),0)</f>
        <v>0</v>
      </c>
      <c r="AG34" s="269">
        <v>0</v>
      </c>
      <c r="AH34" s="281">
        <f t="shared" si="9"/>
        <v>0</v>
      </c>
      <c r="AI34" s="275"/>
      <c r="AJ34" s="281">
        <v>-676.34</v>
      </c>
      <c r="AK34" s="281">
        <v>-1671.22</v>
      </c>
      <c r="AL34" s="281">
        <f t="shared" si="10"/>
        <v>994.88</v>
      </c>
      <c r="AM34" s="269">
        <f t="shared" si="11"/>
        <v>-0.59530163593063745</v>
      </c>
      <c r="AN34" s="275"/>
      <c r="AO34" s="281">
        <v>0</v>
      </c>
      <c r="AP34" s="281">
        <v>0</v>
      </c>
      <c r="AQ34" s="281">
        <f t="shared" si="12"/>
        <v>0</v>
      </c>
      <c r="AR34" s="269" t="str">
        <f t="shared" si="13"/>
        <v/>
      </c>
      <c r="AS34" s="275"/>
      <c r="AT34" s="293">
        <f t="shared" si="14"/>
        <v>0</v>
      </c>
      <c r="AU34" s="281">
        <v>0</v>
      </c>
      <c r="AV34" s="293">
        <f t="shared" si="15"/>
        <v>0</v>
      </c>
      <c r="AW34" s="269">
        <v>0</v>
      </c>
      <c r="AX34" s="293">
        <f t="shared" si="16"/>
        <v>0</v>
      </c>
      <c r="AY34" s="275"/>
      <c r="AZ34" s="281">
        <v>-6117.71</v>
      </c>
      <c r="BA34" s="281">
        <v>-5375.0300000000007</v>
      </c>
      <c r="BB34" s="281">
        <f t="shared" si="17"/>
        <v>-742.67999999999938</v>
      </c>
      <c r="BC34" s="269">
        <f t="shared" si="18"/>
        <v>0.13817225206184883</v>
      </c>
      <c r="BD34" s="275"/>
      <c r="BE34" s="281">
        <v>0</v>
      </c>
      <c r="BF34" s="281">
        <v>0</v>
      </c>
      <c r="BG34" s="281">
        <f t="shared" si="19"/>
        <v>0</v>
      </c>
      <c r="BH34" s="269" t="str">
        <f t="shared" si="20"/>
        <v/>
      </c>
      <c r="BI34" s="275"/>
      <c r="BJ34" s="293">
        <f t="shared" si="21"/>
        <v>0</v>
      </c>
      <c r="BK34" s="281">
        <v>0</v>
      </c>
      <c r="BL34" s="293">
        <f t="shared" si="22"/>
        <v>0</v>
      </c>
      <c r="BM34" s="269">
        <v>0</v>
      </c>
      <c r="BN34" s="293">
        <f t="shared" si="23"/>
        <v>0</v>
      </c>
      <c r="BO34" s="63"/>
    </row>
    <row r="35" spans="1:67" s="68" customFormat="1" hidden="1" outlineLevel="1" x14ac:dyDescent="0.25">
      <c r="A35" s="63" t="s">
        <v>1260</v>
      </c>
      <c r="B35" s="64" t="s">
        <v>1719</v>
      </c>
      <c r="C35" s="65" t="s">
        <v>2177</v>
      </c>
      <c r="D35" s="66"/>
      <c r="E35" s="67"/>
      <c r="F35" s="281">
        <v>-593030.27</v>
      </c>
      <c r="G35" s="281">
        <v>-84888.49</v>
      </c>
      <c r="H35" s="281">
        <f t="shared" si="0"/>
        <v>-508141.78</v>
      </c>
      <c r="I35" s="269">
        <f t="shared" si="1"/>
        <v>5.9859915048553693</v>
      </c>
      <c r="J35" s="275"/>
      <c r="K35" s="281">
        <v>0</v>
      </c>
      <c r="L35" s="281">
        <v>0</v>
      </c>
      <c r="M35" s="281">
        <f t="shared" si="2"/>
        <v>0</v>
      </c>
      <c r="N35" s="269" t="str">
        <f t="shared" si="3"/>
        <v/>
      </c>
      <c r="O35" s="275"/>
      <c r="P35" s="281">
        <v>0</v>
      </c>
      <c r="Q35" s="281">
        <v>0</v>
      </c>
      <c r="R35" s="281">
        <f t="shared" si="4"/>
        <v>0</v>
      </c>
      <c r="S35" s="275"/>
      <c r="T35" s="281">
        <v>891465.67</v>
      </c>
      <c r="U35" s="281">
        <v>734466.67</v>
      </c>
      <c r="V35" s="281">
        <f t="shared" si="5"/>
        <v>156999</v>
      </c>
      <c r="W35" s="269">
        <f t="shared" si="6"/>
        <v>0.21375918937206503</v>
      </c>
      <c r="X35" s="275"/>
      <c r="Y35" s="281">
        <v>0</v>
      </c>
      <c r="Z35" s="281">
        <v>0</v>
      </c>
      <c r="AA35" s="281">
        <f t="shared" si="7"/>
        <v>0</v>
      </c>
      <c r="AB35" s="269" t="str">
        <f t="shared" si="8"/>
        <v/>
      </c>
      <c r="AC35" s="275"/>
      <c r="AD35" s="308">
        <f>ROUND(ABS(AE35)/MONTH(FERC_IS1!$C$699),0)</f>
        <v>0</v>
      </c>
      <c r="AE35" s="281">
        <v>0</v>
      </c>
      <c r="AF35" s="308">
        <f>ROUND(ABS(AG35)/MONTH(FERC_IS1!$C$699),0)</f>
        <v>0</v>
      </c>
      <c r="AG35" s="269">
        <v>0</v>
      </c>
      <c r="AH35" s="281">
        <f t="shared" si="9"/>
        <v>0</v>
      </c>
      <c r="AI35" s="275"/>
      <c r="AJ35" s="281">
        <v>629613.03</v>
      </c>
      <c r="AK35" s="281">
        <v>706868.4</v>
      </c>
      <c r="AL35" s="281">
        <f t="shared" si="10"/>
        <v>-77255.37</v>
      </c>
      <c r="AM35" s="269">
        <f t="shared" si="11"/>
        <v>-0.10929243689490151</v>
      </c>
      <c r="AN35" s="275"/>
      <c r="AO35" s="281">
        <v>0</v>
      </c>
      <c r="AP35" s="281">
        <v>0</v>
      </c>
      <c r="AQ35" s="281">
        <f t="shared" si="12"/>
        <v>0</v>
      </c>
      <c r="AR35" s="269" t="str">
        <f t="shared" si="13"/>
        <v/>
      </c>
      <c r="AS35" s="275"/>
      <c r="AT35" s="293">
        <f t="shared" si="14"/>
        <v>0</v>
      </c>
      <c r="AU35" s="281">
        <v>0</v>
      </c>
      <c r="AV35" s="293">
        <f t="shared" si="15"/>
        <v>0</v>
      </c>
      <c r="AW35" s="269">
        <v>0</v>
      </c>
      <c r="AX35" s="293">
        <f t="shared" si="16"/>
        <v>0</v>
      </c>
      <c r="AY35" s="275"/>
      <c r="AZ35" s="281">
        <v>199936.96000000008</v>
      </c>
      <c r="BA35" s="281">
        <v>487960.20000000007</v>
      </c>
      <c r="BB35" s="281">
        <f t="shared" si="17"/>
        <v>-288023.24</v>
      </c>
      <c r="BC35" s="269">
        <f t="shared" si="18"/>
        <v>-0.59025969740974771</v>
      </c>
      <c r="BD35" s="275"/>
      <c r="BE35" s="281">
        <v>0</v>
      </c>
      <c r="BF35" s="281">
        <v>0</v>
      </c>
      <c r="BG35" s="281">
        <f t="shared" si="19"/>
        <v>0</v>
      </c>
      <c r="BH35" s="269" t="str">
        <f t="shared" si="20"/>
        <v/>
      </c>
      <c r="BI35" s="275"/>
      <c r="BJ35" s="293">
        <f t="shared" si="21"/>
        <v>0</v>
      </c>
      <c r="BK35" s="281">
        <v>0</v>
      </c>
      <c r="BL35" s="293">
        <f t="shared" si="22"/>
        <v>0</v>
      </c>
      <c r="BM35" s="269">
        <v>0</v>
      </c>
      <c r="BN35" s="293">
        <f t="shared" si="23"/>
        <v>0</v>
      </c>
      <c r="BO35" s="63"/>
    </row>
    <row r="36" spans="1:67" s="68" customFormat="1" hidden="1" outlineLevel="1" x14ac:dyDescent="0.25">
      <c r="A36" s="63" t="s">
        <v>1261</v>
      </c>
      <c r="B36" s="64" t="s">
        <v>1720</v>
      </c>
      <c r="C36" s="65" t="s">
        <v>2178</v>
      </c>
      <c r="D36" s="66"/>
      <c r="E36" s="67"/>
      <c r="F36" s="281">
        <v>-14240.69</v>
      </c>
      <c r="G36" s="281">
        <v>-12961.6</v>
      </c>
      <c r="H36" s="281">
        <f t="shared" si="0"/>
        <v>-1279.0900000000001</v>
      </c>
      <c r="I36" s="269">
        <f t="shared" si="1"/>
        <v>9.8683032958893968E-2</v>
      </c>
      <c r="J36" s="275"/>
      <c r="K36" s="281">
        <v>0</v>
      </c>
      <c r="L36" s="281">
        <v>0</v>
      </c>
      <c r="M36" s="281">
        <f t="shared" si="2"/>
        <v>0</v>
      </c>
      <c r="N36" s="269" t="str">
        <f t="shared" si="3"/>
        <v/>
      </c>
      <c r="O36" s="275"/>
      <c r="P36" s="281">
        <v>0</v>
      </c>
      <c r="Q36" s="281">
        <v>0</v>
      </c>
      <c r="R36" s="281">
        <f t="shared" si="4"/>
        <v>0</v>
      </c>
      <c r="S36" s="275"/>
      <c r="T36" s="281">
        <v>-47229.599999999999</v>
      </c>
      <c r="U36" s="281">
        <v>-27068.15</v>
      </c>
      <c r="V36" s="281">
        <f t="shared" si="5"/>
        <v>-20161.449999999997</v>
      </c>
      <c r="W36" s="269">
        <f t="shared" si="6"/>
        <v>0.74484033818343687</v>
      </c>
      <c r="X36" s="275"/>
      <c r="Y36" s="281">
        <v>0</v>
      </c>
      <c r="Z36" s="281">
        <v>0</v>
      </c>
      <c r="AA36" s="281">
        <f t="shared" si="7"/>
        <v>0</v>
      </c>
      <c r="AB36" s="269" t="str">
        <f t="shared" si="8"/>
        <v/>
      </c>
      <c r="AC36" s="275"/>
      <c r="AD36" s="308">
        <f>ROUND(ABS(AE36)/MONTH(FERC_IS1!$C$699),0)</f>
        <v>0</v>
      </c>
      <c r="AE36" s="281">
        <v>0</v>
      </c>
      <c r="AF36" s="308">
        <f>ROUND(ABS(AG36)/MONTH(FERC_IS1!$C$699),0)</f>
        <v>0</v>
      </c>
      <c r="AG36" s="269">
        <v>0</v>
      </c>
      <c r="AH36" s="281">
        <f t="shared" si="9"/>
        <v>0</v>
      </c>
      <c r="AI36" s="275"/>
      <c r="AJ36" s="281">
        <v>-21314.100000000002</v>
      </c>
      <c r="AK36" s="281">
        <v>-26486.440000000002</v>
      </c>
      <c r="AL36" s="281">
        <f t="shared" si="10"/>
        <v>5172.34</v>
      </c>
      <c r="AM36" s="269">
        <f t="shared" si="11"/>
        <v>-0.1952825672306282</v>
      </c>
      <c r="AN36" s="275"/>
      <c r="AO36" s="281">
        <v>0</v>
      </c>
      <c r="AP36" s="281">
        <v>0</v>
      </c>
      <c r="AQ36" s="281">
        <f t="shared" si="12"/>
        <v>0</v>
      </c>
      <c r="AR36" s="269" t="str">
        <f t="shared" si="13"/>
        <v/>
      </c>
      <c r="AS36" s="275"/>
      <c r="AT36" s="293">
        <f t="shared" si="14"/>
        <v>0</v>
      </c>
      <c r="AU36" s="281">
        <v>0</v>
      </c>
      <c r="AV36" s="293">
        <f t="shared" si="15"/>
        <v>0</v>
      </c>
      <c r="AW36" s="269">
        <v>0</v>
      </c>
      <c r="AX36" s="293">
        <f t="shared" si="16"/>
        <v>0</v>
      </c>
      <c r="AY36" s="275"/>
      <c r="AZ36" s="281">
        <v>-65239.41</v>
      </c>
      <c r="BA36" s="281">
        <v>-50680.87</v>
      </c>
      <c r="BB36" s="281">
        <f t="shared" si="17"/>
        <v>-14558.54</v>
      </c>
      <c r="BC36" s="269">
        <f t="shared" si="18"/>
        <v>0.28725907822813618</v>
      </c>
      <c r="BD36" s="275"/>
      <c r="BE36" s="281">
        <v>0</v>
      </c>
      <c r="BF36" s="281">
        <v>0</v>
      </c>
      <c r="BG36" s="281">
        <f t="shared" si="19"/>
        <v>0</v>
      </c>
      <c r="BH36" s="269" t="str">
        <f t="shared" si="20"/>
        <v/>
      </c>
      <c r="BI36" s="275"/>
      <c r="BJ36" s="293">
        <f t="shared" si="21"/>
        <v>0</v>
      </c>
      <c r="BK36" s="281">
        <v>0</v>
      </c>
      <c r="BL36" s="293">
        <f t="shared" si="22"/>
        <v>0</v>
      </c>
      <c r="BM36" s="269">
        <v>0</v>
      </c>
      <c r="BN36" s="293">
        <f t="shared" si="23"/>
        <v>0</v>
      </c>
      <c r="BO36" s="63"/>
    </row>
    <row r="37" spans="1:67" s="68" customFormat="1" hidden="1" outlineLevel="1" x14ac:dyDescent="0.25">
      <c r="A37" s="63" t="s">
        <v>1262</v>
      </c>
      <c r="B37" s="64" t="s">
        <v>1721</v>
      </c>
      <c r="C37" s="65" t="s">
        <v>2179</v>
      </c>
      <c r="D37" s="66"/>
      <c r="E37" s="67"/>
      <c r="F37" s="281">
        <v>0</v>
      </c>
      <c r="G37" s="281">
        <v>-20520.400000000001</v>
      </c>
      <c r="H37" s="281">
        <f t="shared" si="0"/>
        <v>20520.400000000001</v>
      </c>
      <c r="I37" s="269">
        <f t="shared" si="1"/>
        <v>1</v>
      </c>
      <c r="J37" s="275"/>
      <c r="K37" s="281">
        <v>0</v>
      </c>
      <c r="L37" s="281">
        <v>0</v>
      </c>
      <c r="M37" s="281">
        <f t="shared" si="2"/>
        <v>0</v>
      </c>
      <c r="N37" s="269" t="str">
        <f t="shared" si="3"/>
        <v/>
      </c>
      <c r="O37" s="275"/>
      <c r="P37" s="281">
        <v>0</v>
      </c>
      <c r="Q37" s="281">
        <v>0</v>
      </c>
      <c r="R37" s="281">
        <f t="shared" si="4"/>
        <v>0</v>
      </c>
      <c r="S37" s="275"/>
      <c r="T37" s="281">
        <v>-50880.99</v>
      </c>
      <c r="U37" s="281">
        <v>-20520.400000000001</v>
      </c>
      <c r="V37" s="281">
        <f t="shared" si="5"/>
        <v>-30360.589999999997</v>
      </c>
      <c r="W37" s="269">
        <f t="shared" si="6"/>
        <v>1.47953207539814</v>
      </c>
      <c r="X37" s="275"/>
      <c r="Y37" s="281">
        <v>0</v>
      </c>
      <c r="Z37" s="281">
        <v>0</v>
      </c>
      <c r="AA37" s="281">
        <f t="shared" si="7"/>
        <v>0</v>
      </c>
      <c r="AB37" s="269" t="str">
        <f t="shared" si="8"/>
        <v/>
      </c>
      <c r="AC37" s="275"/>
      <c r="AD37" s="308">
        <f>ROUND(ABS(AE37)/MONTH(FERC_IS1!$C$699),0)</f>
        <v>0</v>
      </c>
      <c r="AE37" s="281">
        <v>0</v>
      </c>
      <c r="AF37" s="308">
        <f>ROUND(ABS(AG37)/MONTH(FERC_IS1!$C$699),0)</f>
        <v>0</v>
      </c>
      <c r="AG37" s="269">
        <v>0</v>
      </c>
      <c r="AH37" s="281">
        <f t="shared" si="9"/>
        <v>0</v>
      </c>
      <c r="AI37" s="275"/>
      <c r="AJ37" s="281">
        <v>-10445.76</v>
      </c>
      <c r="AK37" s="281">
        <v>-20520.400000000001</v>
      </c>
      <c r="AL37" s="281">
        <f t="shared" si="10"/>
        <v>10074.640000000001</v>
      </c>
      <c r="AM37" s="269">
        <f t="shared" si="11"/>
        <v>-0.49095729128087173</v>
      </c>
      <c r="AN37" s="275"/>
      <c r="AO37" s="281">
        <v>0</v>
      </c>
      <c r="AP37" s="281">
        <v>0</v>
      </c>
      <c r="AQ37" s="281">
        <f t="shared" si="12"/>
        <v>0</v>
      </c>
      <c r="AR37" s="269" t="str">
        <f t="shared" si="13"/>
        <v/>
      </c>
      <c r="AS37" s="275"/>
      <c r="AT37" s="293">
        <f t="shared" si="14"/>
        <v>0</v>
      </c>
      <c r="AU37" s="281">
        <v>0</v>
      </c>
      <c r="AV37" s="293">
        <f t="shared" si="15"/>
        <v>0</v>
      </c>
      <c r="AW37" s="269">
        <v>0</v>
      </c>
      <c r="AX37" s="293">
        <f t="shared" si="16"/>
        <v>0</v>
      </c>
      <c r="AY37" s="275"/>
      <c r="AZ37" s="281">
        <v>-102401.70999999999</v>
      </c>
      <c r="BA37" s="281">
        <v>-20520.400000000001</v>
      </c>
      <c r="BB37" s="281">
        <f t="shared" si="17"/>
        <v>-81881.31</v>
      </c>
      <c r="BC37" s="269">
        <f t="shared" si="18"/>
        <v>3.9902394690161982</v>
      </c>
      <c r="BD37" s="275"/>
      <c r="BE37" s="281">
        <v>0</v>
      </c>
      <c r="BF37" s="281">
        <v>0</v>
      </c>
      <c r="BG37" s="281">
        <f t="shared" si="19"/>
        <v>0</v>
      </c>
      <c r="BH37" s="269" t="str">
        <f t="shared" si="20"/>
        <v/>
      </c>
      <c r="BI37" s="275"/>
      <c r="BJ37" s="293">
        <f t="shared" si="21"/>
        <v>0</v>
      </c>
      <c r="BK37" s="281">
        <v>0</v>
      </c>
      <c r="BL37" s="293">
        <f t="shared" si="22"/>
        <v>0</v>
      </c>
      <c r="BM37" s="269">
        <v>0</v>
      </c>
      <c r="BN37" s="293">
        <f t="shared" si="23"/>
        <v>0</v>
      </c>
      <c r="BO37" s="63"/>
    </row>
    <row r="38" spans="1:67" s="68" customFormat="1" hidden="1" outlineLevel="1" x14ac:dyDescent="0.25">
      <c r="A38" s="63" t="s">
        <v>1263</v>
      </c>
      <c r="B38" s="64" t="s">
        <v>1722</v>
      </c>
      <c r="C38" s="65" t="s">
        <v>2180</v>
      </c>
      <c r="D38" s="66"/>
      <c r="E38" s="67"/>
      <c r="F38" s="281">
        <v>5023.71</v>
      </c>
      <c r="G38" s="281">
        <v>68307.100000000006</v>
      </c>
      <c r="H38" s="281">
        <f t="shared" si="0"/>
        <v>-63283.390000000007</v>
      </c>
      <c r="I38" s="269">
        <f t="shared" si="1"/>
        <v>-0.92645405821649585</v>
      </c>
      <c r="J38" s="275"/>
      <c r="K38" s="281">
        <v>0</v>
      </c>
      <c r="L38" s="281">
        <v>0</v>
      </c>
      <c r="M38" s="281">
        <f t="shared" si="2"/>
        <v>0</v>
      </c>
      <c r="N38" s="269" t="str">
        <f t="shared" si="3"/>
        <v/>
      </c>
      <c r="O38" s="275"/>
      <c r="P38" s="281">
        <v>0</v>
      </c>
      <c r="Q38" s="281">
        <v>0</v>
      </c>
      <c r="R38" s="281">
        <f t="shared" si="4"/>
        <v>0</v>
      </c>
      <c r="S38" s="275"/>
      <c r="T38" s="281">
        <v>55911.74</v>
      </c>
      <c r="U38" s="281">
        <v>139766.33000000002</v>
      </c>
      <c r="V38" s="281">
        <f t="shared" si="5"/>
        <v>-83854.590000000026</v>
      </c>
      <c r="W38" s="269">
        <f t="shared" si="6"/>
        <v>-0.59996273780673792</v>
      </c>
      <c r="X38" s="275"/>
      <c r="Y38" s="281">
        <v>0</v>
      </c>
      <c r="Z38" s="281">
        <v>0</v>
      </c>
      <c r="AA38" s="281">
        <f t="shared" si="7"/>
        <v>0</v>
      </c>
      <c r="AB38" s="269" t="str">
        <f t="shared" si="8"/>
        <v/>
      </c>
      <c r="AC38" s="275"/>
      <c r="AD38" s="308">
        <f>ROUND(ABS(AE38)/MONTH(FERC_IS1!$C$699),0)</f>
        <v>0</v>
      </c>
      <c r="AE38" s="281">
        <v>0</v>
      </c>
      <c r="AF38" s="308">
        <f>ROUND(ABS(AG38)/MONTH(FERC_IS1!$C$699),0)</f>
        <v>0</v>
      </c>
      <c r="AG38" s="269">
        <v>0</v>
      </c>
      <c r="AH38" s="281">
        <f t="shared" si="9"/>
        <v>0</v>
      </c>
      <c r="AI38" s="275"/>
      <c r="AJ38" s="281">
        <v>8864.26</v>
      </c>
      <c r="AK38" s="281">
        <v>88851.01</v>
      </c>
      <c r="AL38" s="281">
        <f t="shared" si="10"/>
        <v>-79986.75</v>
      </c>
      <c r="AM38" s="269">
        <f t="shared" si="11"/>
        <v>-0.90023456120532563</v>
      </c>
      <c r="AN38" s="275"/>
      <c r="AO38" s="281">
        <v>0</v>
      </c>
      <c r="AP38" s="281">
        <v>0</v>
      </c>
      <c r="AQ38" s="281">
        <f t="shared" si="12"/>
        <v>0</v>
      </c>
      <c r="AR38" s="269" t="str">
        <f t="shared" si="13"/>
        <v/>
      </c>
      <c r="AS38" s="275"/>
      <c r="AT38" s="293">
        <f t="shared" si="14"/>
        <v>0</v>
      </c>
      <c r="AU38" s="281">
        <v>0</v>
      </c>
      <c r="AV38" s="293">
        <f t="shared" si="15"/>
        <v>0</v>
      </c>
      <c r="AW38" s="269">
        <v>0</v>
      </c>
      <c r="AX38" s="293">
        <f t="shared" si="16"/>
        <v>0</v>
      </c>
      <c r="AY38" s="275"/>
      <c r="AZ38" s="281">
        <v>161719.4</v>
      </c>
      <c r="BA38" s="281">
        <v>145797.1</v>
      </c>
      <c r="BB38" s="281">
        <f t="shared" si="17"/>
        <v>15922.299999999988</v>
      </c>
      <c r="BC38" s="269">
        <f t="shared" si="18"/>
        <v>0.10920861937583112</v>
      </c>
      <c r="BD38" s="275"/>
      <c r="BE38" s="281">
        <v>0</v>
      </c>
      <c r="BF38" s="281">
        <v>0</v>
      </c>
      <c r="BG38" s="281">
        <f t="shared" si="19"/>
        <v>0</v>
      </c>
      <c r="BH38" s="269" t="str">
        <f t="shared" si="20"/>
        <v/>
      </c>
      <c r="BI38" s="275"/>
      <c r="BJ38" s="293">
        <f t="shared" si="21"/>
        <v>0</v>
      </c>
      <c r="BK38" s="281">
        <v>0</v>
      </c>
      <c r="BL38" s="293">
        <f t="shared" si="22"/>
        <v>0</v>
      </c>
      <c r="BM38" s="269">
        <v>0</v>
      </c>
      <c r="BN38" s="293">
        <f t="shared" si="23"/>
        <v>0</v>
      </c>
      <c r="BO38" s="63"/>
    </row>
    <row r="39" spans="1:67" s="68" customFormat="1" hidden="1" outlineLevel="1" x14ac:dyDescent="0.25">
      <c r="A39" s="63" t="s">
        <v>1264</v>
      </c>
      <c r="B39" s="64" t="s">
        <v>1723</v>
      </c>
      <c r="C39" s="65" t="s">
        <v>2181</v>
      </c>
      <c r="D39" s="66"/>
      <c r="E39" s="67"/>
      <c r="F39" s="281">
        <v>2877833.29</v>
      </c>
      <c r="G39" s="281">
        <v>2822146.42</v>
      </c>
      <c r="H39" s="281">
        <f t="shared" si="0"/>
        <v>55686.870000000112</v>
      </c>
      <c r="I39" s="269">
        <f t="shared" si="1"/>
        <v>1.9732098095746609E-2</v>
      </c>
      <c r="J39" s="275"/>
      <c r="K39" s="281">
        <v>45143860</v>
      </c>
      <c r="L39" s="281">
        <v>57237769</v>
      </c>
      <c r="M39" s="281">
        <f t="shared" si="2"/>
        <v>-12093909</v>
      </c>
      <c r="N39" s="269">
        <f t="shared" si="3"/>
        <v>-0.21129245970436059</v>
      </c>
      <c r="O39" s="275"/>
      <c r="P39" s="281">
        <v>0</v>
      </c>
      <c r="Q39" s="281">
        <v>0</v>
      </c>
      <c r="R39" s="281">
        <f t="shared" si="4"/>
        <v>0</v>
      </c>
      <c r="S39" s="275"/>
      <c r="T39" s="281">
        <v>12561485.050000001</v>
      </c>
      <c r="U39" s="281">
        <v>8037294.6799999997</v>
      </c>
      <c r="V39" s="281">
        <f t="shared" si="5"/>
        <v>4524190.370000001</v>
      </c>
      <c r="W39" s="269">
        <f t="shared" si="6"/>
        <v>0.56289965095568717</v>
      </c>
      <c r="X39" s="275"/>
      <c r="Y39" s="281">
        <v>255248695</v>
      </c>
      <c r="Z39" s="281">
        <v>217023674</v>
      </c>
      <c r="AA39" s="281">
        <f t="shared" si="7"/>
        <v>38225021</v>
      </c>
      <c r="AB39" s="269">
        <f t="shared" si="8"/>
        <v>0.17613295496969608</v>
      </c>
      <c r="AC39" s="275"/>
      <c r="AD39" s="308">
        <f>ROUND(ABS(AE39)/MONTH(FERC_IS1!$C$699),0)</f>
        <v>0</v>
      </c>
      <c r="AE39" s="281">
        <v>0</v>
      </c>
      <c r="AF39" s="308">
        <f>ROUND(ABS(AG39)/MONTH(FERC_IS1!$C$699),0)</f>
        <v>0</v>
      </c>
      <c r="AG39" s="269">
        <v>0</v>
      </c>
      <c r="AH39" s="281">
        <f t="shared" si="9"/>
        <v>0</v>
      </c>
      <c r="AI39" s="275"/>
      <c r="AJ39" s="281">
        <v>8498602.0800000001</v>
      </c>
      <c r="AK39" s="281">
        <v>6535916.0800000001</v>
      </c>
      <c r="AL39" s="281">
        <f t="shared" si="10"/>
        <v>1962686</v>
      </c>
      <c r="AM39" s="269">
        <f t="shared" si="11"/>
        <v>0.30029241134320073</v>
      </c>
      <c r="AN39" s="275"/>
      <c r="AO39" s="281">
        <v>162230237</v>
      </c>
      <c r="AP39" s="281">
        <v>168990167</v>
      </c>
      <c r="AQ39" s="281">
        <f t="shared" si="12"/>
        <v>-6759930</v>
      </c>
      <c r="AR39" s="269">
        <f t="shared" si="13"/>
        <v>-4.0001913247413978E-2</v>
      </c>
      <c r="AS39" s="275"/>
      <c r="AT39" s="293">
        <f t="shared" si="14"/>
        <v>0</v>
      </c>
      <c r="AU39" s="281">
        <v>0</v>
      </c>
      <c r="AV39" s="293">
        <f t="shared" si="15"/>
        <v>0</v>
      </c>
      <c r="AW39" s="269">
        <v>0</v>
      </c>
      <c r="AX39" s="293">
        <f t="shared" si="16"/>
        <v>0</v>
      </c>
      <c r="AY39" s="275"/>
      <c r="AZ39" s="281">
        <v>18673381.73</v>
      </c>
      <c r="BA39" s="281">
        <v>12197992.219999999</v>
      </c>
      <c r="BB39" s="281">
        <f t="shared" si="17"/>
        <v>6475389.5100000016</v>
      </c>
      <c r="BC39" s="269">
        <f t="shared" si="18"/>
        <v>0.53085699623441818</v>
      </c>
      <c r="BD39" s="275"/>
      <c r="BE39" s="281">
        <v>429016574</v>
      </c>
      <c r="BF39" s="281">
        <v>358839215</v>
      </c>
      <c r="BG39" s="281">
        <f t="shared" si="19"/>
        <v>70177359</v>
      </c>
      <c r="BH39" s="269">
        <f t="shared" si="20"/>
        <v>0.19556769735994434</v>
      </c>
      <c r="BI39" s="275"/>
      <c r="BJ39" s="293">
        <f t="shared" si="21"/>
        <v>0</v>
      </c>
      <c r="BK39" s="281">
        <v>0</v>
      </c>
      <c r="BL39" s="293">
        <f t="shared" si="22"/>
        <v>0</v>
      </c>
      <c r="BM39" s="269">
        <v>0</v>
      </c>
      <c r="BN39" s="293">
        <f t="shared" si="23"/>
        <v>0</v>
      </c>
      <c r="BO39" s="63"/>
    </row>
    <row r="40" spans="1:67" s="68" customFormat="1" hidden="1" outlineLevel="1" x14ac:dyDescent="0.25">
      <c r="A40" s="63" t="s">
        <v>1265</v>
      </c>
      <c r="B40" s="64" t="s">
        <v>1724</v>
      </c>
      <c r="C40" s="65" t="s">
        <v>2182</v>
      </c>
      <c r="D40" s="66"/>
      <c r="E40" s="67"/>
      <c r="F40" s="281">
        <v>0</v>
      </c>
      <c r="G40" s="281">
        <v>0</v>
      </c>
      <c r="H40" s="281">
        <f t="shared" si="0"/>
        <v>0</v>
      </c>
      <c r="I40" s="269" t="str">
        <f t="shared" si="1"/>
        <v/>
      </c>
      <c r="J40" s="275"/>
      <c r="K40" s="281">
        <v>0</v>
      </c>
      <c r="L40" s="281">
        <v>0</v>
      </c>
      <c r="M40" s="281">
        <f t="shared" si="2"/>
        <v>0</v>
      </c>
      <c r="N40" s="269" t="str">
        <f t="shared" si="3"/>
        <v/>
      </c>
      <c r="O40" s="275"/>
      <c r="P40" s="281">
        <v>0</v>
      </c>
      <c r="Q40" s="281">
        <v>0</v>
      </c>
      <c r="R40" s="281">
        <f t="shared" si="4"/>
        <v>0</v>
      </c>
      <c r="S40" s="275"/>
      <c r="T40" s="281">
        <v>0</v>
      </c>
      <c r="U40" s="281">
        <v>3.52</v>
      </c>
      <c r="V40" s="281">
        <f t="shared" si="5"/>
        <v>-3.52</v>
      </c>
      <c r="W40" s="269">
        <f t="shared" si="6"/>
        <v>1</v>
      </c>
      <c r="X40" s="275"/>
      <c r="Y40" s="281">
        <v>0</v>
      </c>
      <c r="Z40" s="281">
        <v>0</v>
      </c>
      <c r="AA40" s="281">
        <f t="shared" si="7"/>
        <v>0</v>
      </c>
      <c r="AB40" s="269" t="str">
        <f t="shared" si="8"/>
        <v/>
      </c>
      <c r="AC40" s="275"/>
      <c r="AD40" s="308">
        <f>ROUND(ABS(AE40)/MONTH(FERC_IS1!$C$699),0)</f>
        <v>0</v>
      </c>
      <c r="AE40" s="281">
        <v>0</v>
      </c>
      <c r="AF40" s="308">
        <f>ROUND(ABS(AG40)/MONTH(FERC_IS1!$C$699),0)</f>
        <v>0</v>
      </c>
      <c r="AG40" s="269">
        <v>0</v>
      </c>
      <c r="AH40" s="281">
        <f t="shared" si="9"/>
        <v>0</v>
      </c>
      <c r="AI40" s="275"/>
      <c r="AJ40" s="281">
        <v>0</v>
      </c>
      <c r="AK40" s="281">
        <v>0</v>
      </c>
      <c r="AL40" s="281">
        <f t="shared" si="10"/>
        <v>0</v>
      </c>
      <c r="AM40" s="269" t="str">
        <f t="shared" si="11"/>
        <v/>
      </c>
      <c r="AN40" s="275"/>
      <c r="AO40" s="281">
        <v>0</v>
      </c>
      <c r="AP40" s="281">
        <v>0</v>
      </c>
      <c r="AQ40" s="281">
        <f t="shared" si="12"/>
        <v>0</v>
      </c>
      <c r="AR40" s="269" t="str">
        <f t="shared" si="13"/>
        <v/>
      </c>
      <c r="AS40" s="275"/>
      <c r="AT40" s="293">
        <f t="shared" si="14"/>
        <v>0</v>
      </c>
      <c r="AU40" s="281">
        <v>0</v>
      </c>
      <c r="AV40" s="293">
        <f t="shared" si="15"/>
        <v>0</v>
      </c>
      <c r="AW40" s="269">
        <v>0</v>
      </c>
      <c r="AX40" s="293">
        <f t="shared" si="16"/>
        <v>0</v>
      </c>
      <c r="AY40" s="275"/>
      <c r="AZ40" s="281">
        <v>0</v>
      </c>
      <c r="BA40" s="281">
        <v>3.52</v>
      </c>
      <c r="BB40" s="281">
        <f t="shared" si="17"/>
        <v>-3.52</v>
      </c>
      <c r="BC40" s="269">
        <f t="shared" si="18"/>
        <v>1</v>
      </c>
      <c r="BD40" s="275"/>
      <c r="BE40" s="281">
        <v>0</v>
      </c>
      <c r="BF40" s="281">
        <v>0</v>
      </c>
      <c r="BG40" s="281">
        <f t="shared" si="19"/>
        <v>0</v>
      </c>
      <c r="BH40" s="269" t="str">
        <f t="shared" si="20"/>
        <v/>
      </c>
      <c r="BI40" s="275"/>
      <c r="BJ40" s="293">
        <f t="shared" si="21"/>
        <v>0</v>
      </c>
      <c r="BK40" s="281">
        <v>0</v>
      </c>
      <c r="BL40" s="293">
        <f t="shared" si="22"/>
        <v>0</v>
      </c>
      <c r="BM40" s="269">
        <v>0</v>
      </c>
      <c r="BN40" s="293">
        <f t="shared" si="23"/>
        <v>0</v>
      </c>
      <c r="BO40" s="63"/>
    </row>
    <row r="41" spans="1:67" s="68" customFormat="1" hidden="1" outlineLevel="1" x14ac:dyDescent="0.25">
      <c r="A41" s="63" t="s">
        <v>1266</v>
      </c>
      <c r="B41" s="64" t="s">
        <v>1725</v>
      </c>
      <c r="C41" s="65" t="s">
        <v>2183</v>
      </c>
      <c r="D41" s="66"/>
      <c r="E41" s="67"/>
      <c r="F41" s="281">
        <v>-248051.39</v>
      </c>
      <c r="G41" s="281">
        <v>-91.69</v>
      </c>
      <c r="H41" s="281">
        <f t="shared" ref="H41:H72" si="24">+F41-G41</f>
        <v>-247959.7</v>
      </c>
      <c r="I41" s="269">
        <f t="shared" si="1"/>
        <v>2704.3265350638021</v>
      </c>
      <c r="J41" s="275"/>
      <c r="K41" s="281">
        <v>0</v>
      </c>
      <c r="L41" s="281">
        <v>0</v>
      </c>
      <c r="M41" s="281">
        <f t="shared" ref="M41:M72" si="25">+K41-L41</f>
        <v>0</v>
      </c>
      <c r="N41" s="269" t="str">
        <f t="shared" ref="N41:N72" si="26">IF(AND(K41=0,L41=0),"",IF(OR(K41=0,L41=0),100%,(+M41/L41)))</f>
        <v/>
      </c>
      <c r="O41" s="275"/>
      <c r="P41" s="281">
        <v>0</v>
      </c>
      <c r="Q41" s="281">
        <v>0</v>
      </c>
      <c r="R41" s="281">
        <f t="shared" ref="R41:R62" si="27">+P41-Q41</f>
        <v>0</v>
      </c>
      <c r="S41" s="275"/>
      <c r="T41" s="281">
        <v>-251807</v>
      </c>
      <c r="U41" s="281">
        <v>-8788.7800000000007</v>
      </c>
      <c r="V41" s="281">
        <f t="shared" ref="V41:V72" si="28">+T41-U41</f>
        <v>-243018.22</v>
      </c>
      <c r="W41" s="269">
        <f t="shared" ref="W41:W72" si="29">IF(AND(T41=0,U41=0),"",IF(OR(T41=0,U41=0),100%,(+V41/U41)))</f>
        <v>27.650961794469765</v>
      </c>
      <c r="X41" s="275"/>
      <c r="Y41" s="281">
        <v>0</v>
      </c>
      <c r="Z41" s="281">
        <v>0</v>
      </c>
      <c r="AA41" s="281">
        <f t="shared" ref="AA41:AA72" si="30">+Y41-Z41</f>
        <v>0</v>
      </c>
      <c r="AB41" s="269" t="str">
        <f t="shared" ref="AB41:AB72" si="31">IF(AND(Y41=0,Z41=0),"",IF(OR(Y41=0,Z41=0),100%,(+AA41/Z41)))</f>
        <v/>
      </c>
      <c r="AC41" s="275"/>
      <c r="AD41" s="308">
        <f>ROUND(ABS(AE41)/MONTH(FERC_IS1!$C$699),0)</f>
        <v>0</v>
      </c>
      <c r="AE41" s="281">
        <v>0</v>
      </c>
      <c r="AF41" s="308">
        <f>ROUND(ABS(AG41)/MONTH(FERC_IS1!$C$699),0)</f>
        <v>0</v>
      </c>
      <c r="AG41" s="269">
        <v>0</v>
      </c>
      <c r="AH41" s="281">
        <f t="shared" ref="AH41:AH63" si="32">+AD41-AF41</f>
        <v>0</v>
      </c>
      <c r="AI41" s="275"/>
      <c r="AJ41" s="281">
        <v>-241837.31</v>
      </c>
      <c r="AK41" s="281">
        <v>-4760.63</v>
      </c>
      <c r="AL41" s="281">
        <f t="shared" ref="AL41:AL72" si="33">+AJ41-AK41</f>
        <v>-237076.68</v>
      </c>
      <c r="AM41" s="269">
        <f t="shared" ref="AM41:AM72" si="34">IF(AND(AJ41=0,AK41=0),"",IF(OR(AJ41=0,AK41=0),100%,(+AL41/AK41)))</f>
        <v>49.799434108510845</v>
      </c>
      <c r="AN41" s="275"/>
      <c r="AO41" s="281">
        <v>0</v>
      </c>
      <c r="AP41" s="281">
        <v>0</v>
      </c>
      <c r="AQ41" s="281">
        <f t="shared" ref="AQ41:AQ72" si="35">+AO41-AP41</f>
        <v>0</v>
      </c>
      <c r="AR41" s="269" t="str">
        <f t="shared" ref="AR41:AR72" si="36">IF(AND(AO41=0,AP41=0),"",IF(OR(AO41=0,AP41=0),100%,(+AQ41/AP41)))</f>
        <v/>
      </c>
      <c r="AS41" s="275"/>
      <c r="AT41" s="293">
        <f t="shared" ref="AT41:AT63" si="37">ROUND(ABS(AU41)/3,0)</f>
        <v>0</v>
      </c>
      <c r="AU41" s="281">
        <v>0</v>
      </c>
      <c r="AV41" s="293">
        <f t="shared" ref="AV41:AV63" si="38">ROUND(ABS(AW41)/3,0)</f>
        <v>0</v>
      </c>
      <c r="AW41" s="269">
        <v>0</v>
      </c>
      <c r="AX41" s="293">
        <f t="shared" ref="AX41:AX63" si="39">+AT41-AV41</f>
        <v>0</v>
      </c>
      <c r="AY41" s="275"/>
      <c r="AZ41" s="281">
        <v>-202425.19</v>
      </c>
      <c r="BA41" s="281">
        <v>3679.5599999999995</v>
      </c>
      <c r="BB41" s="281">
        <f t="shared" ref="BB41:BB72" si="40">+AZ41-BA41</f>
        <v>-206104.75</v>
      </c>
      <c r="BC41" s="269">
        <f t="shared" ref="BC41:BC72" si="41">IF(AND(AZ41=0,BA41=0),"",IF(OR(AZ41=0,BA41=0),100%,(+BB41/BA41)))</f>
        <v>-56.013422800552249</v>
      </c>
      <c r="BD41" s="275"/>
      <c r="BE41" s="281">
        <v>0</v>
      </c>
      <c r="BF41" s="281">
        <v>0</v>
      </c>
      <c r="BG41" s="281">
        <f t="shared" ref="BG41:BG72" si="42">+BE41-BF41</f>
        <v>0</v>
      </c>
      <c r="BH41" s="269" t="str">
        <f t="shared" ref="BH41:BH72" si="43">IF(AND(BE41=0,BF41=0),"",IF(OR(BE41=0,BF41=0),100%,(+BG41/BF41)))</f>
        <v/>
      </c>
      <c r="BI41" s="275"/>
      <c r="BJ41" s="293">
        <f t="shared" ref="BJ41:BJ63" si="44">ROUND(ABS(BK41)/12,0)</f>
        <v>0</v>
      </c>
      <c r="BK41" s="281">
        <v>0</v>
      </c>
      <c r="BL41" s="293">
        <f t="shared" ref="BL41:BL63" si="45">ROUND(ABS(BM41)/12,0)</f>
        <v>0</v>
      </c>
      <c r="BM41" s="269">
        <v>0</v>
      </c>
      <c r="BN41" s="293">
        <f t="shared" ref="BN41:BN63" si="46">+BJ41-BL41</f>
        <v>0</v>
      </c>
      <c r="BO41" s="63"/>
    </row>
    <row r="42" spans="1:67" s="68" customFormat="1" hidden="1" outlineLevel="1" x14ac:dyDescent="0.25">
      <c r="A42" s="63" t="s">
        <v>1267</v>
      </c>
      <c r="B42" s="64" t="s">
        <v>1726</v>
      </c>
      <c r="C42" s="65" t="s">
        <v>2184</v>
      </c>
      <c r="D42" s="66"/>
      <c r="E42" s="67"/>
      <c r="F42" s="281">
        <v>-1339418.95</v>
      </c>
      <c r="G42" s="281">
        <v>-722.26</v>
      </c>
      <c r="H42" s="281">
        <f t="shared" si="24"/>
        <v>-1338696.69</v>
      </c>
      <c r="I42" s="269">
        <f t="shared" si="1"/>
        <v>1853.4830808849997</v>
      </c>
      <c r="J42" s="275"/>
      <c r="K42" s="281">
        <v>0</v>
      </c>
      <c r="L42" s="281">
        <v>0</v>
      </c>
      <c r="M42" s="281">
        <f t="shared" si="25"/>
        <v>0</v>
      </c>
      <c r="N42" s="269" t="str">
        <f t="shared" si="26"/>
        <v/>
      </c>
      <c r="O42" s="275"/>
      <c r="P42" s="281">
        <v>0</v>
      </c>
      <c r="Q42" s="281">
        <v>0</v>
      </c>
      <c r="R42" s="281">
        <f t="shared" si="27"/>
        <v>0</v>
      </c>
      <c r="S42" s="275"/>
      <c r="T42" s="281">
        <v>-2178436</v>
      </c>
      <c r="U42" s="281">
        <v>-196550.62</v>
      </c>
      <c r="V42" s="281">
        <f t="shared" si="28"/>
        <v>-1981885.38</v>
      </c>
      <c r="W42" s="269">
        <f t="shared" si="29"/>
        <v>10.083333138302997</v>
      </c>
      <c r="X42" s="275"/>
      <c r="Y42" s="281">
        <v>0</v>
      </c>
      <c r="Z42" s="281">
        <v>0</v>
      </c>
      <c r="AA42" s="281">
        <f t="shared" si="30"/>
        <v>0</v>
      </c>
      <c r="AB42" s="269" t="str">
        <f t="shared" si="31"/>
        <v/>
      </c>
      <c r="AC42" s="275"/>
      <c r="AD42" s="308">
        <f>ROUND(ABS(AE42)/MONTH(FERC_IS1!$C$699),0)</f>
        <v>0</v>
      </c>
      <c r="AE42" s="281">
        <v>0</v>
      </c>
      <c r="AF42" s="308">
        <f>ROUND(ABS(AG42)/MONTH(FERC_IS1!$C$699),0)</f>
        <v>0</v>
      </c>
      <c r="AG42" s="269">
        <v>0</v>
      </c>
      <c r="AH42" s="281">
        <f t="shared" si="32"/>
        <v>0</v>
      </c>
      <c r="AI42" s="275"/>
      <c r="AJ42" s="281">
        <v>-2012122.68</v>
      </c>
      <c r="AK42" s="281">
        <v>-76616.62</v>
      </c>
      <c r="AL42" s="281">
        <f t="shared" si="33"/>
        <v>-1935506.06</v>
      </c>
      <c r="AM42" s="269">
        <f t="shared" si="34"/>
        <v>25.262221956541545</v>
      </c>
      <c r="AN42" s="275"/>
      <c r="AO42" s="281">
        <v>0</v>
      </c>
      <c r="AP42" s="281">
        <v>0</v>
      </c>
      <c r="AQ42" s="281">
        <f t="shared" si="35"/>
        <v>0</v>
      </c>
      <c r="AR42" s="269" t="str">
        <f t="shared" si="36"/>
        <v/>
      </c>
      <c r="AS42" s="275"/>
      <c r="AT42" s="293">
        <f t="shared" si="37"/>
        <v>0</v>
      </c>
      <c r="AU42" s="281">
        <v>0</v>
      </c>
      <c r="AV42" s="293">
        <f t="shared" si="38"/>
        <v>0</v>
      </c>
      <c r="AW42" s="269">
        <v>0</v>
      </c>
      <c r="AX42" s="293">
        <f t="shared" si="39"/>
        <v>0</v>
      </c>
      <c r="AY42" s="275"/>
      <c r="AZ42" s="281">
        <v>-1735578.21</v>
      </c>
      <c r="BA42" s="281">
        <v>-559007.76</v>
      </c>
      <c r="BB42" s="281">
        <f t="shared" si="40"/>
        <v>-1176570.45</v>
      </c>
      <c r="BC42" s="269">
        <f t="shared" si="41"/>
        <v>2.1047479734449479</v>
      </c>
      <c r="BD42" s="275"/>
      <c r="BE42" s="281">
        <v>0</v>
      </c>
      <c r="BF42" s="281">
        <v>0</v>
      </c>
      <c r="BG42" s="281">
        <f t="shared" si="42"/>
        <v>0</v>
      </c>
      <c r="BH42" s="269" t="str">
        <f t="shared" si="43"/>
        <v/>
      </c>
      <c r="BI42" s="275"/>
      <c r="BJ42" s="293">
        <f t="shared" si="44"/>
        <v>0</v>
      </c>
      <c r="BK42" s="281">
        <v>0</v>
      </c>
      <c r="BL42" s="293">
        <f t="shared" si="45"/>
        <v>0</v>
      </c>
      <c r="BM42" s="269">
        <v>0</v>
      </c>
      <c r="BN42" s="293">
        <f t="shared" si="46"/>
        <v>0</v>
      </c>
      <c r="BO42" s="63"/>
    </row>
    <row r="43" spans="1:67" s="68" customFormat="1" hidden="1" outlineLevel="1" x14ac:dyDescent="0.25">
      <c r="A43" s="63" t="s">
        <v>1268</v>
      </c>
      <c r="B43" s="64" t="s">
        <v>1727</v>
      </c>
      <c r="C43" s="65" t="s">
        <v>2185</v>
      </c>
      <c r="D43" s="66"/>
      <c r="E43" s="67"/>
      <c r="F43" s="281">
        <v>-52487.18</v>
      </c>
      <c r="G43" s="281">
        <v>-210852.93</v>
      </c>
      <c r="H43" s="281">
        <f t="shared" si="24"/>
        <v>158365.75</v>
      </c>
      <c r="I43" s="269">
        <f t="shared" si="1"/>
        <v>-0.75107208612182907</v>
      </c>
      <c r="J43" s="275"/>
      <c r="K43" s="281">
        <v>0</v>
      </c>
      <c r="L43" s="281">
        <v>0</v>
      </c>
      <c r="M43" s="281">
        <f t="shared" si="25"/>
        <v>0</v>
      </c>
      <c r="N43" s="269" t="str">
        <f t="shared" si="26"/>
        <v/>
      </c>
      <c r="O43" s="275"/>
      <c r="P43" s="281">
        <v>0</v>
      </c>
      <c r="Q43" s="281">
        <v>0</v>
      </c>
      <c r="R43" s="281">
        <f t="shared" si="27"/>
        <v>0</v>
      </c>
      <c r="S43" s="275"/>
      <c r="T43" s="281">
        <v>-371364.49</v>
      </c>
      <c r="U43" s="281">
        <v>-289677</v>
      </c>
      <c r="V43" s="281">
        <f t="shared" si="28"/>
        <v>-81687.489999999991</v>
      </c>
      <c r="W43" s="269">
        <f t="shared" si="29"/>
        <v>0.28199508417996594</v>
      </c>
      <c r="X43" s="275"/>
      <c r="Y43" s="281">
        <v>0</v>
      </c>
      <c r="Z43" s="281">
        <v>0</v>
      </c>
      <c r="AA43" s="281">
        <f t="shared" si="30"/>
        <v>0</v>
      </c>
      <c r="AB43" s="269" t="str">
        <f t="shared" si="31"/>
        <v/>
      </c>
      <c r="AC43" s="275"/>
      <c r="AD43" s="308">
        <f>ROUND(ABS(AE43)/MONTH(FERC_IS1!$C$699),0)</f>
        <v>0</v>
      </c>
      <c r="AE43" s="281">
        <v>0</v>
      </c>
      <c r="AF43" s="308">
        <f>ROUND(ABS(AG43)/MONTH(FERC_IS1!$C$699),0)</f>
        <v>0</v>
      </c>
      <c r="AG43" s="269">
        <v>0</v>
      </c>
      <c r="AH43" s="281">
        <f t="shared" si="32"/>
        <v>0</v>
      </c>
      <c r="AI43" s="275"/>
      <c r="AJ43" s="281">
        <v>-328859.78999999998</v>
      </c>
      <c r="AK43" s="281">
        <v>-276068.42</v>
      </c>
      <c r="AL43" s="281">
        <f t="shared" si="33"/>
        <v>-52791.369999999995</v>
      </c>
      <c r="AM43" s="269">
        <f t="shared" si="34"/>
        <v>0.19122567514241579</v>
      </c>
      <c r="AN43" s="275"/>
      <c r="AO43" s="281">
        <v>0</v>
      </c>
      <c r="AP43" s="281">
        <v>0</v>
      </c>
      <c r="AQ43" s="281">
        <f t="shared" si="35"/>
        <v>0</v>
      </c>
      <c r="AR43" s="269" t="str">
        <f t="shared" si="36"/>
        <v/>
      </c>
      <c r="AS43" s="275"/>
      <c r="AT43" s="293">
        <f t="shared" si="37"/>
        <v>0</v>
      </c>
      <c r="AU43" s="281">
        <v>0</v>
      </c>
      <c r="AV43" s="293">
        <f t="shared" si="38"/>
        <v>0</v>
      </c>
      <c r="AW43" s="269">
        <v>0</v>
      </c>
      <c r="AX43" s="293">
        <f t="shared" si="39"/>
        <v>0</v>
      </c>
      <c r="AY43" s="275"/>
      <c r="AZ43" s="281">
        <v>-397873.69</v>
      </c>
      <c r="BA43" s="281">
        <v>-328127.11</v>
      </c>
      <c r="BB43" s="281">
        <f t="shared" si="40"/>
        <v>-69746.580000000016</v>
      </c>
      <c r="BC43" s="269">
        <f t="shared" si="41"/>
        <v>0.21255963885458906</v>
      </c>
      <c r="BD43" s="275"/>
      <c r="BE43" s="281">
        <v>0</v>
      </c>
      <c r="BF43" s="281">
        <v>0</v>
      </c>
      <c r="BG43" s="281">
        <f t="shared" si="42"/>
        <v>0</v>
      </c>
      <c r="BH43" s="269" t="str">
        <f t="shared" si="43"/>
        <v/>
      </c>
      <c r="BI43" s="275"/>
      <c r="BJ43" s="293">
        <f t="shared" si="44"/>
        <v>0</v>
      </c>
      <c r="BK43" s="281">
        <v>0</v>
      </c>
      <c r="BL43" s="293">
        <f t="shared" si="45"/>
        <v>0</v>
      </c>
      <c r="BM43" s="269">
        <v>0</v>
      </c>
      <c r="BN43" s="293">
        <f t="shared" si="46"/>
        <v>0</v>
      </c>
      <c r="BO43" s="63"/>
    </row>
    <row r="44" spans="1:67" s="68" customFormat="1" hidden="1" outlineLevel="1" x14ac:dyDescent="0.25">
      <c r="A44" s="63" t="s">
        <v>1269</v>
      </c>
      <c r="B44" s="64" t="s">
        <v>1728</v>
      </c>
      <c r="C44" s="65" t="s">
        <v>2186</v>
      </c>
      <c r="D44" s="66"/>
      <c r="E44" s="67"/>
      <c r="F44" s="281">
        <v>0</v>
      </c>
      <c r="G44" s="281">
        <v>0</v>
      </c>
      <c r="H44" s="281">
        <f t="shared" si="24"/>
        <v>0</v>
      </c>
      <c r="I44" s="269" t="str">
        <f t="shared" si="1"/>
        <v/>
      </c>
      <c r="J44" s="275"/>
      <c r="K44" s="281">
        <v>0</v>
      </c>
      <c r="L44" s="281">
        <v>0</v>
      </c>
      <c r="M44" s="281">
        <f t="shared" si="25"/>
        <v>0</v>
      </c>
      <c r="N44" s="269" t="str">
        <f t="shared" si="26"/>
        <v/>
      </c>
      <c r="O44" s="275"/>
      <c r="P44" s="281">
        <v>0</v>
      </c>
      <c r="Q44" s="281">
        <v>0</v>
      </c>
      <c r="R44" s="281">
        <f t="shared" si="27"/>
        <v>0</v>
      </c>
      <c r="S44" s="275"/>
      <c r="T44" s="281">
        <v>0</v>
      </c>
      <c r="U44" s="281">
        <v>0</v>
      </c>
      <c r="V44" s="281">
        <f t="shared" si="28"/>
        <v>0</v>
      </c>
      <c r="W44" s="269" t="str">
        <f t="shared" si="29"/>
        <v/>
      </c>
      <c r="X44" s="275"/>
      <c r="Y44" s="281">
        <v>0</v>
      </c>
      <c r="Z44" s="281">
        <v>0</v>
      </c>
      <c r="AA44" s="281">
        <f t="shared" si="30"/>
        <v>0</v>
      </c>
      <c r="AB44" s="269" t="str">
        <f t="shared" si="31"/>
        <v/>
      </c>
      <c r="AC44" s="275"/>
      <c r="AD44" s="308">
        <f>ROUND(ABS(AE44)/MONTH(FERC_IS1!$C$699),0)</f>
        <v>0</v>
      </c>
      <c r="AE44" s="281">
        <v>0</v>
      </c>
      <c r="AF44" s="308">
        <f>ROUND(ABS(AG44)/MONTH(FERC_IS1!$C$699),0)</f>
        <v>0</v>
      </c>
      <c r="AG44" s="269">
        <v>0</v>
      </c>
      <c r="AH44" s="281">
        <f t="shared" si="32"/>
        <v>0</v>
      </c>
      <c r="AI44" s="275"/>
      <c r="AJ44" s="281">
        <v>0</v>
      </c>
      <c r="AK44" s="281">
        <v>0</v>
      </c>
      <c r="AL44" s="281">
        <f t="shared" si="33"/>
        <v>0</v>
      </c>
      <c r="AM44" s="269" t="str">
        <f t="shared" si="34"/>
        <v/>
      </c>
      <c r="AN44" s="275"/>
      <c r="AO44" s="281">
        <v>0</v>
      </c>
      <c r="AP44" s="281">
        <v>0</v>
      </c>
      <c r="AQ44" s="281">
        <f t="shared" si="35"/>
        <v>0</v>
      </c>
      <c r="AR44" s="269" t="str">
        <f t="shared" si="36"/>
        <v/>
      </c>
      <c r="AS44" s="275"/>
      <c r="AT44" s="293">
        <f t="shared" si="37"/>
        <v>0</v>
      </c>
      <c r="AU44" s="281">
        <v>0</v>
      </c>
      <c r="AV44" s="293">
        <f t="shared" si="38"/>
        <v>0</v>
      </c>
      <c r="AW44" s="269">
        <v>0</v>
      </c>
      <c r="AX44" s="293">
        <f t="shared" si="39"/>
        <v>0</v>
      </c>
      <c r="AY44" s="275"/>
      <c r="AZ44" s="281">
        <v>0</v>
      </c>
      <c r="BA44" s="281">
        <v>-14.76</v>
      </c>
      <c r="BB44" s="281">
        <f t="shared" si="40"/>
        <v>14.76</v>
      </c>
      <c r="BC44" s="269">
        <f t="shared" si="41"/>
        <v>1</v>
      </c>
      <c r="BD44" s="275"/>
      <c r="BE44" s="281">
        <v>0</v>
      </c>
      <c r="BF44" s="281">
        <v>0</v>
      </c>
      <c r="BG44" s="281">
        <f t="shared" si="42"/>
        <v>0</v>
      </c>
      <c r="BH44" s="269" t="str">
        <f t="shared" si="43"/>
        <v/>
      </c>
      <c r="BI44" s="275"/>
      <c r="BJ44" s="293">
        <f t="shared" si="44"/>
        <v>0</v>
      </c>
      <c r="BK44" s="281">
        <v>0</v>
      </c>
      <c r="BL44" s="293">
        <f t="shared" si="45"/>
        <v>0</v>
      </c>
      <c r="BM44" s="269">
        <v>0</v>
      </c>
      <c r="BN44" s="293">
        <f t="shared" si="46"/>
        <v>0</v>
      </c>
      <c r="BO44" s="63"/>
    </row>
    <row r="45" spans="1:67" s="68" customFormat="1" hidden="1" outlineLevel="1" x14ac:dyDescent="0.25">
      <c r="A45" s="63" t="s">
        <v>1270</v>
      </c>
      <c r="B45" s="64" t="s">
        <v>1729</v>
      </c>
      <c r="C45" s="65" t="s">
        <v>2187</v>
      </c>
      <c r="D45" s="66"/>
      <c r="E45" s="67"/>
      <c r="F45" s="281">
        <v>-8329</v>
      </c>
      <c r="G45" s="281">
        <v>8813.2100000000009</v>
      </c>
      <c r="H45" s="281">
        <f t="shared" si="24"/>
        <v>-17142.21</v>
      </c>
      <c r="I45" s="269">
        <f t="shared" si="1"/>
        <v>-1.9450586108807117</v>
      </c>
      <c r="J45" s="275"/>
      <c r="K45" s="281">
        <v>0</v>
      </c>
      <c r="L45" s="281">
        <v>0</v>
      </c>
      <c r="M45" s="281">
        <f t="shared" si="25"/>
        <v>0</v>
      </c>
      <c r="N45" s="269" t="str">
        <f t="shared" si="26"/>
        <v/>
      </c>
      <c r="O45" s="275"/>
      <c r="P45" s="281">
        <v>0</v>
      </c>
      <c r="Q45" s="281">
        <v>0</v>
      </c>
      <c r="R45" s="281">
        <f t="shared" si="27"/>
        <v>0</v>
      </c>
      <c r="S45" s="275"/>
      <c r="T45" s="281">
        <v>-18079.14</v>
      </c>
      <c r="U45" s="281">
        <v>107451.96</v>
      </c>
      <c r="V45" s="281">
        <f t="shared" si="28"/>
        <v>-125531.1</v>
      </c>
      <c r="W45" s="269">
        <f t="shared" si="29"/>
        <v>-1.1682532361438545</v>
      </c>
      <c r="X45" s="275"/>
      <c r="Y45" s="281">
        <v>0</v>
      </c>
      <c r="Z45" s="281">
        <v>0</v>
      </c>
      <c r="AA45" s="281">
        <f t="shared" si="30"/>
        <v>0</v>
      </c>
      <c r="AB45" s="269" t="str">
        <f t="shared" si="31"/>
        <v/>
      </c>
      <c r="AC45" s="275"/>
      <c r="AD45" s="308">
        <f>ROUND(ABS(AE45)/MONTH(FERC_IS1!$C$699),0)</f>
        <v>0</v>
      </c>
      <c r="AE45" s="281">
        <v>0</v>
      </c>
      <c r="AF45" s="308">
        <f>ROUND(ABS(AG45)/MONTH(FERC_IS1!$C$699),0)</f>
        <v>0</v>
      </c>
      <c r="AG45" s="269">
        <v>0</v>
      </c>
      <c r="AH45" s="281">
        <f t="shared" si="32"/>
        <v>0</v>
      </c>
      <c r="AI45" s="275"/>
      <c r="AJ45" s="281">
        <v>-11114.800000000001</v>
      </c>
      <c r="AK45" s="281">
        <v>69055.67</v>
      </c>
      <c r="AL45" s="281">
        <f t="shared" si="33"/>
        <v>-80170.47</v>
      </c>
      <c r="AM45" s="269">
        <f t="shared" si="34"/>
        <v>-1.1609541982577245</v>
      </c>
      <c r="AN45" s="275"/>
      <c r="AO45" s="281">
        <v>0</v>
      </c>
      <c r="AP45" s="281">
        <v>0</v>
      </c>
      <c r="AQ45" s="281">
        <f t="shared" si="35"/>
        <v>0</v>
      </c>
      <c r="AR45" s="269" t="str">
        <f t="shared" si="36"/>
        <v/>
      </c>
      <c r="AS45" s="275"/>
      <c r="AT45" s="293">
        <f t="shared" si="37"/>
        <v>0</v>
      </c>
      <c r="AU45" s="281">
        <v>0</v>
      </c>
      <c r="AV45" s="293">
        <f t="shared" si="38"/>
        <v>0</v>
      </c>
      <c r="AW45" s="269">
        <v>0</v>
      </c>
      <c r="AX45" s="293">
        <f t="shared" si="39"/>
        <v>0</v>
      </c>
      <c r="AY45" s="275"/>
      <c r="AZ45" s="281">
        <v>71710.540000000008</v>
      </c>
      <c r="BA45" s="281">
        <v>202944.1</v>
      </c>
      <c r="BB45" s="281">
        <f t="shared" si="40"/>
        <v>-131233.56</v>
      </c>
      <c r="BC45" s="269">
        <f t="shared" si="41"/>
        <v>-0.64664880624763166</v>
      </c>
      <c r="BD45" s="275"/>
      <c r="BE45" s="281">
        <v>0</v>
      </c>
      <c r="BF45" s="281">
        <v>0</v>
      </c>
      <c r="BG45" s="281">
        <f t="shared" si="42"/>
        <v>0</v>
      </c>
      <c r="BH45" s="269" t="str">
        <f t="shared" si="43"/>
        <v/>
      </c>
      <c r="BI45" s="275"/>
      <c r="BJ45" s="293">
        <f t="shared" si="44"/>
        <v>0</v>
      </c>
      <c r="BK45" s="281">
        <v>0</v>
      </c>
      <c r="BL45" s="293">
        <f t="shared" si="45"/>
        <v>0</v>
      </c>
      <c r="BM45" s="269">
        <v>0</v>
      </c>
      <c r="BN45" s="293">
        <f t="shared" si="46"/>
        <v>0</v>
      </c>
      <c r="BO45" s="63"/>
    </row>
    <row r="46" spans="1:67" s="68" customFormat="1" hidden="1" outlineLevel="1" x14ac:dyDescent="0.25">
      <c r="A46" s="63" t="s">
        <v>1271</v>
      </c>
      <c r="B46" s="64" t="s">
        <v>1730</v>
      </c>
      <c r="C46" s="65" t="s">
        <v>2188</v>
      </c>
      <c r="D46" s="66"/>
      <c r="E46" s="67"/>
      <c r="F46" s="281">
        <v>0</v>
      </c>
      <c r="G46" s="281">
        <v>-114212.59</v>
      </c>
      <c r="H46" s="281">
        <f t="shared" si="24"/>
        <v>114212.59</v>
      </c>
      <c r="I46" s="269">
        <f t="shared" si="1"/>
        <v>1</v>
      </c>
      <c r="J46" s="275"/>
      <c r="K46" s="281">
        <v>0</v>
      </c>
      <c r="L46" s="281">
        <v>-1700346</v>
      </c>
      <c r="M46" s="281">
        <f t="shared" si="25"/>
        <v>1700346</v>
      </c>
      <c r="N46" s="269">
        <f t="shared" si="26"/>
        <v>1</v>
      </c>
      <c r="O46" s="275"/>
      <c r="P46" s="281">
        <v>0</v>
      </c>
      <c r="Q46" s="281">
        <v>0</v>
      </c>
      <c r="R46" s="281">
        <f t="shared" si="27"/>
        <v>0</v>
      </c>
      <c r="S46" s="275"/>
      <c r="T46" s="281">
        <v>0</v>
      </c>
      <c r="U46" s="281">
        <v>0</v>
      </c>
      <c r="V46" s="281">
        <f t="shared" si="28"/>
        <v>0</v>
      </c>
      <c r="W46" s="269" t="str">
        <f t="shared" si="29"/>
        <v/>
      </c>
      <c r="X46" s="275"/>
      <c r="Y46" s="281">
        <v>0</v>
      </c>
      <c r="Z46" s="281">
        <v>0</v>
      </c>
      <c r="AA46" s="281">
        <f t="shared" si="30"/>
        <v>0</v>
      </c>
      <c r="AB46" s="269" t="str">
        <f t="shared" si="31"/>
        <v/>
      </c>
      <c r="AC46" s="275"/>
      <c r="AD46" s="308">
        <f>ROUND(ABS(AE46)/MONTH(FERC_IS1!$C$699),0)</f>
        <v>0</v>
      </c>
      <c r="AE46" s="281">
        <v>0</v>
      </c>
      <c r="AF46" s="308">
        <f>ROUND(ABS(AG46)/MONTH(FERC_IS1!$C$699),0)</f>
        <v>0</v>
      </c>
      <c r="AG46" s="269">
        <v>0</v>
      </c>
      <c r="AH46" s="281">
        <f t="shared" si="32"/>
        <v>0</v>
      </c>
      <c r="AI46" s="275"/>
      <c r="AJ46" s="281">
        <v>0</v>
      </c>
      <c r="AK46" s="281">
        <v>0</v>
      </c>
      <c r="AL46" s="281">
        <f t="shared" si="33"/>
        <v>0</v>
      </c>
      <c r="AM46" s="269" t="str">
        <f t="shared" si="34"/>
        <v/>
      </c>
      <c r="AN46" s="275"/>
      <c r="AO46" s="281">
        <v>0</v>
      </c>
      <c r="AP46" s="281">
        <v>0</v>
      </c>
      <c r="AQ46" s="281">
        <f t="shared" si="35"/>
        <v>0</v>
      </c>
      <c r="AR46" s="269" t="str">
        <f t="shared" si="36"/>
        <v/>
      </c>
      <c r="AS46" s="275"/>
      <c r="AT46" s="293">
        <f t="shared" si="37"/>
        <v>0</v>
      </c>
      <c r="AU46" s="281">
        <v>0</v>
      </c>
      <c r="AV46" s="293">
        <f t="shared" si="38"/>
        <v>0</v>
      </c>
      <c r="AW46" s="269">
        <v>0</v>
      </c>
      <c r="AX46" s="293">
        <f t="shared" si="39"/>
        <v>0</v>
      </c>
      <c r="AY46" s="275"/>
      <c r="AZ46" s="281">
        <v>0</v>
      </c>
      <c r="BA46" s="281">
        <v>0</v>
      </c>
      <c r="BB46" s="281">
        <f t="shared" si="40"/>
        <v>0</v>
      </c>
      <c r="BC46" s="269" t="str">
        <f t="shared" si="41"/>
        <v/>
      </c>
      <c r="BD46" s="275"/>
      <c r="BE46" s="281">
        <v>0</v>
      </c>
      <c r="BF46" s="281">
        <v>0</v>
      </c>
      <c r="BG46" s="281">
        <f t="shared" si="42"/>
        <v>0</v>
      </c>
      <c r="BH46" s="269" t="str">
        <f t="shared" si="43"/>
        <v/>
      </c>
      <c r="BI46" s="275"/>
      <c r="BJ46" s="293">
        <f t="shared" si="44"/>
        <v>0</v>
      </c>
      <c r="BK46" s="281">
        <v>0</v>
      </c>
      <c r="BL46" s="293">
        <f t="shared" si="45"/>
        <v>0</v>
      </c>
      <c r="BM46" s="269">
        <v>0</v>
      </c>
      <c r="BN46" s="293">
        <f t="shared" si="46"/>
        <v>0</v>
      </c>
      <c r="BO46" s="63"/>
    </row>
    <row r="47" spans="1:67" s="68" customFormat="1" hidden="1" outlineLevel="1" x14ac:dyDescent="0.25">
      <c r="A47" s="63" t="s">
        <v>1272</v>
      </c>
      <c r="B47" s="64" t="s">
        <v>1731</v>
      </c>
      <c r="C47" s="65" t="s">
        <v>2189</v>
      </c>
      <c r="D47" s="66"/>
      <c r="E47" s="67"/>
      <c r="F47" s="281">
        <v>-503833.15</v>
      </c>
      <c r="G47" s="281">
        <v>158039.16</v>
      </c>
      <c r="H47" s="281">
        <f t="shared" si="24"/>
        <v>-661872.31000000006</v>
      </c>
      <c r="I47" s="269">
        <f t="shared" si="1"/>
        <v>-4.1880272585604734</v>
      </c>
      <c r="J47" s="275"/>
      <c r="K47" s="281">
        <v>0</v>
      </c>
      <c r="L47" s="281">
        <v>0</v>
      </c>
      <c r="M47" s="281">
        <f t="shared" si="25"/>
        <v>0</v>
      </c>
      <c r="N47" s="269" t="str">
        <f t="shared" si="26"/>
        <v/>
      </c>
      <c r="O47" s="275"/>
      <c r="P47" s="281">
        <v>0</v>
      </c>
      <c r="Q47" s="281">
        <v>0</v>
      </c>
      <c r="R47" s="281">
        <f t="shared" si="27"/>
        <v>0</v>
      </c>
      <c r="S47" s="275"/>
      <c r="T47" s="281">
        <v>3097424.27</v>
      </c>
      <c r="U47" s="281">
        <v>3302211.26</v>
      </c>
      <c r="V47" s="281">
        <f t="shared" si="28"/>
        <v>-204786.98999999976</v>
      </c>
      <c r="W47" s="269">
        <f t="shared" si="29"/>
        <v>-6.2015108627544252E-2</v>
      </c>
      <c r="X47" s="275"/>
      <c r="Y47" s="281">
        <v>0</v>
      </c>
      <c r="Z47" s="281">
        <v>0</v>
      </c>
      <c r="AA47" s="281">
        <f t="shared" si="30"/>
        <v>0</v>
      </c>
      <c r="AB47" s="269" t="str">
        <f t="shared" si="31"/>
        <v/>
      </c>
      <c r="AC47" s="275"/>
      <c r="AD47" s="308">
        <f>ROUND(ABS(AE47)/MONTH(FERC_IS1!$C$699),0)</f>
        <v>0</v>
      </c>
      <c r="AE47" s="281">
        <v>0</v>
      </c>
      <c r="AF47" s="308">
        <f>ROUND(ABS(AG47)/MONTH(FERC_IS1!$C$699),0)</f>
        <v>0</v>
      </c>
      <c r="AG47" s="269">
        <v>0</v>
      </c>
      <c r="AH47" s="281">
        <f t="shared" si="32"/>
        <v>0</v>
      </c>
      <c r="AI47" s="275"/>
      <c r="AJ47" s="281">
        <v>926710.48</v>
      </c>
      <c r="AK47" s="281">
        <v>1623855.19</v>
      </c>
      <c r="AL47" s="281">
        <f t="shared" si="33"/>
        <v>-697144.71</v>
      </c>
      <c r="AM47" s="269">
        <f t="shared" si="34"/>
        <v>-0.42931458069238304</v>
      </c>
      <c r="AN47" s="275"/>
      <c r="AO47" s="281">
        <v>0</v>
      </c>
      <c r="AP47" s="281">
        <v>0</v>
      </c>
      <c r="AQ47" s="281">
        <f t="shared" si="35"/>
        <v>0</v>
      </c>
      <c r="AR47" s="269" t="str">
        <f t="shared" si="36"/>
        <v/>
      </c>
      <c r="AS47" s="275"/>
      <c r="AT47" s="293">
        <f t="shared" si="37"/>
        <v>0</v>
      </c>
      <c r="AU47" s="281">
        <v>0</v>
      </c>
      <c r="AV47" s="293">
        <f t="shared" si="38"/>
        <v>0</v>
      </c>
      <c r="AW47" s="269">
        <v>0</v>
      </c>
      <c r="AX47" s="293">
        <f t="shared" si="39"/>
        <v>0</v>
      </c>
      <c r="AY47" s="275"/>
      <c r="AZ47" s="281">
        <v>4586339</v>
      </c>
      <c r="BA47" s="281">
        <v>4082236.7299999995</v>
      </c>
      <c r="BB47" s="281">
        <f t="shared" si="40"/>
        <v>504102.27000000048</v>
      </c>
      <c r="BC47" s="269">
        <f t="shared" si="41"/>
        <v>0.12348678024853314</v>
      </c>
      <c r="BD47" s="275"/>
      <c r="BE47" s="281">
        <v>0</v>
      </c>
      <c r="BF47" s="281">
        <v>0</v>
      </c>
      <c r="BG47" s="281">
        <f t="shared" si="42"/>
        <v>0</v>
      </c>
      <c r="BH47" s="269" t="str">
        <f t="shared" si="43"/>
        <v/>
      </c>
      <c r="BI47" s="275"/>
      <c r="BJ47" s="293">
        <f t="shared" si="44"/>
        <v>0</v>
      </c>
      <c r="BK47" s="281">
        <v>0</v>
      </c>
      <c r="BL47" s="293">
        <f t="shared" si="45"/>
        <v>0</v>
      </c>
      <c r="BM47" s="269">
        <v>0</v>
      </c>
      <c r="BN47" s="293">
        <f t="shared" si="46"/>
        <v>0</v>
      </c>
      <c r="BO47" s="63"/>
    </row>
    <row r="48" spans="1:67" s="68" customFormat="1" hidden="1" outlineLevel="1" x14ac:dyDescent="0.25">
      <c r="A48" s="63" t="s">
        <v>1273</v>
      </c>
      <c r="B48" s="64" t="s">
        <v>1732</v>
      </c>
      <c r="C48" s="65" t="s">
        <v>2190</v>
      </c>
      <c r="D48" s="66"/>
      <c r="E48" s="67"/>
      <c r="F48" s="281">
        <v>503833.15</v>
      </c>
      <c r="G48" s="281">
        <v>-158039.16</v>
      </c>
      <c r="H48" s="281">
        <f t="shared" si="24"/>
        <v>661872.31000000006</v>
      </c>
      <c r="I48" s="269">
        <f t="shared" si="1"/>
        <v>-4.1880272585604734</v>
      </c>
      <c r="J48" s="275"/>
      <c r="K48" s="281">
        <v>0</v>
      </c>
      <c r="L48" s="281">
        <v>0</v>
      </c>
      <c r="M48" s="281">
        <f t="shared" si="25"/>
        <v>0</v>
      </c>
      <c r="N48" s="269" t="str">
        <f t="shared" si="26"/>
        <v/>
      </c>
      <c r="O48" s="275"/>
      <c r="P48" s="281">
        <v>0</v>
      </c>
      <c r="Q48" s="281">
        <v>0</v>
      </c>
      <c r="R48" s="281">
        <f t="shared" si="27"/>
        <v>0</v>
      </c>
      <c r="S48" s="275"/>
      <c r="T48" s="281">
        <v>-3097424.27</v>
      </c>
      <c r="U48" s="281">
        <v>-3302211.26</v>
      </c>
      <c r="V48" s="281">
        <f t="shared" si="28"/>
        <v>204786.98999999976</v>
      </c>
      <c r="W48" s="269">
        <f t="shared" si="29"/>
        <v>-6.2015108627544252E-2</v>
      </c>
      <c r="X48" s="275"/>
      <c r="Y48" s="281">
        <v>0</v>
      </c>
      <c r="Z48" s="281">
        <v>0</v>
      </c>
      <c r="AA48" s="281">
        <f t="shared" si="30"/>
        <v>0</v>
      </c>
      <c r="AB48" s="269" t="str">
        <f t="shared" si="31"/>
        <v/>
      </c>
      <c r="AC48" s="275"/>
      <c r="AD48" s="308">
        <f>ROUND(ABS(AE48)/MONTH(FERC_IS1!$C$699),0)</f>
        <v>0</v>
      </c>
      <c r="AE48" s="281">
        <v>0</v>
      </c>
      <c r="AF48" s="308">
        <f>ROUND(ABS(AG48)/MONTH(FERC_IS1!$C$699),0)</f>
        <v>0</v>
      </c>
      <c r="AG48" s="269">
        <v>0</v>
      </c>
      <c r="AH48" s="281">
        <f t="shared" si="32"/>
        <v>0</v>
      </c>
      <c r="AI48" s="275"/>
      <c r="AJ48" s="281">
        <v>-926710.48</v>
      </c>
      <c r="AK48" s="281">
        <v>-1623855.19</v>
      </c>
      <c r="AL48" s="281">
        <f t="shared" si="33"/>
        <v>697144.71</v>
      </c>
      <c r="AM48" s="269">
        <f t="shared" si="34"/>
        <v>-0.42931458069238304</v>
      </c>
      <c r="AN48" s="275"/>
      <c r="AO48" s="281">
        <v>0</v>
      </c>
      <c r="AP48" s="281">
        <v>0</v>
      </c>
      <c r="AQ48" s="281">
        <f t="shared" si="35"/>
        <v>0</v>
      </c>
      <c r="AR48" s="269" t="str">
        <f t="shared" si="36"/>
        <v/>
      </c>
      <c r="AS48" s="275"/>
      <c r="AT48" s="293">
        <f t="shared" si="37"/>
        <v>0</v>
      </c>
      <c r="AU48" s="281">
        <v>0</v>
      </c>
      <c r="AV48" s="293">
        <f t="shared" si="38"/>
        <v>0</v>
      </c>
      <c r="AW48" s="269">
        <v>0</v>
      </c>
      <c r="AX48" s="293">
        <f t="shared" si="39"/>
        <v>0</v>
      </c>
      <c r="AY48" s="275"/>
      <c r="AZ48" s="281">
        <v>-4586339</v>
      </c>
      <c r="BA48" s="281">
        <v>-4082236.7299999995</v>
      </c>
      <c r="BB48" s="281">
        <f t="shared" si="40"/>
        <v>-504102.27000000048</v>
      </c>
      <c r="BC48" s="269">
        <f t="shared" si="41"/>
        <v>0.12348678024853314</v>
      </c>
      <c r="BD48" s="275"/>
      <c r="BE48" s="281">
        <v>0</v>
      </c>
      <c r="BF48" s="281">
        <v>0</v>
      </c>
      <c r="BG48" s="281">
        <f t="shared" si="42"/>
        <v>0</v>
      </c>
      <c r="BH48" s="269" t="str">
        <f t="shared" si="43"/>
        <v/>
      </c>
      <c r="BI48" s="275"/>
      <c r="BJ48" s="293">
        <f t="shared" si="44"/>
        <v>0</v>
      </c>
      <c r="BK48" s="281">
        <v>0</v>
      </c>
      <c r="BL48" s="293">
        <f t="shared" si="45"/>
        <v>0</v>
      </c>
      <c r="BM48" s="269">
        <v>0</v>
      </c>
      <c r="BN48" s="293">
        <f t="shared" si="46"/>
        <v>0</v>
      </c>
      <c r="BO48" s="63"/>
    </row>
    <row r="49" spans="1:67" s="68" customFormat="1" hidden="1" outlineLevel="1" x14ac:dyDescent="0.25">
      <c r="A49" s="63" t="s">
        <v>1274</v>
      </c>
      <c r="B49" s="64" t="s">
        <v>1733</v>
      </c>
      <c r="C49" s="65" t="s">
        <v>2191</v>
      </c>
      <c r="D49" s="66"/>
      <c r="E49" s="67"/>
      <c r="F49" s="281">
        <v>16496.54</v>
      </c>
      <c r="G49" s="281">
        <v>32435.38</v>
      </c>
      <c r="H49" s="281">
        <f t="shared" si="24"/>
        <v>-15938.84</v>
      </c>
      <c r="I49" s="269">
        <f t="shared" si="1"/>
        <v>-0.49140290633252948</v>
      </c>
      <c r="J49" s="275"/>
      <c r="K49" s="281">
        <v>0</v>
      </c>
      <c r="L49" s="281">
        <v>0</v>
      </c>
      <c r="M49" s="281">
        <f t="shared" si="25"/>
        <v>0</v>
      </c>
      <c r="N49" s="269" t="str">
        <f t="shared" si="26"/>
        <v/>
      </c>
      <c r="O49" s="275"/>
      <c r="P49" s="281">
        <v>0</v>
      </c>
      <c r="Q49" s="281">
        <v>0</v>
      </c>
      <c r="R49" s="281">
        <f t="shared" si="27"/>
        <v>0</v>
      </c>
      <c r="S49" s="275"/>
      <c r="T49" s="281">
        <v>104509.29000000001</v>
      </c>
      <c r="U49" s="281">
        <v>59126.3</v>
      </c>
      <c r="V49" s="281">
        <f t="shared" si="28"/>
        <v>45382.990000000005</v>
      </c>
      <c r="W49" s="269">
        <f t="shared" si="29"/>
        <v>0.76756012129965856</v>
      </c>
      <c r="X49" s="275"/>
      <c r="Y49" s="281">
        <v>0</v>
      </c>
      <c r="Z49" s="281">
        <v>0</v>
      </c>
      <c r="AA49" s="281">
        <f t="shared" si="30"/>
        <v>0</v>
      </c>
      <c r="AB49" s="269" t="str">
        <f t="shared" si="31"/>
        <v/>
      </c>
      <c r="AC49" s="275"/>
      <c r="AD49" s="308">
        <f>ROUND(ABS(AE49)/MONTH(FERC_IS1!$C$699),0)</f>
        <v>0</v>
      </c>
      <c r="AE49" s="281">
        <v>0</v>
      </c>
      <c r="AF49" s="308">
        <f>ROUND(ABS(AG49)/MONTH(FERC_IS1!$C$699),0)</f>
        <v>0</v>
      </c>
      <c r="AG49" s="269">
        <v>0</v>
      </c>
      <c r="AH49" s="281">
        <f t="shared" si="32"/>
        <v>0</v>
      </c>
      <c r="AI49" s="275"/>
      <c r="AJ49" s="281">
        <v>58235.25</v>
      </c>
      <c r="AK49" s="281">
        <v>43615.5</v>
      </c>
      <c r="AL49" s="281">
        <f t="shared" si="33"/>
        <v>14619.75</v>
      </c>
      <c r="AM49" s="269">
        <f t="shared" si="34"/>
        <v>0.33519620318464766</v>
      </c>
      <c r="AN49" s="275"/>
      <c r="AO49" s="281">
        <v>0</v>
      </c>
      <c r="AP49" s="281">
        <v>0</v>
      </c>
      <c r="AQ49" s="281">
        <f t="shared" si="35"/>
        <v>0</v>
      </c>
      <c r="AR49" s="269" t="str">
        <f t="shared" si="36"/>
        <v/>
      </c>
      <c r="AS49" s="275"/>
      <c r="AT49" s="293">
        <f t="shared" si="37"/>
        <v>0</v>
      </c>
      <c r="AU49" s="281">
        <v>0</v>
      </c>
      <c r="AV49" s="293">
        <f t="shared" si="38"/>
        <v>0</v>
      </c>
      <c r="AW49" s="269">
        <v>0</v>
      </c>
      <c r="AX49" s="293">
        <f t="shared" si="39"/>
        <v>0</v>
      </c>
      <c r="AY49" s="275"/>
      <c r="AZ49" s="281">
        <v>131198.43</v>
      </c>
      <c r="BA49" s="281">
        <v>64523.25</v>
      </c>
      <c r="BB49" s="281">
        <f t="shared" si="40"/>
        <v>66675.179999999993</v>
      </c>
      <c r="BC49" s="269">
        <f t="shared" si="41"/>
        <v>1.0333512338575628</v>
      </c>
      <c r="BD49" s="275"/>
      <c r="BE49" s="281">
        <v>0</v>
      </c>
      <c r="BF49" s="281">
        <v>0</v>
      </c>
      <c r="BG49" s="281">
        <f t="shared" si="42"/>
        <v>0</v>
      </c>
      <c r="BH49" s="269" t="str">
        <f t="shared" si="43"/>
        <v/>
      </c>
      <c r="BI49" s="275"/>
      <c r="BJ49" s="293">
        <f t="shared" si="44"/>
        <v>0</v>
      </c>
      <c r="BK49" s="281">
        <v>0</v>
      </c>
      <c r="BL49" s="293">
        <f t="shared" si="45"/>
        <v>0</v>
      </c>
      <c r="BM49" s="269">
        <v>0</v>
      </c>
      <c r="BN49" s="293">
        <f t="shared" si="46"/>
        <v>0</v>
      </c>
      <c r="BO49" s="63"/>
    </row>
    <row r="50" spans="1:67" s="68" customFormat="1" hidden="1" outlineLevel="1" x14ac:dyDescent="0.25">
      <c r="A50" s="63" t="s">
        <v>1275</v>
      </c>
      <c r="B50" s="64" t="s">
        <v>1734</v>
      </c>
      <c r="C50" s="65" t="s">
        <v>2192</v>
      </c>
      <c r="D50" s="66"/>
      <c r="E50" s="67"/>
      <c r="F50" s="281">
        <v>-59176.36</v>
      </c>
      <c r="G50" s="281">
        <v>-67435.240000000005</v>
      </c>
      <c r="H50" s="281">
        <f t="shared" si="24"/>
        <v>8258.8800000000047</v>
      </c>
      <c r="I50" s="269">
        <f t="shared" si="1"/>
        <v>-0.12247127762872949</v>
      </c>
      <c r="J50" s="275"/>
      <c r="K50" s="281">
        <v>0</v>
      </c>
      <c r="L50" s="281">
        <v>0</v>
      </c>
      <c r="M50" s="281">
        <f t="shared" si="25"/>
        <v>0</v>
      </c>
      <c r="N50" s="269" t="str">
        <f t="shared" si="26"/>
        <v/>
      </c>
      <c r="O50" s="275"/>
      <c r="P50" s="281">
        <v>0</v>
      </c>
      <c r="Q50" s="281">
        <v>0</v>
      </c>
      <c r="R50" s="281">
        <f t="shared" si="27"/>
        <v>0</v>
      </c>
      <c r="S50" s="275"/>
      <c r="T50" s="281">
        <v>-222715.85</v>
      </c>
      <c r="U50" s="281">
        <v>-144513.89000000001</v>
      </c>
      <c r="V50" s="281">
        <f t="shared" si="28"/>
        <v>-78201.959999999992</v>
      </c>
      <c r="W50" s="269">
        <f t="shared" si="29"/>
        <v>0.54113801794415739</v>
      </c>
      <c r="X50" s="275"/>
      <c r="Y50" s="281">
        <v>0</v>
      </c>
      <c r="Z50" s="281">
        <v>0</v>
      </c>
      <c r="AA50" s="281">
        <f t="shared" si="30"/>
        <v>0</v>
      </c>
      <c r="AB50" s="269" t="str">
        <f t="shared" si="31"/>
        <v/>
      </c>
      <c r="AC50" s="275"/>
      <c r="AD50" s="308">
        <f>ROUND(ABS(AE50)/MONTH(FERC_IS1!$C$699),0)</f>
        <v>0</v>
      </c>
      <c r="AE50" s="281">
        <v>0</v>
      </c>
      <c r="AF50" s="308">
        <f>ROUND(ABS(AG50)/MONTH(FERC_IS1!$C$699),0)</f>
        <v>0</v>
      </c>
      <c r="AG50" s="269">
        <v>0</v>
      </c>
      <c r="AH50" s="281">
        <f t="shared" si="32"/>
        <v>0</v>
      </c>
      <c r="AI50" s="275"/>
      <c r="AJ50" s="281">
        <v>-150463.33000000002</v>
      </c>
      <c r="AK50" s="281">
        <v>-109301.35</v>
      </c>
      <c r="AL50" s="281">
        <f t="shared" si="33"/>
        <v>-41161.98000000001</v>
      </c>
      <c r="AM50" s="269">
        <f t="shared" si="34"/>
        <v>0.37659168894071304</v>
      </c>
      <c r="AN50" s="275"/>
      <c r="AO50" s="281">
        <v>0</v>
      </c>
      <c r="AP50" s="281">
        <v>0</v>
      </c>
      <c r="AQ50" s="281">
        <f t="shared" si="35"/>
        <v>0</v>
      </c>
      <c r="AR50" s="269" t="str">
        <f t="shared" si="36"/>
        <v/>
      </c>
      <c r="AS50" s="275"/>
      <c r="AT50" s="293">
        <f t="shared" si="37"/>
        <v>0</v>
      </c>
      <c r="AU50" s="281">
        <v>0</v>
      </c>
      <c r="AV50" s="293">
        <f t="shared" si="38"/>
        <v>0</v>
      </c>
      <c r="AW50" s="269">
        <v>0</v>
      </c>
      <c r="AX50" s="293">
        <f t="shared" si="39"/>
        <v>0</v>
      </c>
      <c r="AY50" s="275"/>
      <c r="AZ50" s="281">
        <v>-286572.05</v>
      </c>
      <c r="BA50" s="281">
        <v>-168487.79</v>
      </c>
      <c r="BB50" s="281">
        <f t="shared" si="40"/>
        <v>-118084.25999999998</v>
      </c>
      <c r="BC50" s="269">
        <f t="shared" si="41"/>
        <v>0.7008475807059964</v>
      </c>
      <c r="BD50" s="275"/>
      <c r="BE50" s="281">
        <v>0</v>
      </c>
      <c r="BF50" s="281">
        <v>0</v>
      </c>
      <c r="BG50" s="281">
        <f t="shared" si="42"/>
        <v>0</v>
      </c>
      <c r="BH50" s="269" t="str">
        <f t="shared" si="43"/>
        <v/>
      </c>
      <c r="BI50" s="275"/>
      <c r="BJ50" s="293">
        <f t="shared" si="44"/>
        <v>0</v>
      </c>
      <c r="BK50" s="281">
        <v>0</v>
      </c>
      <c r="BL50" s="293">
        <f t="shared" si="45"/>
        <v>0</v>
      </c>
      <c r="BM50" s="269">
        <v>0</v>
      </c>
      <c r="BN50" s="293">
        <f t="shared" si="46"/>
        <v>0</v>
      </c>
      <c r="BO50" s="63"/>
    </row>
    <row r="51" spans="1:67" s="68" customFormat="1" hidden="1" outlineLevel="1" x14ac:dyDescent="0.25">
      <c r="A51" s="63" t="s">
        <v>1276</v>
      </c>
      <c r="B51" s="64" t="s">
        <v>1735</v>
      </c>
      <c r="C51" s="65" t="s">
        <v>2193</v>
      </c>
      <c r="D51" s="66"/>
      <c r="E51" s="67"/>
      <c r="F51" s="281">
        <v>0</v>
      </c>
      <c r="G51" s="281">
        <v>0</v>
      </c>
      <c r="H51" s="281">
        <f t="shared" si="24"/>
        <v>0</v>
      </c>
      <c r="I51" s="269" t="str">
        <f t="shared" si="1"/>
        <v/>
      </c>
      <c r="J51" s="275"/>
      <c r="K51" s="281">
        <v>0</v>
      </c>
      <c r="L51" s="281">
        <v>0</v>
      </c>
      <c r="M51" s="281">
        <f t="shared" si="25"/>
        <v>0</v>
      </c>
      <c r="N51" s="269" t="str">
        <f t="shared" si="26"/>
        <v/>
      </c>
      <c r="O51" s="275"/>
      <c r="P51" s="281">
        <v>0</v>
      </c>
      <c r="Q51" s="281">
        <v>0</v>
      </c>
      <c r="R51" s="281">
        <f t="shared" si="27"/>
        <v>0</v>
      </c>
      <c r="S51" s="275"/>
      <c r="T51" s="281">
        <v>0</v>
      </c>
      <c r="U51" s="281">
        <v>2730.93</v>
      </c>
      <c r="V51" s="281">
        <f t="shared" si="28"/>
        <v>-2730.93</v>
      </c>
      <c r="W51" s="269">
        <f t="shared" si="29"/>
        <v>1</v>
      </c>
      <c r="X51" s="275"/>
      <c r="Y51" s="281">
        <v>0</v>
      </c>
      <c r="Z51" s="281">
        <v>0</v>
      </c>
      <c r="AA51" s="281">
        <f t="shared" si="30"/>
        <v>0</v>
      </c>
      <c r="AB51" s="269" t="str">
        <f t="shared" si="31"/>
        <v/>
      </c>
      <c r="AC51" s="275"/>
      <c r="AD51" s="308">
        <f>ROUND(ABS(AE51)/MONTH(FERC_IS1!$C$699),0)</f>
        <v>0</v>
      </c>
      <c r="AE51" s="281">
        <v>0</v>
      </c>
      <c r="AF51" s="308">
        <f>ROUND(ABS(AG51)/MONTH(FERC_IS1!$C$699),0)</f>
        <v>0</v>
      </c>
      <c r="AG51" s="269">
        <v>0</v>
      </c>
      <c r="AH51" s="281">
        <f t="shared" si="32"/>
        <v>0</v>
      </c>
      <c r="AI51" s="275"/>
      <c r="AJ51" s="281">
        <v>0</v>
      </c>
      <c r="AK51" s="281">
        <v>0</v>
      </c>
      <c r="AL51" s="281">
        <f t="shared" si="33"/>
        <v>0</v>
      </c>
      <c r="AM51" s="269" t="str">
        <f t="shared" si="34"/>
        <v/>
      </c>
      <c r="AN51" s="275"/>
      <c r="AO51" s="281">
        <v>0</v>
      </c>
      <c r="AP51" s="281">
        <v>0</v>
      </c>
      <c r="AQ51" s="281">
        <f t="shared" si="35"/>
        <v>0</v>
      </c>
      <c r="AR51" s="269" t="str">
        <f t="shared" si="36"/>
        <v/>
      </c>
      <c r="AS51" s="275"/>
      <c r="AT51" s="293">
        <f t="shared" si="37"/>
        <v>0</v>
      </c>
      <c r="AU51" s="281">
        <v>0</v>
      </c>
      <c r="AV51" s="293">
        <f t="shared" si="38"/>
        <v>0</v>
      </c>
      <c r="AW51" s="269">
        <v>0</v>
      </c>
      <c r="AX51" s="293">
        <f t="shared" si="39"/>
        <v>0</v>
      </c>
      <c r="AY51" s="275"/>
      <c r="AZ51" s="281">
        <v>0</v>
      </c>
      <c r="BA51" s="281">
        <v>2730.93</v>
      </c>
      <c r="BB51" s="281">
        <f t="shared" si="40"/>
        <v>-2730.93</v>
      </c>
      <c r="BC51" s="269">
        <f t="shared" si="41"/>
        <v>1</v>
      </c>
      <c r="BD51" s="275"/>
      <c r="BE51" s="281">
        <v>0</v>
      </c>
      <c r="BF51" s="281">
        <v>0</v>
      </c>
      <c r="BG51" s="281">
        <f t="shared" si="42"/>
        <v>0</v>
      </c>
      <c r="BH51" s="269" t="str">
        <f t="shared" si="43"/>
        <v/>
      </c>
      <c r="BI51" s="275"/>
      <c r="BJ51" s="293">
        <f t="shared" si="44"/>
        <v>0</v>
      </c>
      <c r="BK51" s="281">
        <v>0</v>
      </c>
      <c r="BL51" s="293">
        <f t="shared" si="45"/>
        <v>0</v>
      </c>
      <c r="BM51" s="269">
        <v>0</v>
      </c>
      <c r="BN51" s="293">
        <f t="shared" si="46"/>
        <v>0</v>
      </c>
      <c r="BO51" s="63"/>
    </row>
    <row r="52" spans="1:67" s="68" customFormat="1" hidden="1" outlineLevel="1" x14ac:dyDescent="0.25">
      <c r="A52" s="63" t="s">
        <v>1277</v>
      </c>
      <c r="B52" s="64" t="s">
        <v>1736</v>
      </c>
      <c r="C52" s="65" t="s">
        <v>2194</v>
      </c>
      <c r="D52" s="66"/>
      <c r="E52" s="67"/>
      <c r="F52" s="281">
        <v>389802.64</v>
      </c>
      <c r="G52" s="281">
        <v>563751.85</v>
      </c>
      <c r="H52" s="281">
        <f t="shared" si="24"/>
        <v>-173949.20999999996</v>
      </c>
      <c r="I52" s="269">
        <f t="shared" si="1"/>
        <v>-0.30855634442707369</v>
      </c>
      <c r="J52" s="275"/>
      <c r="K52" s="281">
        <v>0</v>
      </c>
      <c r="L52" s="281">
        <v>0</v>
      </c>
      <c r="M52" s="281">
        <f t="shared" si="25"/>
        <v>0</v>
      </c>
      <c r="N52" s="269" t="str">
        <f t="shared" si="26"/>
        <v/>
      </c>
      <c r="O52" s="275"/>
      <c r="P52" s="281">
        <v>0</v>
      </c>
      <c r="Q52" s="281">
        <v>0</v>
      </c>
      <c r="R52" s="281">
        <f t="shared" si="27"/>
        <v>0</v>
      </c>
      <c r="S52" s="275"/>
      <c r="T52" s="281">
        <v>2901840.3</v>
      </c>
      <c r="U52" s="281">
        <v>2865799.24</v>
      </c>
      <c r="V52" s="281">
        <f t="shared" si="28"/>
        <v>36041.05999999959</v>
      </c>
      <c r="W52" s="269">
        <f t="shared" si="29"/>
        <v>1.2576268252482189E-2</v>
      </c>
      <c r="X52" s="275"/>
      <c r="Y52" s="281">
        <v>0</v>
      </c>
      <c r="Z52" s="281">
        <v>0</v>
      </c>
      <c r="AA52" s="281">
        <f t="shared" si="30"/>
        <v>0</v>
      </c>
      <c r="AB52" s="269" t="str">
        <f t="shared" si="31"/>
        <v/>
      </c>
      <c r="AC52" s="275"/>
      <c r="AD52" s="308">
        <f>ROUND(ABS(AE52)/MONTH(FERC_IS1!$C$699),0)</f>
        <v>0</v>
      </c>
      <c r="AE52" s="281">
        <v>0</v>
      </c>
      <c r="AF52" s="308">
        <f>ROUND(ABS(AG52)/MONTH(FERC_IS1!$C$699),0)</f>
        <v>0</v>
      </c>
      <c r="AG52" s="269">
        <v>0</v>
      </c>
      <c r="AH52" s="281">
        <f t="shared" si="32"/>
        <v>0</v>
      </c>
      <c r="AI52" s="275"/>
      <c r="AJ52" s="281">
        <v>914360.56</v>
      </c>
      <c r="AK52" s="281">
        <v>1217204.02</v>
      </c>
      <c r="AL52" s="281">
        <f t="shared" si="33"/>
        <v>-302843.45999999996</v>
      </c>
      <c r="AM52" s="269">
        <f t="shared" si="34"/>
        <v>-0.24880254667578239</v>
      </c>
      <c r="AN52" s="275"/>
      <c r="AO52" s="281">
        <v>0</v>
      </c>
      <c r="AP52" s="281">
        <v>0</v>
      </c>
      <c r="AQ52" s="281">
        <f t="shared" si="35"/>
        <v>0</v>
      </c>
      <c r="AR52" s="269" t="str">
        <f t="shared" si="36"/>
        <v/>
      </c>
      <c r="AS52" s="275"/>
      <c r="AT52" s="293">
        <f t="shared" si="37"/>
        <v>0</v>
      </c>
      <c r="AU52" s="281">
        <v>0</v>
      </c>
      <c r="AV52" s="293">
        <f t="shared" si="38"/>
        <v>0</v>
      </c>
      <c r="AW52" s="269">
        <v>0</v>
      </c>
      <c r="AX52" s="293">
        <f t="shared" si="39"/>
        <v>0</v>
      </c>
      <c r="AY52" s="275"/>
      <c r="AZ52" s="281">
        <v>5044723.7300000004</v>
      </c>
      <c r="BA52" s="281">
        <v>3955221.63</v>
      </c>
      <c r="BB52" s="281">
        <f t="shared" si="40"/>
        <v>1089502.1000000006</v>
      </c>
      <c r="BC52" s="269">
        <f t="shared" si="41"/>
        <v>0.27545917825090388</v>
      </c>
      <c r="BD52" s="275"/>
      <c r="BE52" s="281">
        <v>0</v>
      </c>
      <c r="BF52" s="281">
        <v>0</v>
      </c>
      <c r="BG52" s="281">
        <f t="shared" si="42"/>
        <v>0</v>
      </c>
      <c r="BH52" s="269" t="str">
        <f t="shared" si="43"/>
        <v/>
      </c>
      <c r="BI52" s="275"/>
      <c r="BJ52" s="293">
        <f t="shared" si="44"/>
        <v>0</v>
      </c>
      <c r="BK52" s="281">
        <v>0</v>
      </c>
      <c r="BL52" s="293">
        <f t="shared" si="45"/>
        <v>0</v>
      </c>
      <c r="BM52" s="269">
        <v>0</v>
      </c>
      <c r="BN52" s="293">
        <f t="shared" si="46"/>
        <v>0</v>
      </c>
      <c r="BO52" s="63"/>
    </row>
    <row r="53" spans="1:67" s="68" customFormat="1" hidden="1" outlineLevel="1" x14ac:dyDescent="0.25">
      <c r="A53" s="63" t="s">
        <v>1278</v>
      </c>
      <c r="B53" s="64" t="s">
        <v>1737</v>
      </c>
      <c r="C53" s="65" t="s">
        <v>2195</v>
      </c>
      <c r="D53" s="66"/>
      <c r="E53" s="67"/>
      <c r="F53" s="281">
        <v>52051.47</v>
      </c>
      <c r="G53" s="281">
        <v>9288.58</v>
      </c>
      <c r="H53" s="281">
        <f t="shared" si="24"/>
        <v>42762.89</v>
      </c>
      <c r="I53" s="269">
        <f t="shared" si="1"/>
        <v>4.603813500018302</v>
      </c>
      <c r="J53" s="275"/>
      <c r="K53" s="281">
        <v>0</v>
      </c>
      <c r="L53" s="281">
        <v>0</v>
      </c>
      <c r="M53" s="281">
        <f t="shared" si="25"/>
        <v>0</v>
      </c>
      <c r="N53" s="269" t="str">
        <f t="shared" si="26"/>
        <v/>
      </c>
      <c r="O53" s="275"/>
      <c r="P53" s="281">
        <v>0</v>
      </c>
      <c r="Q53" s="281">
        <v>0</v>
      </c>
      <c r="R53" s="281">
        <f t="shared" si="27"/>
        <v>0</v>
      </c>
      <c r="S53" s="275"/>
      <c r="T53" s="281">
        <v>116459.5</v>
      </c>
      <c r="U53" s="281">
        <v>32940.97</v>
      </c>
      <c r="V53" s="281">
        <f t="shared" si="28"/>
        <v>83518.53</v>
      </c>
      <c r="W53" s="269">
        <f t="shared" si="29"/>
        <v>2.5353998379525557</v>
      </c>
      <c r="X53" s="275"/>
      <c r="Y53" s="281">
        <v>0</v>
      </c>
      <c r="Z53" s="281">
        <v>0</v>
      </c>
      <c r="AA53" s="281">
        <f t="shared" si="30"/>
        <v>0</v>
      </c>
      <c r="AB53" s="269" t="str">
        <f t="shared" si="31"/>
        <v/>
      </c>
      <c r="AC53" s="275"/>
      <c r="AD53" s="308">
        <f>ROUND(ABS(AE53)/MONTH(FERC_IS1!$C$699),0)</f>
        <v>0</v>
      </c>
      <c r="AE53" s="281">
        <v>0</v>
      </c>
      <c r="AF53" s="308">
        <f>ROUND(ABS(AG53)/MONTH(FERC_IS1!$C$699),0)</f>
        <v>0</v>
      </c>
      <c r="AG53" s="269">
        <v>0</v>
      </c>
      <c r="AH53" s="281">
        <f t="shared" si="32"/>
        <v>0</v>
      </c>
      <c r="AI53" s="275"/>
      <c r="AJ53" s="281">
        <v>74401.540000000008</v>
      </c>
      <c r="AK53" s="281">
        <v>27809.760000000002</v>
      </c>
      <c r="AL53" s="281">
        <f t="shared" si="33"/>
        <v>46591.780000000006</v>
      </c>
      <c r="AM53" s="269">
        <f t="shared" si="34"/>
        <v>1.6753751201017197</v>
      </c>
      <c r="AN53" s="275"/>
      <c r="AO53" s="281">
        <v>0</v>
      </c>
      <c r="AP53" s="281">
        <v>0</v>
      </c>
      <c r="AQ53" s="281">
        <f t="shared" si="35"/>
        <v>0</v>
      </c>
      <c r="AR53" s="269" t="str">
        <f t="shared" si="36"/>
        <v/>
      </c>
      <c r="AS53" s="275"/>
      <c r="AT53" s="293">
        <f t="shared" si="37"/>
        <v>0</v>
      </c>
      <c r="AU53" s="281">
        <v>0</v>
      </c>
      <c r="AV53" s="293">
        <f t="shared" si="38"/>
        <v>0</v>
      </c>
      <c r="AW53" s="269">
        <v>0</v>
      </c>
      <c r="AX53" s="293">
        <f t="shared" si="39"/>
        <v>0</v>
      </c>
      <c r="AY53" s="275"/>
      <c r="AZ53" s="281">
        <v>151697.4</v>
      </c>
      <c r="BA53" s="281">
        <v>42987.01</v>
      </c>
      <c r="BB53" s="281">
        <f t="shared" si="40"/>
        <v>108710.38999999998</v>
      </c>
      <c r="BC53" s="269">
        <f t="shared" si="41"/>
        <v>2.528912571495435</v>
      </c>
      <c r="BD53" s="275"/>
      <c r="BE53" s="281">
        <v>0</v>
      </c>
      <c r="BF53" s="281">
        <v>0</v>
      </c>
      <c r="BG53" s="281">
        <f t="shared" si="42"/>
        <v>0</v>
      </c>
      <c r="BH53" s="269" t="str">
        <f t="shared" si="43"/>
        <v/>
      </c>
      <c r="BI53" s="275"/>
      <c r="BJ53" s="293">
        <f t="shared" si="44"/>
        <v>0</v>
      </c>
      <c r="BK53" s="281">
        <v>0</v>
      </c>
      <c r="BL53" s="293">
        <f t="shared" si="45"/>
        <v>0</v>
      </c>
      <c r="BM53" s="269">
        <v>0</v>
      </c>
      <c r="BN53" s="293">
        <f t="shared" si="46"/>
        <v>0</v>
      </c>
      <c r="BO53" s="63"/>
    </row>
    <row r="54" spans="1:67" s="41" customFormat="1" collapsed="1" x14ac:dyDescent="0.25">
      <c r="A54" s="41" t="s">
        <v>875</v>
      </c>
      <c r="B54" s="41" t="s">
        <v>59</v>
      </c>
      <c r="C54" s="61" t="s">
        <v>759</v>
      </c>
      <c r="D54" s="48"/>
      <c r="E54" s="48"/>
      <c r="F54" s="98">
        <v>1069143.4500000002</v>
      </c>
      <c r="G54" s="98">
        <v>3396228.33</v>
      </c>
      <c r="H54" s="98">
        <f t="shared" si="24"/>
        <v>-2327084.88</v>
      </c>
      <c r="I54" s="272">
        <f t="shared" si="1"/>
        <v>-0.68519682832985496</v>
      </c>
      <c r="J54" s="254"/>
      <c r="K54" s="98">
        <v>45143860</v>
      </c>
      <c r="L54" s="98">
        <v>62613437</v>
      </c>
      <c r="M54" s="98">
        <f t="shared" si="25"/>
        <v>-17469577</v>
      </c>
      <c r="N54" s="272">
        <f t="shared" si="26"/>
        <v>-0.27900683682322053</v>
      </c>
      <c r="O54" s="254"/>
      <c r="P54" s="136">
        <v>0</v>
      </c>
      <c r="Q54" s="136">
        <v>0</v>
      </c>
      <c r="R54" s="136">
        <f t="shared" si="27"/>
        <v>0</v>
      </c>
      <c r="S54" s="254"/>
      <c r="T54" s="98">
        <v>16375237.689999998</v>
      </c>
      <c r="U54" s="98">
        <v>13770299.350000003</v>
      </c>
      <c r="V54" s="98">
        <f t="shared" si="28"/>
        <v>2604938.3399999943</v>
      </c>
      <c r="W54" s="272">
        <f t="shared" si="29"/>
        <v>0.18917078516524724</v>
      </c>
      <c r="X54" s="254"/>
      <c r="Y54" s="98">
        <v>287389937</v>
      </c>
      <c r="Z54" s="98">
        <v>261598729</v>
      </c>
      <c r="AA54" s="98">
        <f t="shared" si="30"/>
        <v>25791208</v>
      </c>
      <c r="AB54" s="272">
        <f t="shared" si="31"/>
        <v>9.8590723657529702E-2</v>
      </c>
      <c r="AC54" s="254"/>
      <c r="AD54" s="136">
        <f>ROUND(ABS(AE54)/MONTH(FERC_IS1!$C$699),0)</f>
        <v>0</v>
      </c>
      <c r="AE54" s="136">
        <v>0</v>
      </c>
      <c r="AF54" s="136">
        <f>ROUND(ABS(AG54)/MONTH(FERC_IS1!$C$699),0)</f>
        <v>0</v>
      </c>
      <c r="AG54" s="290">
        <v>0</v>
      </c>
      <c r="AH54" s="136">
        <f t="shared" si="32"/>
        <v>0</v>
      </c>
      <c r="AI54" s="254"/>
      <c r="AJ54" s="98">
        <v>8260675.7800000003</v>
      </c>
      <c r="AK54" s="98">
        <v>8849943.3300000001</v>
      </c>
      <c r="AL54" s="98">
        <f t="shared" si="33"/>
        <v>-589267.54999999981</v>
      </c>
      <c r="AM54" s="272">
        <f t="shared" si="34"/>
        <v>-6.6584330320225885E-2</v>
      </c>
      <c r="AN54" s="254"/>
      <c r="AO54" s="98">
        <v>167426853</v>
      </c>
      <c r="AP54" s="98">
        <v>187924603</v>
      </c>
      <c r="AQ54" s="98">
        <f t="shared" si="35"/>
        <v>-20497750</v>
      </c>
      <c r="AR54" s="272">
        <f t="shared" si="36"/>
        <v>-0.10907432913400913</v>
      </c>
      <c r="AS54" s="254"/>
      <c r="AT54" s="136">
        <f t="shared" si="37"/>
        <v>0</v>
      </c>
      <c r="AU54" s="98">
        <v>0</v>
      </c>
      <c r="AV54" s="136">
        <f t="shared" si="38"/>
        <v>0</v>
      </c>
      <c r="AW54" s="272">
        <v>0</v>
      </c>
      <c r="AX54" s="136">
        <f t="shared" si="39"/>
        <v>0</v>
      </c>
      <c r="AY54" s="254"/>
      <c r="AZ54" s="98">
        <v>26467269.459999997</v>
      </c>
      <c r="BA54" s="98">
        <v>20513105.449999996</v>
      </c>
      <c r="BB54" s="98">
        <f t="shared" si="40"/>
        <v>5954164.0100000016</v>
      </c>
      <c r="BC54" s="272">
        <f t="shared" si="41"/>
        <v>0.29026146355621657</v>
      </c>
      <c r="BD54" s="254"/>
      <c r="BE54" s="98">
        <v>491006731</v>
      </c>
      <c r="BF54" s="98">
        <v>433276516</v>
      </c>
      <c r="BG54" s="98">
        <f t="shared" si="42"/>
        <v>57730215</v>
      </c>
      <c r="BH54" s="272">
        <f t="shared" si="43"/>
        <v>0.1332410432325393</v>
      </c>
      <c r="BI54" s="254"/>
      <c r="BJ54" s="136">
        <f t="shared" si="44"/>
        <v>0</v>
      </c>
      <c r="BK54" s="98">
        <v>0</v>
      </c>
      <c r="BL54" s="136">
        <f t="shared" si="45"/>
        <v>0</v>
      </c>
      <c r="BM54" s="272">
        <v>0</v>
      </c>
      <c r="BN54" s="136">
        <f t="shared" si="46"/>
        <v>0</v>
      </c>
      <c r="BO54" s="22"/>
    </row>
    <row r="55" spans="1:67" s="41" customFormat="1" x14ac:dyDescent="0.25">
      <c r="A55" s="41" t="s">
        <v>876</v>
      </c>
      <c r="B55" s="41" t="s">
        <v>61</v>
      </c>
      <c r="C55" s="60" t="s">
        <v>758</v>
      </c>
      <c r="D55" s="48"/>
      <c r="E55" s="48"/>
      <c r="F55" s="98">
        <v>61716798.180000007</v>
      </c>
      <c r="G55" s="98">
        <v>59636818.229999997</v>
      </c>
      <c r="H55" s="98">
        <f t="shared" si="24"/>
        <v>2079979.9500000104</v>
      </c>
      <c r="I55" s="272">
        <f t="shared" si="1"/>
        <v>3.4877446713843747E-2</v>
      </c>
      <c r="J55" s="254"/>
      <c r="K55" s="98">
        <v>517355340</v>
      </c>
      <c r="L55" s="98">
        <v>534390020</v>
      </c>
      <c r="M55" s="98">
        <f t="shared" si="25"/>
        <v>-17034680</v>
      </c>
      <c r="N55" s="272">
        <f t="shared" si="26"/>
        <v>-3.1876867760367231E-2</v>
      </c>
      <c r="O55" s="254"/>
      <c r="P55" s="136">
        <v>161741</v>
      </c>
      <c r="Q55" s="136">
        <v>162404</v>
      </c>
      <c r="R55" s="136">
        <f t="shared" si="27"/>
        <v>-663</v>
      </c>
      <c r="S55" s="254"/>
      <c r="T55" s="98">
        <v>421210590.39999998</v>
      </c>
      <c r="U55" s="98">
        <v>386062579.61000001</v>
      </c>
      <c r="V55" s="98">
        <f t="shared" si="28"/>
        <v>35148010.789999962</v>
      </c>
      <c r="W55" s="272">
        <f t="shared" si="29"/>
        <v>9.1042262696131915E-2</v>
      </c>
      <c r="X55" s="254"/>
      <c r="Y55" s="98">
        <v>3493222997</v>
      </c>
      <c r="Z55" s="98">
        <v>3415032088</v>
      </c>
      <c r="AA55" s="98">
        <f t="shared" si="30"/>
        <v>78190909</v>
      </c>
      <c r="AB55" s="272">
        <f t="shared" si="31"/>
        <v>2.2896097894585875E-2</v>
      </c>
      <c r="AC55" s="254"/>
      <c r="AD55" s="136">
        <f>ROUND(ABS(AE55)/MONTH(FERC_IS1!$C$699),0)</f>
        <v>162139</v>
      </c>
      <c r="AE55" s="136">
        <v>1134975</v>
      </c>
      <c r="AF55" s="136">
        <f>ROUND(ABS(AG55)/MONTH(FERC_IS1!$C$699),0)</f>
        <v>162493</v>
      </c>
      <c r="AG55" s="290">
        <v>1137450</v>
      </c>
      <c r="AH55" s="136">
        <f t="shared" si="32"/>
        <v>-354</v>
      </c>
      <c r="AI55" s="254"/>
      <c r="AJ55" s="98">
        <v>177387061.76999998</v>
      </c>
      <c r="AK55" s="98">
        <v>166206207.01000002</v>
      </c>
      <c r="AL55" s="98">
        <f t="shared" si="33"/>
        <v>11180854.759999961</v>
      </c>
      <c r="AM55" s="272">
        <f t="shared" si="34"/>
        <v>6.7270981999650883E-2</v>
      </c>
      <c r="AN55" s="254"/>
      <c r="AO55" s="98">
        <v>1491681310</v>
      </c>
      <c r="AP55" s="98">
        <v>1515823454</v>
      </c>
      <c r="AQ55" s="98">
        <f t="shared" si="35"/>
        <v>-24142144</v>
      </c>
      <c r="AR55" s="272">
        <f t="shared" si="36"/>
        <v>-1.592675184982327E-2</v>
      </c>
      <c r="AS55" s="254"/>
      <c r="AT55" s="136">
        <f t="shared" si="37"/>
        <v>161739</v>
      </c>
      <c r="AU55" s="98">
        <v>485218</v>
      </c>
      <c r="AV55" s="136">
        <f t="shared" si="38"/>
        <v>162298</v>
      </c>
      <c r="AW55" s="272">
        <v>486894</v>
      </c>
      <c r="AX55" s="136">
        <f t="shared" si="39"/>
        <v>-559</v>
      </c>
      <c r="AY55" s="254"/>
      <c r="AZ55" s="98">
        <v>699726599.77999997</v>
      </c>
      <c r="BA55" s="98">
        <v>623016643.17000008</v>
      </c>
      <c r="BB55" s="98">
        <f t="shared" si="40"/>
        <v>76709956.609999895</v>
      </c>
      <c r="BC55" s="272">
        <f t="shared" si="41"/>
        <v>0.12312665713019862</v>
      </c>
      <c r="BD55" s="254"/>
      <c r="BE55" s="98">
        <v>5864683447</v>
      </c>
      <c r="BF55" s="98">
        <v>5746024438</v>
      </c>
      <c r="BG55" s="98">
        <f t="shared" si="42"/>
        <v>118659009</v>
      </c>
      <c r="BH55" s="272">
        <f t="shared" si="43"/>
        <v>2.0650627278101387E-2</v>
      </c>
      <c r="BI55" s="254"/>
      <c r="BJ55" s="136">
        <f t="shared" si="44"/>
        <v>162300</v>
      </c>
      <c r="BK55" s="98">
        <v>1947599</v>
      </c>
      <c r="BL55" s="136">
        <f t="shared" si="45"/>
        <v>162552</v>
      </c>
      <c r="BM55" s="272">
        <v>1950621</v>
      </c>
      <c r="BN55" s="136">
        <f t="shared" si="46"/>
        <v>-252</v>
      </c>
      <c r="BO55" s="22"/>
    </row>
    <row r="56" spans="1:67" s="68" customFormat="1" hidden="1" outlineLevel="1" x14ac:dyDescent="0.25">
      <c r="A56" s="63" t="s">
        <v>1279</v>
      </c>
      <c r="B56" s="64" t="s">
        <v>1738</v>
      </c>
      <c r="C56" s="65" t="s">
        <v>2196</v>
      </c>
      <c r="D56" s="66"/>
      <c r="E56" s="67"/>
      <c r="F56" s="281">
        <v>0</v>
      </c>
      <c r="G56" s="281">
        <v>49268</v>
      </c>
      <c r="H56" s="281">
        <f t="shared" si="24"/>
        <v>-49268</v>
      </c>
      <c r="I56" s="269"/>
      <c r="J56" s="275"/>
      <c r="K56" s="281">
        <v>0</v>
      </c>
      <c r="L56" s="281">
        <v>0</v>
      </c>
      <c r="M56" s="281">
        <f t="shared" si="25"/>
        <v>0</v>
      </c>
      <c r="N56" s="269" t="str">
        <f t="shared" si="26"/>
        <v/>
      </c>
      <c r="O56" s="275"/>
      <c r="P56" s="281">
        <v>0</v>
      </c>
      <c r="Q56" s="281">
        <v>0</v>
      </c>
      <c r="R56" s="281">
        <f t="shared" si="27"/>
        <v>0</v>
      </c>
      <c r="S56" s="275"/>
      <c r="T56" s="281">
        <v>0</v>
      </c>
      <c r="U56" s="281">
        <v>-52083</v>
      </c>
      <c r="V56" s="281">
        <f t="shared" si="28"/>
        <v>52083</v>
      </c>
      <c r="W56" s="269">
        <f t="shared" si="29"/>
        <v>1</v>
      </c>
      <c r="X56" s="275"/>
      <c r="Y56" s="281">
        <v>0</v>
      </c>
      <c r="Z56" s="281">
        <v>0</v>
      </c>
      <c r="AA56" s="281">
        <f t="shared" si="30"/>
        <v>0</v>
      </c>
      <c r="AB56" s="269" t="str">
        <f t="shared" si="31"/>
        <v/>
      </c>
      <c r="AC56" s="275"/>
      <c r="AD56" s="308">
        <f>ROUND(ABS(AE56)/MONTH(FERC_IS1!$C$699),0)</f>
        <v>0</v>
      </c>
      <c r="AE56" s="281">
        <v>0</v>
      </c>
      <c r="AF56" s="308">
        <f>ROUND(ABS(AG56)/MONTH(FERC_IS1!$C$699),0)</f>
        <v>0</v>
      </c>
      <c r="AG56" s="269">
        <v>0</v>
      </c>
      <c r="AH56" s="281">
        <f t="shared" si="32"/>
        <v>0</v>
      </c>
      <c r="AI56" s="275"/>
      <c r="AJ56" s="281">
        <v>0</v>
      </c>
      <c r="AK56" s="281">
        <v>-1789</v>
      </c>
      <c r="AL56" s="281">
        <f t="shared" si="33"/>
        <v>1789</v>
      </c>
      <c r="AM56" s="269">
        <f t="shared" si="34"/>
        <v>1</v>
      </c>
      <c r="AN56" s="275"/>
      <c r="AO56" s="281">
        <v>0</v>
      </c>
      <c r="AP56" s="281">
        <v>0</v>
      </c>
      <c r="AQ56" s="281">
        <f t="shared" si="35"/>
        <v>0</v>
      </c>
      <c r="AR56" s="269" t="str">
        <f t="shared" si="36"/>
        <v/>
      </c>
      <c r="AS56" s="275"/>
      <c r="AT56" s="293">
        <f t="shared" si="37"/>
        <v>0</v>
      </c>
      <c r="AU56" s="281">
        <v>0</v>
      </c>
      <c r="AV56" s="293">
        <f t="shared" si="38"/>
        <v>0</v>
      </c>
      <c r="AW56" s="269">
        <v>0</v>
      </c>
      <c r="AX56" s="293">
        <f t="shared" si="39"/>
        <v>0</v>
      </c>
      <c r="AY56" s="275"/>
      <c r="AZ56" s="281">
        <v>-768975</v>
      </c>
      <c r="BA56" s="281">
        <v>456888</v>
      </c>
      <c r="BB56" s="281">
        <f t="shared" si="40"/>
        <v>-1225863</v>
      </c>
      <c r="BC56" s="269">
        <f t="shared" si="41"/>
        <v>-2.6830711246519936</v>
      </c>
      <c r="BD56" s="275"/>
      <c r="BE56" s="281">
        <v>0</v>
      </c>
      <c r="BF56" s="281">
        <v>0</v>
      </c>
      <c r="BG56" s="281">
        <f t="shared" si="42"/>
        <v>0</v>
      </c>
      <c r="BH56" s="269" t="str">
        <f t="shared" si="43"/>
        <v/>
      </c>
      <c r="BI56" s="275"/>
      <c r="BJ56" s="293">
        <f t="shared" si="44"/>
        <v>0</v>
      </c>
      <c r="BK56" s="281">
        <v>0</v>
      </c>
      <c r="BL56" s="293">
        <f t="shared" si="45"/>
        <v>0</v>
      </c>
      <c r="BM56" s="269">
        <v>0</v>
      </c>
      <c r="BN56" s="293">
        <f t="shared" si="46"/>
        <v>0</v>
      </c>
      <c r="BO56" s="63"/>
    </row>
    <row r="57" spans="1:67" s="68" customFormat="1" hidden="1" outlineLevel="1" x14ac:dyDescent="0.25">
      <c r="A57" s="63" t="s">
        <v>1280</v>
      </c>
      <c r="B57" s="64" t="s">
        <v>1739</v>
      </c>
      <c r="C57" s="65" t="s">
        <v>2197</v>
      </c>
      <c r="D57" s="66"/>
      <c r="E57" s="67"/>
      <c r="F57" s="281">
        <v>0</v>
      </c>
      <c r="G57" s="281">
        <v>11914</v>
      </c>
      <c r="H57" s="281">
        <f t="shared" si="24"/>
        <v>-11914</v>
      </c>
      <c r="I57" s="269"/>
      <c r="J57" s="275"/>
      <c r="K57" s="281">
        <v>0</v>
      </c>
      <c r="L57" s="281">
        <v>0</v>
      </c>
      <c r="M57" s="281">
        <f t="shared" si="25"/>
        <v>0</v>
      </c>
      <c r="N57" s="269" t="str">
        <f t="shared" si="26"/>
        <v/>
      </c>
      <c r="O57" s="275"/>
      <c r="P57" s="281">
        <v>0</v>
      </c>
      <c r="Q57" s="281">
        <v>0</v>
      </c>
      <c r="R57" s="281">
        <f t="shared" si="27"/>
        <v>0</v>
      </c>
      <c r="S57" s="275"/>
      <c r="T57" s="281">
        <v>0</v>
      </c>
      <c r="U57" s="281">
        <v>-11165</v>
      </c>
      <c r="V57" s="281">
        <f t="shared" si="28"/>
        <v>11165</v>
      </c>
      <c r="W57" s="269">
        <f t="shared" si="29"/>
        <v>1</v>
      </c>
      <c r="X57" s="275"/>
      <c r="Y57" s="281">
        <v>0</v>
      </c>
      <c r="Z57" s="281">
        <v>0</v>
      </c>
      <c r="AA57" s="281">
        <f t="shared" si="30"/>
        <v>0</v>
      </c>
      <c r="AB57" s="269" t="str">
        <f t="shared" si="31"/>
        <v/>
      </c>
      <c r="AC57" s="275"/>
      <c r="AD57" s="308">
        <f>ROUND(ABS(AE57)/MONTH(FERC_IS1!$C$699),0)</f>
        <v>0</v>
      </c>
      <c r="AE57" s="281">
        <v>0</v>
      </c>
      <c r="AF57" s="308">
        <f>ROUND(ABS(AG57)/MONTH(FERC_IS1!$C$699),0)</f>
        <v>0</v>
      </c>
      <c r="AG57" s="269">
        <v>0</v>
      </c>
      <c r="AH57" s="281">
        <f t="shared" si="32"/>
        <v>0</v>
      </c>
      <c r="AI57" s="275"/>
      <c r="AJ57" s="281">
        <v>0</v>
      </c>
      <c r="AK57" s="281">
        <v>91</v>
      </c>
      <c r="AL57" s="281">
        <f t="shared" si="33"/>
        <v>-91</v>
      </c>
      <c r="AM57" s="269">
        <f t="shared" si="34"/>
        <v>1</v>
      </c>
      <c r="AN57" s="275"/>
      <c r="AO57" s="281">
        <v>0</v>
      </c>
      <c r="AP57" s="281">
        <v>0</v>
      </c>
      <c r="AQ57" s="281">
        <f t="shared" si="35"/>
        <v>0</v>
      </c>
      <c r="AR57" s="269" t="str">
        <f t="shared" si="36"/>
        <v/>
      </c>
      <c r="AS57" s="275"/>
      <c r="AT57" s="293">
        <f t="shared" si="37"/>
        <v>0</v>
      </c>
      <c r="AU57" s="281">
        <v>0</v>
      </c>
      <c r="AV57" s="293">
        <f t="shared" si="38"/>
        <v>0</v>
      </c>
      <c r="AW57" s="269">
        <v>0</v>
      </c>
      <c r="AX57" s="293">
        <f t="shared" si="39"/>
        <v>0</v>
      </c>
      <c r="AY57" s="275"/>
      <c r="AZ57" s="281">
        <v>-170185</v>
      </c>
      <c r="BA57" s="281">
        <v>-137612</v>
      </c>
      <c r="BB57" s="281">
        <f t="shared" si="40"/>
        <v>-32573</v>
      </c>
      <c r="BC57" s="269">
        <f t="shared" si="41"/>
        <v>0.23670174112722728</v>
      </c>
      <c r="BD57" s="275"/>
      <c r="BE57" s="281">
        <v>0</v>
      </c>
      <c r="BF57" s="281">
        <v>0</v>
      </c>
      <c r="BG57" s="281">
        <f t="shared" si="42"/>
        <v>0</v>
      </c>
      <c r="BH57" s="269" t="str">
        <f t="shared" si="43"/>
        <v/>
      </c>
      <c r="BI57" s="275"/>
      <c r="BJ57" s="293">
        <f t="shared" si="44"/>
        <v>0</v>
      </c>
      <c r="BK57" s="281">
        <v>0</v>
      </c>
      <c r="BL57" s="293">
        <f t="shared" si="45"/>
        <v>0</v>
      </c>
      <c r="BM57" s="269">
        <v>0</v>
      </c>
      <c r="BN57" s="293">
        <f t="shared" si="46"/>
        <v>0</v>
      </c>
      <c r="BO57" s="63"/>
    </row>
    <row r="58" spans="1:67" s="68" customFormat="1" hidden="1" outlineLevel="1" x14ac:dyDescent="0.25">
      <c r="A58" s="63" t="s">
        <v>1281</v>
      </c>
      <c r="B58" s="64" t="s">
        <v>1740</v>
      </c>
      <c r="C58" s="65" t="s">
        <v>2198</v>
      </c>
      <c r="D58" s="66"/>
      <c r="E58" s="67"/>
      <c r="F58" s="281">
        <v>0</v>
      </c>
      <c r="G58" s="281">
        <v>353368</v>
      </c>
      <c r="H58" s="281">
        <f t="shared" si="24"/>
        <v>-353368</v>
      </c>
      <c r="I58" s="269"/>
      <c r="J58" s="275"/>
      <c r="K58" s="281">
        <v>0</v>
      </c>
      <c r="L58" s="281">
        <v>0</v>
      </c>
      <c r="M58" s="281">
        <f t="shared" si="25"/>
        <v>0</v>
      </c>
      <c r="N58" s="269" t="str">
        <f t="shared" si="26"/>
        <v/>
      </c>
      <c r="O58" s="275"/>
      <c r="P58" s="281">
        <v>0</v>
      </c>
      <c r="Q58" s="281">
        <v>0</v>
      </c>
      <c r="R58" s="281">
        <f t="shared" si="27"/>
        <v>0</v>
      </c>
      <c r="S58" s="275"/>
      <c r="T58" s="281">
        <v>0</v>
      </c>
      <c r="U58" s="281">
        <v>-326147</v>
      </c>
      <c r="V58" s="281">
        <f t="shared" si="28"/>
        <v>326147</v>
      </c>
      <c r="W58" s="269">
        <f t="shared" si="29"/>
        <v>1</v>
      </c>
      <c r="X58" s="275"/>
      <c r="Y58" s="281">
        <v>0</v>
      </c>
      <c r="Z58" s="281">
        <v>0</v>
      </c>
      <c r="AA58" s="281">
        <f t="shared" si="30"/>
        <v>0</v>
      </c>
      <c r="AB58" s="269" t="str">
        <f t="shared" si="31"/>
        <v/>
      </c>
      <c r="AC58" s="275"/>
      <c r="AD58" s="308">
        <f>ROUND(ABS(AE58)/MONTH(FERC_IS1!$C$699),0)</f>
        <v>0</v>
      </c>
      <c r="AE58" s="281">
        <v>0</v>
      </c>
      <c r="AF58" s="308">
        <f>ROUND(ABS(AG58)/MONTH(FERC_IS1!$C$699),0)</f>
        <v>0</v>
      </c>
      <c r="AG58" s="269">
        <v>0</v>
      </c>
      <c r="AH58" s="281">
        <f t="shared" si="32"/>
        <v>0</v>
      </c>
      <c r="AI58" s="275"/>
      <c r="AJ58" s="281">
        <v>0</v>
      </c>
      <c r="AK58" s="281">
        <v>8980</v>
      </c>
      <c r="AL58" s="281">
        <f t="shared" si="33"/>
        <v>-8980</v>
      </c>
      <c r="AM58" s="269">
        <f t="shared" si="34"/>
        <v>1</v>
      </c>
      <c r="AN58" s="275"/>
      <c r="AO58" s="281">
        <v>0</v>
      </c>
      <c r="AP58" s="281">
        <v>0</v>
      </c>
      <c r="AQ58" s="281">
        <f t="shared" si="35"/>
        <v>0</v>
      </c>
      <c r="AR58" s="269" t="str">
        <f t="shared" si="36"/>
        <v/>
      </c>
      <c r="AS58" s="275"/>
      <c r="AT58" s="293">
        <f t="shared" si="37"/>
        <v>0</v>
      </c>
      <c r="AU58" s="281">
        <v>0</v>
      </c>
      <c r="AV58" s="293">
        <f t="shared" si="38"/>
        <v>0</v>
      </c>
      <c r="AW58" s="269">
        <v>0</v>
      </c>
      <c r="AX58" s="293">
        <f t="shared" si="39"/>
        <v>0</v>
      </c>
      <c r="AY58" s="275"/>
      <c r="AZ58" s="281">
        <v>-5118031</v>
      </c>
      <c r="BA58" s="281">
        <v>-4230988</v>
      </c>
      <c r="BB58" s="281">
        <f t="shared" si="40"/>
        <v>-887043</v>
      </c>
      <c r="BC58" s="269">
        <f t="shared" si="41"/>
        <v>0.2096538680799851</v>
      </c>
      <c r="BD58" s="275"/>
      <c r="BE58" s="281">
        <v>0</v>
      </c>
      <c r="BF58" s="281">
        <v>0</v>
      </c>
      <c r="BG58" s="281">
        <f t="shared" si="42"/>
        <v>0</v>
      </c>
      <c r="BH58" s="269" t="str">
        <f t="shared" si="43"/>
        <v/>
      </c>
      <c r="BI58" s="275"/>
      <c r="BJ58" s="293">
        <f t="shared" si="44"/>
        <v>0</v>
      </c>
      <c r="BK58" s="281">
        <v>0</v>
      </c>
      <c r="BL58" s="293">
        <f t="shared" si="45"/>
        <v>0</v>
      </c>
      <c r="BM58" s="269">
        <v>0</v>
      </c>
      <c r="BN58" s="293">
        <f t="shared" si="46"/>
        <v>0</v>
      </c>
      <c r="BO58" s="63"/>
    </row>
    <row r="59" spans="1:67" s="68" customFormat="1" hidden="1" outlineLevel="1" x14ac:dyDescent="0.25">
      <c r="A59" s="63" t="s">
        <v>1282</v>
      </c>
      <c r="B59" s="64" t="s">
        <v>1741</v>
      </c>
      <c r="C59" s="65" t="s">
        <v>2199</v>
      </c>
      <c r="D59" s="66"/>
      <c r="E59" s="67"/>
      <c r="F59" s="281">
        <v>-101</v>
      </c>
      <c r="G59" s="281">
        <v>0</v>
      </c>
      <c r="H59" s="281">
        <f t="shared" si="24"/>
        <v>-101</v>
      </c>
      <c r="I59" s="269"/>
      <c r="J59" s="275"/>
      <c r="K59" s="281">
        <v>0</v>
      </c>
      <c r="L59" s="281">
        <v>0</v>
      </c>
      <c r="M59" s="281">
        <f t="shared" si="25"/>
        <v>0</v>
      </c>
      <c r="N59" s="269" t="str">
        <f t="shared" si="26"/>
        <v/>
      </c>
      <c r="O59" s="275"/>
      <c r="P59" s="281">
        <v>0</v>
      </c>
      <c r="Q59" s="281">
        <v>0</v>
      </c>
      <c r="R59" s="281">
        <f t="shared" si="27"/>
        <v>0</v>
      </c>
      <c r="S59" s="275"/>
      <c r="T59" s="281">
        <v>524517</v>
      </c>
      <c r="U59" s="281">
        <v>0</v>
      </c>
      <c r="V59" s="281">
        <f t="shared" si="28"/>
        <v>524517</v>
      </c>
      <c r="W59" s="269">
        <f t="shared" si="29"/>
        <v>1</v>
      </c>
      <c r="X59" s="275"/>
      <c r="Y59" s="281">
        <v>0</v>
      </c>
      <c r="Z59" s="281">
        <v>0</v>
      </c>
      <c r="AA59" s="281">
        <f t="shared" si="30"/>
        <v>0</v>
      </c>
      <c r="AB59" s="269" t="str">
        <f t="shared" si="31"/>
        <v/>
      </c>
      <c r="AC59" s="275"/>
      <c r="AD59" s="308">
        <f>ROUND(ABS(AE59)/MONTH(FERC_IS1!$C$699),0)</f>
        <v>0</v>
      </c>
      <c r="AE59" s="281">
        <v>0</v>
      </c>
      <c r="AF59" s="308">
        <f>ROUND(ABS(AG59)/MONTH(FERC_IS1!$C$699),0)</f>
        <v>0</v>
      </c>
      <c r="AG59" s="269">
        <v>0</v>
      </c>
      <c r="AH59" s="281">
        <f t="shared" si="32"/>
        <v>0</v>
      </c>
      <c r="AI59" s="275"/>
      <c r="AJ59" s="281">
        <v>604911</v>
      </c>
      <c r="AK59" s="281">
        <v>0</v>
      </c>
      <c r="AL59" s="281">
        <f t="shared" si="33"/>
        <v>604911</v>
      </c>
      <c r="AM59" s="269">
        <f t="shared" si="34"/>
        <v>1</v>
      </c>
      <c r="AN59" s="275"/>
      <c r="AO59" s="281">
        <v>0</v>
      </c>
      <c r="AP59" s="281">
        <v>0</v>
      </c>
      <c r="AQ59" s="281">
        <f t="shared" si="35"/>
        <v>0</v>
      </c>
      <c r="AR59" s="269" t="str">
        <f t="shared" si="36"/>
        <v/>
      </c>
      <c r="AS59" s="275"/>
      <c r="AT59" s="293">
        <f t="shared" si="37"/>
        <v>0</v>
      </c>
      <c r="AU59" s="281">
        <v>0</v>
      </c>
      <c r="AV59" s="293">
        <f t="shared" si="38"/>
        <v>0</v>
      </c>
      <c r="AW59" s="269">
        <v>0</v>
      </c>
      <c r="AX59" s="293">
        <f t="shared" si="39"/>
        <v>0</v>
      </c>
      <c r="AY59" s="275"/>
      <c r="AZ59" s="281">
        <v>524517</v>
      </c>
      <c r="BA59" s="281">
        <v>0</v>
      </c>
      <c r="BB59" s="281">
        <f t="shared" si="40"/>
        <v>524517</v>
      </c>
      <c r="BC59" s="269">
        <f t="shared" si="41"/>
        <v>1</v>
      </c>
      <c r="BD59" s="275"/>
      <c r="BE59" s="281">
        <v>0</v>
      </c>
      <c r="BF59" s="281">
        <v>0</v>
      </c>
      <c r="BG59" s="281">
        <f t="shared" si="42"/>
        <v>0</v>
      </c>
      <c r="BH59" s="269" t="str">
        <f t="shared" si="43"/>
        <v/>
      </c>
      <c r="BI59" s="275"/>
      <c r="BJ59" s="293">
        <f t="shared" si="44"/>
        <v>0</v>
      </c>
      <c r="BK59" s="281">
        <v>0</v>
      </c>
      <c r="BL59" s="293">
        <f t="shared" si="45"/>
        <v>0</v>
      </c>
      <c r="BM59" s="269">
        <v>0</v>
      </c>
      <c r="BN59" s="293">
        <f t="shared" si="46"/>
        <v>0</v>
      </c>
      <c r="BO59" s="63"/>
    </row>
    <row r="60" spans="1:67" s="68" customFormat="1" hidden="1" outlineLevel="1" x14ac:dyDescent="0.25">
      <c r="A60" s="63" t="s">
        <v>1283</v>
      </c>
      <c r="B60" s="64" t="s">
        <v>1742</v>
      </c>
      <c r="C60" s="65" t="s">
        <v>2200</v>
      </c>
      <c r="D60" s="66"/>
      <c r="E60" s="67"/>
      <c r="F60" s="281">
        <v>-25</v>
      </c>
      <c r="G60" s="281">
        <v>0</v>
      </c>
      <c r="H60" s="281">
        <f t="shared" si="24"/>
        <v>-25</v>
      </c>
      <c r="I60" s="269"/>
      <c r="J60" s="275"/>
      <c r="K60" s="281">
        <v>0</v>
      </c>
      <c r="L60" s="281">
        <v>0</v>
      </c>
      <c r="M60" s="281">
        <f t="shared" si="25"/>
        <v>0</v>
      </c>
      <c r="N60" s="269" t="str">
        <f t="shared" si="26"/>
        <v/>
      </c>
      <c r="O60" s="275"/>
      <c r="P60" s="281">
        <v>0</v>
      </c>
      <c r="Q60" s="281">
        <v>0</v>
      </c>
      <c r="R60" s="281">
        <f t="shared" si="27"/>
        <v>0</v>
      </c>
      <c r="S60" s="275"/>
      <c r="T60" s="281">
        <v>101270</v>
      </c>
      <c r="U60" s="281">
        <v>0</v>
      </c>
      <c r="V60" s="281">
        <f t="shared" si="28"/>
        <v>101270</v>
      </c>
      <c r="W60" s="269">
        <f t="shared" si="29"/>
        <v>1</v>
      </c>
      <c r="X60" s="275"/>
      <c r="Y60" s="281">
        <v>0</v>
      </c>
      <c r="Z60" s="281">
        <v>0</v>
      </c>
      <c r="AA60" s="281">
        <f t="shared" si="30"/>
        <v>0</v>
      </c>
      <c r="AB60" s="269" t="str">
        <f t="shared" si="31"/>
        <v/>
      </c>
      <c r="AC60" s="275"/>
      <c r="AD60" s="308">
        <f>ROUND(ABS(AE60)/MONTH(FERC_IS1!$C$699),0)</f>
        <v>0</v>
      </c>
      <c r="AE60" s="281">
        <v>0</v>
      </c>
      <c r="AF60" s="308">
        <f>ROUND(ABS(AG60)/MONTH(FERC_IS1!$C$699),0)</f>
        <v>0</v>
      </c>
      <c r="AG60" s="269">
        <v>0</v>
      </c>
      <c r="AH60" s="281">
        <f t="shared" si="32"/>
        <v>0</v>
      </c>
      <c r="AI60" s="275"/>
      <c r="AJ60" s="281">
        <v>119448</v>
      </c>
      <c r="AK60" s="281">
        <v>0</v>
      </c>
      <c r="AL60" s="281">
        <f t="shared" si="33"/>
        <v>119448</v>
      </c>
      <c r="AM60" s="269">
        <f t="shared" si="34"/>
        <v>1</v>
      </c>
      <c r="AN60" s="275"/>
      <c r="AO60" s="281">
        <v>0</v>
      </c>
      <c r="AP60" s="281">
        <v>0</v>
      </c>
      <c r="AQ60" s="281">
        <f t="shared" si="35"/>
        <v>0</v>
      </c>
      <c r="AR60" s="269" t="str">
        <f t="shared" si="36"/>
        <v/>
      </c>
      <c r="AS60" s="275"/>
      <c r="AT60" s="293">
        <f t="shared" si="37"/>
        <v>0</v>
      </c>
      <c r="AU60" s="281">
        <v>0</v>
      </c>
      <c r="AV60" s="293">
        <f t="shared" si="38"/>
        <v>0</v>
      </c>
      <c r="AW60" s="269">
        <v>0</v>
      </c>
      <c r="AX60" s="293">
        <f t="shared" si="39"/>
        <v>0</v>
      </c>
      <c r="AY60" s="275"/>
      <c r="AZ60" s="281">
        <v>101270</v>
      </c>
      <c r="BA60" s="281">
        <v>0</v>
      </c>
      <c r="BB60" s="281">
        <f t="shared" si="40"/>
        <v>101270</v>
      </c>
      <c r="BC60" s="269">
        <f t="shared" si="41"/>
        <v>1</v>
      </c>
      <c r="BD60" s="275"/>
      <c r="BE60" s="281">
        <v>0</v>
      </c>
      <c r="BF60" s="281">
        <v>0</v>
      </c>
      <c r="BG60" s="281">
        <f t="shared" si="42"/>
        <v>0</v>
      </c>
      <c r="BH60" s="269" t="str">
        <f t="shared" si="43"/>
        <v/>
      </c>
      <c r="BI60" s="275"/>
      <c r="BJ60" s="293">
        <f t="shared" si="44"/>
        <v>0</v>
      </c>
      <c r="BK60" s="281">
        <v>0</v>
      </c>
      <c r="BL60" s="293">
        <f t="shared" si="45"/>
        <v>0</v>
      </c>
      <c r="BM60" s="269">
        <v>0</v>
      </c>
      <c r="BN60" s="293">
        <f t="shared" si="46"/>
        <v>0</v>
      </c>
      <c r="BO60" s="63"/>
    </row>
    <row r="61" spans="1:67" s="68" customFormat="1" hidden="1" outlineLevel="1" x14ac:dyDescent="0.25">
      <c r="A61" s="63" t="s">
        <v>1284</v>
      </c>
      <c r="B61" s="64" t="s">
        <v>1743</v>
      </c>
      <c r="C61" s="65" t="s">
        <v>2201</v>
      </c>
      <c r="D61" s="66"/>
      <c r="E61" s="67"/>
      <c r="F61" s="281">
        <v>-750</v>
      </c>
      <c r="G61" s="281">
        <v>0</v>
      </c>
      <c r="H61" s="281">
        <f t="shared" si="24"/>
        <v>-750</v>
      </c>
      <c r="I61" s="269"/>
      <c r="J61" s="275"/>
      <c r="K61" s="281">
        <v>0</v>
      </c>
      <c r="L61" s="281">
        <v>0</v>
      </c>
      <c r="M61" s="281">
        <f t="shared" si="25"/>
        <v>0</v>
      </c>
      <c r="N61" s="269" t="str">
        <f t="shared" si="26"/>
        <v/>
      </c>
      <c r="O61" s="275"/>
      <c r="P61" s="281">
        <v>0</v>
      </c>
      <c r="Q61" s="281">
        <v>0</v>
      </c>
      <c r="R61" s="281">
        <f t="shared" si="27"/>
        <v>0</v>
      </c>
      <c r="S61" s="275"/>
      <c r="T61" s="281">
        <v>2949195</v>
      </c>
      <c r="U61" s="281">
        <v>0</v>
      </c>
      <c r="V61" s="281">
        <f t="shared" si="28"/>
        <v>2949195</v>
      </c>
      <c r="W61" s="269">
        <f t="shared" si="29"/>
        <v>1</v>
      </c>
      <c r="X61" s="275"/>
      <c r="Y61" s="281">
        <v>0</v>
      </c>
      <c r="Z61" s="281">
        <v>0</v>
      </c>
      <c r="AA61" s="281">
        <f t="shared" si="30"/>
        <v>0</v>
      </c>
      <c r="AB61" s="269" t="str">
        <f t="shared" si="31"/>
        <v/>
      </c>
      <c r="AC61" s="275"/>
      <c r="AD61" s="308">
        <f>ROUND(ABS(AE61)/MONTH(FERC_IS1!$C$699),0)</f>
        <v>0</v>
      </c>
      <c r="AE61" s="281">
        <v>0</v>
      </c>
      <c r="AF61" s="308">
        <f>ROUND(ABS(AG61)/MONTH(FERC_IS1!$C$699),0)</f>
        <v>0</v>
      </c>
      <c r="AG61" s="269">
        <v>0</v>
      </c>
      <c r="AH61" s="281">
        <f t="shared" si="32"/>
        <v>0</v>
      </c>
      <c r="AI61" s="275"/>
      <c r="AJ61" s="281">
        <v>3486906</v>
      </c>
      <c r="AK61" s="281">
        <v>0</v>
      </c>
      <c r="AL61" s="281">
        <f t="shared" si="33"/>
        <v>3486906</v>
      </c>
      <c r="AM61" s="269">
        <f t="shared" si="34"/>
        <v>1</v>
      </c>
      <c r="AN61" s="275"/>
      <c r="AO61" s="281">
        <v>0</v>
      </c>
      <c r="AP61" s="281">
        <v>0</v>
      </c>
      <c r="AQ61" s="281">
        <f t="shared" si="35"/>
        <v>0</v>
      </c>
      <c r="AR61" s="269" t="str">
        <f t="shared" si="36"/>
        <v/>
      </c>
      <c r="AS61" s="275"/>
      <c r="AT61" s="293">
        <f t="shared" si="37"/>
        <v>0</v>
      </c>
      <c r="AU61" s="281">
        <v>0</v>
      </c>
      <c r="AV61" s="293">
        <f t="shared" si="38"/>
        <v>0</v>
      </c>
      <c r="AW61" s="269">
        <v>0</v>
      </c>
      <c r="AX61" s="293">
        <f t="shared" si="39"/>
        <v>0</v>
      </c>
      <c r="AY61" s="275"/>
      <c r="AZ61" s="281">
        <v>2949195</v>
      </c>
      <c r="BA61" s="281">
        <v>0</v>
      </c>
      <c r="BB61" s="281">
        <f t="shared" si="40"/>
        <v>2949195</v>
      </c>
      <c r="BC61" s="269">
        <f t="shared" si="41"/>
        <v>1</v>
      </c>
      <c r="BD61" s="275"/>
      <c r="BE61" s="281">
        <v>0</v>
      </c>
      <c r="BF61" s="281">
        <v>0</v>
      </c>
      <c r="BG61" s="281">
        <f t="shared" si="42"/>
        <v>0</v>
      </c>
      <c r="BH61" s="269" t="str">
        <f t="shared" si="43"/>
        <v/>
      </c>
      <c r="BI61" s="275"/>
      <c r="BJ61" s="293">
        <f t="shared" si="44"/>
        <v>0</v>
      </c>
      <c r="BK61" s="281">
        <v>0</v>
      </c>
      <c r="BL61" s="293">
        <f t="shared" si="45"/>
        <v>0</v>
      </c>
      <c r="BM61" s="269">
        <v>0</v>
      </c>
      <c r="BN61" s="293">
        <f t="shared" si="46"/>
        <v>0</v>
      </c>
      <c r="BO61" s="63"/>
    </row>
    <row r="62" spans="1:67" s="101" customFormat="1" ht="12.75" customHeight="1" collapsed="1" x14ac:dyDescent="0.25">
      <c r="A62" s="101" t="s">
        <v>775</v>
      </c>
      <c r="B62" s="101" t="s">
        <v>63</v>
      </c>
      <c r="C62" s="116" t="s">
        <v>757</v>
      </c>
      <c r="D62" s="71"/>
      <c r="E62" s="71"/>
      <c r="F62" s="99">
        <v>-876</v>
      </c>
      <c r="G62" s="99">
        <v>414550</v>
      </c>
      <c r="H62" s="99">
        <f t="shared" si="24"/>
        <v>-415426</v>
      </c>
      <c r="I62" s="273"/>
      <c r="J62" s="256"/>
      <c r="K62" s="99">
        <v>0</v>
      </c>
      <c r="L62" s="99">
        <v>0</v>
      </c>
      <c r="M62" s="99">
        <f t="shared" si="25"/>
        <v>0</v>
      </c>
      <c r="N62" s="273" t="str">
        <f t="shared" si="26"/>
        <v/>
      </c>
      <c r="O62" s="256"/>
      <c r="P62" s="137">
        <v>0</v>
      </c>
      <c r="Q62" s="137">
        <v>0</v>
      </c>
      <c r="R62" s="137">
        <f t="shared" si="27"/>
        <v>0</v>
      </c>
      <c r="S62" s="256"/>
      <c r="T62" s="99">
        <v>3574982</v>
      </c>
      <c r="U62" s="99">
        <v>-389395</v>
      </c>
      <c r="V62" s="99">
        <f t="shared" si="28"/>
        <v>3964377</v>
      </c>
      <c r="W62" s="273">
        <f t="shared" si="29"/>
        <v>-10.180862620218544</v>
      </c>
      <c r="X62" s="256"/>
      <c r="Y62" s="99">
        <v>0</v>
      </c>
      <c r="Z62" s="99">
        <v>0</v>
      </c>
      <c r="AA62" s="99">
        <f t="shared" si="30"/>
        <v>0</v>
      </c>
      <c r="AB62" s="273" t="str">
        <f t="shared" si="31"/>
        <v/>
      </c>
      <c r="AC62" s="256"/>
      <c r="AD62" s="137">
        <f>ROUND(ABS(AE62)/MONTH(FERC_IS1!$C$699),0)</f>
        <v>0</v>
      </c>
      <c r="AE62" s="137">
        <v>0</v>
      </c>
      <c r="AF62" s="137">
        <f>ROUND(ABS(AG62)/MONTH(FERC_IS1!$C$699),0)</f>
        <v>0</v>
      </c>
      <c r="AG62" s="291">
        <v>0</v>
      </c>
      <c r="AH62" s="137">
        <f t="shared" si="32"/>
        <v>0</v>
      </c>
      <c r="AI62" s="256"/>
      <c r="AJ62" s="99">
        <v>4211265</v>
      </c>
      <c r="AK62" s="99">
        <v>7282</v>
      </c>
      <c r="AL62" s="99">
        <f t="shared" si="33"/>
        <v>4203983</v>
      </c>
      <c r="AM62" s="273">
        <f t="shared" si="34"/>
        <v>577.31159022246641</v>
      </c>
      <c r="AN62" s="256"/>
      <c r="AO62" s="99">
        <v>0</v>
      </c>
      <c r="AP62" s="99">
        <v>0</v>
      </c>
      <c r="AQ62" s="99">
        <f t="shared" si="35"/>
        <v>0</v>
      </c>
      <c r="AR62" s="273" t="str">
        <f t="shared" si="36"/>
        <v/>
      </c>
      <c r="AS62" s="256"/>
      <c r="AT62" s="137">
        <f t="shared" si="37"/>
        <v>0</v>
      </c>
      <c r="AU62" s="99">
        <v>0</v>
      </c>
      <c r="AV62" s="137">
        <f t="shared" si="38"/>
        <v>0</v>
      </c>
      <c r="AW62" s="273">
        <v>0</v>
      </c>
      <c r="AX62" s="137">
        <f t="shared" si="39"/>
        <v>0</v>
      </c>
      <c r="AY62" s="256"/>
      <c r="AZ62" s="99">
        <v>-2482209</v>
      </c>
      <c r="BA62" s="99">
        <v>-3911712</v>
      </c>
      <c r="BB62" s="99">
        <f t="shared" si="40"/>
        <v>1429503</v>
      </c>
      <c r="BC62" s="273">
        <f t="shared" si="41"/>
        <v>-0.36544178099001151</v>
      </c>
      <c r="BD62" s="256"/>
      <c r="BE62" s="99">
        <v>0</v>
      </c>
      <c r="BF62" s="99">
        <v>0</v>
      </c>
      <c r="BG62" s="99">
        <f t="shared" si="42"/>
        <v>0</v>
      </c>
      <c r="BH62" s="273" t="str">
        <f t="shared" si="43"/>
        <v/>
      </c>
      <c r="BI62" s="256"/>
      <c r="BJ62" s="137">
        <f t="shared" si="44"/>
        <v>0</v>
      </c>
      <c r="BK62" s="99">
        <v>0</v>
      </c>
      <c r="BL62" s="137">
        <f t="shared" si="45"/>
        <v>0</v>
      </c>
      <c r="BM62" s="273">
        <v>0</v>
      </c>
      <c r="BN62" s="137">
        <f t="shared" si="46"/>
        <v>0</v>
      </c>
    </row>
    <row r="63" spans="1:67" s="41" customFormat="1" x14ac:dyDescent="0.25">
      <c r="A63" s="41" t="s">
        <v>877</v>
      </c>
      <c r="B63" s="41" t="s">
        <v>65</v>
      </c>
      <c r="C63" s="59" t="s">
        <v>756</v>
      </c>
      <c r="D63" s="48"/>
      <c r="E63" s="48"/>
      <c r="F63" s="284">
        <v>61715922.180000007</v>
      </c>
      <c r="G63" s="284">
        <v>60051368.229999997</v>
      </c>
      <c r="H63" s="98">
        <f t="shared" si="24"/>
        <v>1664553.9500000104</v>
      </c>
      <c r="I63" s="268"/>
      <c r="J63" s="257"/>
      <c r="K63" s="284">
        <v>517355340</v>
      </c>
      <c r="L63" s="284">
        <v>534390020</v>
      </c>
      <c r="M63" s="98">
        <f t="shared" si="25"/>
        <v>-17034680</v>
      </c>
      <c r="N63" s="268">
        <f t="shared" si="26"/>
        <v>-3.1876867760367231E-2</v>
      </c>
      <c r="O63" s="257"/>
      <c r="P63" s="139">
        <v>161741</v>
      </c>
      <c r="Q63" s="139">
        <v>162404</v>
      </c>
      <c r="R63" s="136"/>
      <c r="S63" s="257"/>
      <c r="T63" s="284">
        <v>424785572.39999998</v>
      </c>
      <c r="U63" s="284">
        <v>385673184.61000001</v>
      </c>
      <c r="V63" s="98">
        <f t="shared" si="28"/>
        <v>39112387.789999962</v>
      </c>
      <c r="W63" s="268">
        <f t="shared" si="29"/>
        <v>0.10141329330311399</v>
      </c>
      <c r="X63" s="257"/>
      <c r="Y63" s="284">
        <v>3493222997</v>
      </c>
      <c r="Z63" s="284">
        <v>3415032088</v>
      </c>
      <c r="AA63" s="98">
        <f t="shared" si="30"/>
        <v>78190909</v>
      </c>
      <c r="AB63" s="268">
        <f t="shared" si="31"/>
        <v>2.2896097894585875E-2</v>
      </c>
      <c r="AC63" s="257"/>
      <c r="AD63" s="139">
        <f>ROUND(ABS(AE63)/MONTH(FERC_IS1!$C$699),0)</f>
        <v>162139</v>
      </c>
      <c r="AE63" s="139">
        <v>1134975</v>
      </c>
      <c r="AF63" s="136">
        <f>ROUND(ABS(AG63)/MONTH(FERC_IS1!$C$699),0)</f>
        <v>162493</v>
      </c>
      <c r="AG63" s="292">
        <v>1137450</v>
      </c>
      <c r="AH63" s="139">
        <f t="shared" si="32"/>
        <v>-354</v>
      </c>
      <c r="AI63" s="257"/>
      <c r="AJ63" s="284">
        <v>181598326.76999998</v>
      </c>
      <c r="AK63" s="284">
        <v>166213489.01000002</v>
      </c>
      <c r="AL63" s="98">
        <f t="shared" si="33"/>
        <v>15384837.759999961</v>
      </c>
      <c r="AM63" s="268">
        <f t="shared" si="34"/>
        <v>9.2560705220948419E-2</v>
      </c>
      <c r="AN63" s="257"/>
      <c r="AO63" s="284">
        <v>1491681310</v>
      </c>
      <c r="AP63" s="284">
        <v>1515823454</v>
      </c>
      <c r="AQ63" s="98">
        <f t="shared" si="35"/>
        <v>-24142144</v>
      </c>
      <c r="AR63" s="268">
        <f t="shared" si="36"/>
        <v>-1.592675184982327E-2</v>
      </c>
      <c r="AS63" s="257"/>
      <c r="AT63" s="139">
        <f t="shared" si="37"/>
        <v>161739</v>
      </c>
      <c r="AU63" s="284">
        <v>485218</v>
      </c>
      <c r="AV63" s="136">
        <f t="shared" si="38"/>
        <v>162298</v>
      </c>
      <c r="AW63" s="268">
        <v>486894</v>
      </c>
      <c r="AX63" s="139">
        <f t="shared" si="39"/>
        <v>-559</v>
      </c>
      <c r="AY63" s="257"/>
      <c r="AZ63" s="284">
        <v>697244390.77999997</v>
      </c>
      <c r="BA63" s="284">
        <v>619104931.17000008</v>
      </c>
      <c r="BB63" s="98">
        <f t="shared" si="40"/>
        <v>78139459.609999895</v>
      </c>
      <c r="BC63" s="268">
        <f t="shared" si="41"/>
        <v>0.12621359591229547</v>
      </c>
      <c r="BD63" s="257"/>
      <c r="BE63" s="284">
        <v>5864683447</v>
      </c>
      <c r="BF63" s="284">
        <v>5746024438</v>
      </c>
      <c r="BG63" s="98">
        <f t="shared" si="42"/>
        <v>118659009</v>
      </c>
      <c r="BH63" s="268">
        <f t="shared" si="43"/>
        <v>2.0650627278101387E-2</v>
      </c>
      <c r="BI63" s="254"/>
      <c r="BJ63" s="139">
        <f t="shared" si="44"/>
        <v>162300</v>
      </c>
      <c r="BK63" s="284">
        <v>1947599</v>
      </c>
      <c r="BL63" s="136">
        <f t="shared" si="45"/>
        <v>162552</v>
      </c>
      <c r="BM63" s="268">
        <v>1950621</v>
      </c>
      <c r="BN63" s="139">
        <f t="shared" si="46"/>
        <v>-252</v>
      </c>
    </row>
    <row r="64" spans="1:67" s="41" customFormat="1" x14ac:dyDescent="0.25">
      <c r="B64" s="41" t="s">
        <v>69</v>
      </c>
      <c r="C64" s="59" t="s">
        <v>755</v>
      </c>
      <c r="D64" s="48"/>
      <c r="E64" s="125"/>
      <c r="F64" s="283"/>
      <c r="G64" s="283"/>
      <c r="H64" s="283">
        <f t="shared" si="24"/>
        <v>0</v>
      </c>
      <c r="I64" s="271" t="str">
        <f t="shared" ref="I64:I111" si="47">IF(AND(F64=0,G64=0),"",IF(OR(F64=0,G64=0),100%,(+H64/G64)))</f>
        <v/>
      </c>
      <c r="J64" s="254"/>
      <c r="K64" s="283"/>
      <c r="L64" s="283"/>
      <c r="M64" s="283">
        <f t="shared" si="25"/>
        <v>0</v>
      </c>
      <c r="N64" s="271" t="str">
        <f t="shared" si="26"/>
        <v/>
      </c>
      <c r="O64" s="254"/>
      <c r="P64" s="140"/>
      <c r="Q64" s="140"/>
      <c r="R64" s="140"/>
      <c r="S64" s="254"/>
      <c r="T64" s="283"/>
      <c r="U64" s="283"/>
      <c r="V64" s="283">
        <f t="shared" si="28"/>
        <v>0</v>
      </c>
      <c r="W64" s="271" t="str">
        <f t="shared" si="29"/>
        <v/>
      </c>
      <c r="X64" s="254"/>
      <c r="Y64" s="283"/>
      <c r="Z64" s="283"/>
      <c r="AA64" s="283">
        <f t="shared" si="30"/>
        <v>0</v>
      </c>
      <c r="AB64" s="271" t="str">
        <f t="shared" si="31"/>
        <v/>
      </c>
      <c r="AC64" s="254"/>
      <c r="AD64" s="140"/>
      <c r="AE64" s="140"/>
      <c r="AF64" s="140"/>
      <c r="AG64" s="289"/>
      <c r="AH64" s="140"/>
      <c r="AI64" s="254"/>
      <c r="AJ64" s="283"/>
      <c r="AK64" s="283"/>
      <c r="AL64" s="283">
        <f t="shared" si="33"/>
        <v>0</v>
      </c>
      <c r="AM64" s="271" t="str">
        <f t="shared" si="34"/>
        <v/>
      </c>
      <c r="AN64" s="254"/>
      <c r="AO64" s="283"/>
      <c r="AP64" s="283"/>
      <c r="AQ64" s="283">
        <f t="shared" si="35"/>
        <v>0</v>
      </c>
      <c r="AR64" s="271" t="str">
        <f t="shared" si="36"/>
        <v/>
      </c>
      <c r="AS64" s="254"/>
      <c r="AT64" s="140"/>
      <c r="AU64" s="283"/>
      <c r="AV64" s="140"/>
      <c r="AW64" s="271"/>
      <c r="AX64" s="140"/>
      <c r="AY64" s="254"/>
      <c r="AZ64" s="283"/>
      <c r="BA64" s="283"/>
      <c r="BB64" s="283">
        <f t="shared" si="40"/>
        <v>0</v>
      </c>
      <c r="BC64" s="271" t="str">
        <f t="shared" si="41"/>
        <v/>
      </c>
      <c r="BD64" s="254"/>
      <c r="BE64" s="283"/>
      <c r="BF64" s="283"/>
      <c r="BG64" s="283">
        <f t="shared" si="42"/>
        <v>0</v>
      </c>
      <c r="BH64" s="271" t="str">
        <f t="shared" si="43"/>
        <v/>
      </c>
      <c r="BI64" s="254"/>
      <c r="BJ64" s="140"/>
      <c r="BK64" s="283"/>
      <c r="BL64" s="140"/>
      <c r="BM64" s="271"/>
      <c r="BN64" s="140"/>
    </row>
    <row r="65" spans="1:67" s="68" customFormat="1" hidden="1" outlineLevel="1" x14ac:dyDescent="0.25">
      <c r="A65" s="63" t="s">
        <v>1285</v>
      </c>
      <c r="B65" s="64" t="s">
        <v>1744</v>
      </c>
      <c r="C65" s="65" t="s">
        <v>2202</v>
      </c>
      <c r="D65" s="66"/>
      <c r="E65" s="67"/>
      <c r="F65" s="281">
        <v>131497.47</v>
      </c>
      <c r="G65" s="281">
        <v>75557.09</v>
      </c>
      <c r="H65" s="281">
        <f t="shared" si="24"/>
        <v>55940.380000000005</v>
      </c>
      <c r="I65" s="269">
        <f t="shared" si="47"/>
        <v>0.74037234626161497</v>
      </c>
      <c r="J65" s="275"/>
      <c r="K65" s="281">
        <v>0</v>
      </c>
      <c r="L65" s="281">
        <v>0</v>
      </c>
      <c r="M65" s="281">
        <f t="shared" si="25"/>
        <v>0</v>
      </c>
      <c r="N65" s="269" t="str">
        <f t="shared" si="26"/>
        <v/>
      </c>
      <c r="O65" s="275"/>
      <c r="P65" s="281">
        <v>0</v>
      </c>
      <c r="Q65" s="281">
        <v>0</v>
      </c>
      <c r="R65" s="281"/>
      <c r="S65" s="275"/>
      <c r="T65" s="281">
        <v>812260.69000000006</v>
      </c>
      <c r="U65" s="281">
        <v>488129.83</v>
      </c>
      <c r="V65" s="281">
        <f t="shared" si="28"/>
        <v>324130.86000000004</v>
      </c>
      <c r="W65" s="269">
        <f t="shared" si="29"/>
        <v>0.66402592113659609</v>
      </c>
      <c r="X65" s="275"/>
      <c r="Y65" s="281">
        <v>0</v>
      </c>
      <c r="Z65" s="281">
        <v>0</v>
      </c>
      <c r="AA65" s="281">
        <f t="shared" si="30"/>
        <v>0</v>
      </c>
      <c r="AB65" s="269" t="str">
        <f t="shared" si="31"/>
        <v/>
      </c>
      <c r="AC65" s="275"/>
      <c r="AD65" s="308"/>
      <c r="AE65" s="281">
        <v>0</v>
      </c>
      <c r="AF65" s="308"/>
      <c r="AG65" s="269">
        <v>0</v>
      </c>
      <c r="AH65" s="281"/>
      <c r="AI65" s="275"/>
      <c r="AJ65" s="281">
        <v>375543</v>
      </c>
      <c r="AK65" s="281">
        <v>198248.79</v>
      </c>
      <c r="AL65" s="281">
        <f t="shared" si="33"/>
        <v>177294.21</v>
      </c>
      <c r="AM65" s="269">
        <f t="shared" si="34"/>
        <v>0.89430159952048127</v>
      </c>
      <c r="AN65" s="275"/>
      <c r="AO65" s="281">
        <v>0</v>
      </c>
      <c r="AP65" s="281">
        <v>0</v>
      </c>
      <c r="AQ65" s="281">
        <f t="shared" si="35"/>
        <v>0</v>
      </c>
      <c r="AR65" s="269" t="str">
        <f t="shared" si="36"/>
        <v/>
      </c>
      <c r="AS65" s="275"/>
      <c r="AT65" s="293"/>
      <c r="AU65" s="281">
        <v>0</v>
      </c>
      <c r="AV65" s="293"/>
      <c r="AW65" s="269">
        <v>0</v>
      </c>
      <c r="AX65" s="293"/>
      <c r="AY65" s="275"/>
      <c r="AZ65" s="281">
        <v>1190599.05</v>
      </c>
      <c r="BA65" s="281">
        <v>1049665.3600000001</v>
      </c>
      <c r="BB65" s="281">
        <f t="shared" si="40"/>
        <v>140933.68999999994</v>
      </c>
      <c r="BC65" s="269">
        <f t="shared" si="41"/>
        <v>0.13426535291209374</v>
      </c>
      <c r="BD65" s="275"/>
      <c r="BE65" s="281">
        <v>0</v>
      </c>
      <c r="BF65" s="281">
        <v>0</v>
      </c>
      <c r="BG65" s="281">
        <f t="shared" si="42"/>
        <v>0</v>
      </c>
      <c r="BH65" s="269" t="str">
        <f t="shared" si="43"/>
        <v/>
      </c>
      <c r="BI65" s="275"/>
      <c r="BJ65" s="293"/>
      <c r="BK65" s="281">
        <v>0</v>
      </c>
      <c r="BL65" s="293"/>
      <c r="BM65" s="269">
        <v>0</v>
      </c>
      <c r="BN65" s="293"/>
      <c r="BO65" s="63"/>
    </row>
    <row r="66" spans="1:67" s="41" customFormat="1" collapsed="1" x14ac:dyDescent="0.25">
      <c r="A66" s="41" t="s">
        <v>878</v>
      </c>
      <c r="B66" s="41" t="s">
        <v>71</v>
      </c>
      <c r="C66" s="60" t="s">
        <v>754</v>
      </c>
      <c r="D66" s="48"/>
      <c r="E66" s="48"/>
      <c r="F66" s="283">
        <v>131497.47</v>
      </c>
      <c r="G66" s="283">
        <v>75557.09</v>
      </c>
      <c r="H66" s="283">
        <f t="shared" si="24"/>
        <v>55940.380000000005</v>
      </c>
      <c r="I66" s="271">
        <f t="shared" si="47"/>
        <v>0.74037234626161497</v>
      </c>
      <c r="J66" s="254"/>
      <c r="K66" s="283">
        <v>0</v>
      </c>
      <c r="L66" s="283">
        <v>0</v>
      </c>
      <c r="M66" s="283">
        <f t="shared" si="25"/>
        <v>0</v>
      </c>
      <c r="N66" s="271" t="str">
        <f t="shared" si="26"/>
        <v/>
      </c>
      <c r="O66" s="254"/>
      <c r="P66" s="140">
        <v>0</v>
      </c>
      <c r="Q66" s="140">
        <v>0</v>
      </c>
      <c r="R66" s="140"/>
      <c r="S66" s="254"/>
      <c r="T66" s="283">
        <v>812260.69000000006</v>
      </c>
      <c r="U66" s="283">
        <v>488129.83</v>
      </c>
      <c r="V66" s="283">
        <f t="shared" si="28"/>
        <v>324130.86000000004</v>
      </c>
      <c r="W66" s="271">
        <f t="shared" si="29"/>
        <v>0.66402592113659609</v>
      </c>
      <c r="X66" s="254"/>
      <c r="Y66" s="283">
        <v>0</v>
      </c>
      <c r="Z66" s="283">
        <v>0</v>
      </c>
      <c r="AA66" s="283">
        <f t="shared" si="30"/>
        <v>0</v>
      </c>
      <c r="AB66" s="271" t="str">
        <f t="shared" si="31"/>
        <v/>
      </c>
      <c r="AC66" s="254"/>
      <c r="AD66" s="140"/>
      <c r="AE66" s="140">
        <v>0</v>
      </c>
      <c r="AF66" s="140"/>
      <c r="AG66" s="289">
        <v>0</v>
      </c>
      <c r="AH66" s="140"/>
      <c r="AI66" s="254"/>
      <c r="AJ66" s="283">
        <v>375543</v>
      </c>
      <c r="AK66" s="283">
        <v>198248.79</v>
      </c>
      <c r="AL66" s="283">
        <f t="shared" si="33"/>
        <v>177294.21</v>
      </c>
      <c r="AM66" s="271">
        <f t="shared" si="34"/>
        <v>0.89430159952048127</v>
      </c>
      <c r="AN66" s="254"/>
      <c r="AO66" s="283">
        <v>0</v>
      </c>
      <c r="AP66" s="283">
        <v>0</v>
      </c>
      <c r="AQ66" s="283">
        <f t="shared" si="35"/>
        <v>0</v>
      </c>
      <c r="AR66" s="271" t="str">
        <f t="shared" si="36"/>
        <v/>
      </c>
      <c r="AS66" s="254"/>
      <c r="AT66" s="140"/>
      <c r="AU66" s="283">
        <v>0</v>
      </c>
      <c r="AV66" s="140"/>
      <c r="AW66" s="271">
        <v>0</v>
      </c>
      <c r="AX66" s="140"/>
      <c r="AY66" s="254"/>
      <c r="AZ66" s="283">
        <v>1190599.05</v>
      </c>
      <c r="BA66" s="283">
        <v>1049665.3600000001</v>
      </c>
      <c r="BB66" s="283">
        <f t="shared" si="40"/>
        <v>140933.68999999994</v>
      </c>
      <c r="BC66" s="271">
        <f t="shared" si="41"/>
        <v>0.13426535291209374</v>
      </c>
      <c r="BD66" s="254"/>
      <c r="BE66" s="283">
        <v>0</v>
      </c>
      <c r="BF66" s="283">
        <v>0</v>
      </c>
      <c r="BG66" s="283">
        <f t="shared" si="42"/>
        <v>0</v>
      </c>
      <c r="BH66" s="271" t="str">
        <f t="shared" si="43"/>
        <v/>
      </c>
      <c r="BI66" s="254"/>
      <c r="BJ66" s="140"/>
      <c r="BK66" s="283">
        <v>0</v>
      </c>
      <c r="BL66" s="140"/>
      <c r="BM66" s="271">
        <v>0</v>
      </c>
      <c r="BN66" s="140"/>
    </row>
    <row r="67" spans="1:67" s="68" customFormat="1" hidden="1" outlineLevel="1" x14ac:dyDescent="0.25">
      <c r="A67" s="63" t="s">
        <v>1286</v>
      </c>
      <c r="B67" s="64" t="s">
        <v>1745</v>
      </c>
      <c r="C67" s="65" t="s">
        <v>2203</v>
      </c>
      <c r="D67" s="66"/>
      <c r="E67" s="67"/>
      <c r="F67" s="281">
        <v>12751.5</v>
      </c>
      <c r="G67" s="281">
        <v>12667.36</v>
      </c>
      <c r="H67" s="281">
        <f t="shared" si="24"/>
        <v>84.139999999999418</v>
      </c>
      <c r="I67" s="269">
        <f t="shared" si="47"/>
        <v>6.642268002172466E-3</v>
      </c>
      <c r="J67" s="275"/>
      <c r="K67" s="281">
        <v>0</v>
      </c>
      <c r="L67" s="281">
        <v>0</v>
      </c>
      <c r="M67" s="281">
        <f t="shared" si="25"/>
        <v>0</v>
      </c>
      <c r="N67" s="269" t="str">
        <f t="shared" si="26"/>
        <v/>
      </c>
      <c r="O67" s="275"/>
      <c r="P67" s="281">
        <v>0</v>
      </c>
      <c r="Q67" s="281">
        <v>0</v>
      </c>
      <c r="R67" s="281"/>
      <c r="S67" s="275"/>
      <c r="T67" s="281">
        <v>61095.25</v>
      </c>
      <c r="U67" s="281">
        <v>87020.74</v>
      </c>
      <c r="V67" s="281">
        <f t="shared" si="28"/>
        <v>-25925.490000000005</v>
      </c>
      <c r="W67" s="269">
        <f t="shared" si="29"/>
        <v>-0.29792311579975078</v>
      </c>
      <c r="X67" s="275"/>
      <c r="Y67" s="281">
        <v>0</v>
      </c>
      <c r="Z67" s="281">
        <v>0</v>
      </c>
      <c r="AA67" s="281">
        <f t="shared" si="30"/>
        <v>0</v>
      </c>
      <c r="AB67" s="269" t="str">
        <f t="shared" si="31"/>
        <v/>
      </c>
      <c r="AC67" s="275"/>
      <c r="AD67" s="308"/>
      <c r="AE67" s="281">
        <v>0</v>
      </c>
      <c r="AF67" s="308"/>
      <c r="AG67" s="269">
        <v>0</v>
      </c>
      <c r="AH67" s="281"/>
      <c r="AI67" s="275"/>
      <c r="AJ67" s="281">
        <v>33799.660000000003</v>
      </c>
      <c r="AK67" s="281">
        <v>33981.83</v>
      </c>
      <c r="AL67" s="281">
        <f t="shared" si="33"/>
        <v>-182.16999999999825</v>
      </c>
      <c r="AM67" s="269">
        <f t="shared" si="34"/>
        <v>-5.3608060542942584E-3</v>
      </c>
      <c r="AN67" s="275"/>
      <c r="AO67" s="281">
        <v>0</v>
      </c>
      <c r="AP67" s="281">
        <v>0</v>
      </c>
      <c r="AQ67" s="281">
        <f t="shared" si="35"/>
        <v>0</v>
      </c>
      <c r="AR67" s="269" t="str">
        <f t="shared" si="36"/>
        <v/>
      </c>
      <c r="AS67" s="275"/>
      <c r="AT67" s="293"/>
      <c r="AU67" s="281">
        <v>0</v>
      </c>
      <c r="AV67" s="293"/>
      <c r="AW67" s="269">
        <v>0</v>
      </c>
      <c r="AX67" s="293"/>
      <c r="AY67" s="275"/>
      <c r="AZ67" s="281">
        <v>97327.75</v>
      </c>
      <c r="BA67" s="281">
        <v>134105.70000000001</v>
      </c>
      <c r="BB67" s="281">
        <f t="shared" si="40"/>
        <v>-36777.950000000012</v>
      </c>
      <c r="BC67" s="269">
        <f t="shared" si="41"/>
        <v>-0.2742459865613468</v>
      </c>
      <c r="BD67" s="275"/>
      <c r="BE67" s="281">
        <v>0</v>
      </c>
      <c r="BF67" s="281">
        <v>0</v>
      </c>
      <c r="BG67" s="281">
        <f t="shared" si="42"/>
        <v>0</v>
      </c>
      <c r="BH67" s="269" t="str">
        <f t="shared" si="43"/>
        <v/>
      </c>
      <c r="BI67" s="275"/>
      <c r="BJ67" s="293"/>
      <c r="BK67" s="281">
        <v>0</v>
      </c>
      <c r="BL67" s="293"/>
      <c r="BM67" s="269">
        <v>0</v>
      </c>
      <c r="BN67" s="293"/>
      <c r="BO67" s="63"/>
    </row>
    <row r="68" spans="1:67" s="41" customFormat="1" collapsed="1" x14ac:dyDescent="0.25">
      <c r="A68" s="41" t="s">
        <v>879</v>
      </c>
      <c r="B68" s="38" t="s">
        <v>73</v>
      </c>
      <c r="C68" s="60" t="s">
        <v>753</v>
      </c>
      <c r="D68" s="48"/>
      <c r="E68" s="48"/>
      <c r="F68" s="283">
        <v>12751.5</v>
      </c>
      <c r="G68" s="283">
        <v>12667.36</v>
      </c>
      <c r="H68" s="283">
        <f t="shared" si="24"/>
        <v>84.139999999999418</v>
      </c>
      <c r="I68" s="271">
        <f t="shared" si="47"/>
        <v>6.642268002172466E-3</v>
      </c>
      <c r="J68" s="254"/>
      <c r="K68" s="283">
        <v>0</v>
      </c>
      <c r="L68" s="283">
        <v>0</v>
      </c>
      <c r="M68" s="283">
        <f t="shared" si="25"/>
        <v>0</v>
      </c>
      <c r="N68" s="271" t="str">
        <f t="shared" si="26"/>
        <v/>
      </c>
      <c r="O68" s="254"/>
      <c r="P68" s="140">
        <v>0</v>
      </c>
      <c r="Q68" s="140">
        <v>0</v>
      </c>
      <c r="R68" s="140"/>
      <c r="S68" s="254"/>
      <c r="T68" s="283">
        <v>61095.25</v>
      </c>
      <c r="U68" s="283">
        <v>87020.74</v>
      </c>
      <c r="V68" s="283">
        <f t="shared" si="28"/>
        <v>-25925.490000000005</v>
      </c>
      <c r="W68" s="271">
        <f t="shared" si="29"/>
        <v>-0.29792311579975078</v>
      </c>
      <c r="X68" s="254"/>
      <c r="Y68" s="283">
        <v>0</v>
      </c>
      <c r="Z68" s="283">
        <v>0</v>
      </c>
      <c r="AA68" s="283">
        <f t="shared" si="30"/>
        <v>0</v>
      </c>
      <c r="AB68" s="271" t="str">
        <f t="shared" si="31"/>
        <v/>
      </c>
      <c r="AC68" s="254"/>
      <c r="AD68" s="140"/>
      <c r="AE68" s="140">
        <v>0</v>
      </c>
      <c r="AF68" s="140"/>
      <c r="AG68" s="289">
        <v>0</v>
      </c>
      <c r="AH68" s="140"/>
      <c r="AI68" s="254"/>
      <c r="AJ68" s="283">
        <v>33799.660000000003</v>
      </c>
      <c r="AK68" s="283">
        <v>33981.83</v>
      </c>
      <c r="AL68" s="283">
        <f t="shared" si="33"/>
        <v>-182.16999999999825</v>
      </c>
      <c r="AM68" s="271">
        <f t="shared" si="34"/>
        <v>-5.3608060542942584E-3</v>
      </c>
      <c r="AN68" s="254"/>
      <c r="AO68" s="283">
        <v>0</v>
      </c>
      <c r="AP68" s="283">
        <v>0</v>
      </c>
      <c r="AQ68" s="283">
        <f t="shared" si="35"/>
        <v>0</v>
      </c>
      <c r="AR68" s="271" t="str">
        <f t="shared" si="36"/>
        <v/>
      </c>
      <c r="AS68" s="254"/>
      <c r="AT68" s="140"/>
      <c r="AU68" s="283">
        <v>0</v>
      </c>
      <c r="AV68" s="140"/>
      <c r="AW68" s="271">
        <v>0</v>
      </c>
      <c r="AX68" s="140"/>
      <c r="AY68" s="254"/>
      <c r="AZ68" s="283">
        <v>97327.75</v>
      </c>
      <c r="BA68" s="283">
        <v>134105.70000000001</v>
      </c>
      <c r="BB68" s="283">
        <f t="shared" si="40"/>
        <v>-36777.950000000012</v>
      </c>
      <c r="BC68" s="271">
        <f t="shared" si="41"/>
        <v>-0.2742459865613468</v>
      </c>
      <c r="BD68" s="254"/>
      <c r="BE68" s="283">
        <v>0</v>
      </c>
      <c r="BF68" s="283">
        <v>0</v>
      </c>
      <c r="BG68" s="283">
        <f t="shared" si="42"/>
        <v>0</v>
      </c>
      <c r="BH68" s="271" t="str">
        <f t="shared" si="43"/>
        <v/>
      </c>
      <c r="BI68" s="254"/>
      <c r="BJ68" s="140"/>
      <c r="BK68" s="283">
        <v>0</v>
      </c>
      <c r="BL68" s="140"/>
      <c r="BM68" s="271">
        <v>0</v>
      </c>
      <c r="BN68" s="140"/>
    </row>
    <row r="69" spans="1:67" s="41" customFormat="1" x14ac:dyDescent="0.25">
      <c r="A69" s="41" t="s">
        <v>880</v>
      </c>
      <c r="B69" s="41" t="s">
        <v>75</v>
      </c>
      <c r="C69" s="60" t="s">
        <v>752</v>
      </c>
      <c r="D69" s="48"/>
      <c r="E69" s="48"/>
      <c r="F69" s="283">
        <v>0</v>
      </c>
      <c r="G69" s="283">
        <v>0</v>
      </c>
      <c r="H69" s="283">
        <f t="shared" si="24"/>
        <v>0</v>
      </c>
      <c r="I69" s="271" t="str">
        <f t="shared" si="47"/>
        <v/>
      </c>
      <c r="J69" s="254"/>
      <c r="K69" s="283">
        <v>0</v>
      </c>
      <c r="L69" s="283">
        <v>0</v>
      </c>
      <c r="M69" s="283">
        <f t="shared" si="25"/>
        <v>0</v>
      </c>
      <c r="N69" s="271" t="str">
        <f t="shared" si="26"/>
        <v/>
      </c>
      <c r="O69" s="254"/>
      <c r="P69" s="140">
        <v>0</v>
      </c>
      <c r="Q69" s="140">
        <v>0</v>
      </c>
      <c r="R69" s="140"/>
      <c r="S69" s="254"/>
      <c r="T69" s="283">
        <v>0</v>
      </c>
      <c r="U69" s="283">
        <v>0</v>
      </c>
      <c r="V69" s="283">
        <f t="shared" si="28"/>
        <v>0</v>
      </c>
      <c r="W69" s="271" t="str">
        <f t="shared" si="29"/>
        <v/>
      </c>
      <c r="X69" s="254"/>
      <c r="Y69" s="283">
        <v>0</v>
      </c>
      <c r="Z69" s="283">
        <v>0</v>
      </c>
      <c r="AA69" s="283">
        <f t="shared" si="30"/>
        <v>0</v>
      </c>
      <c r="AB69" s="271" t="str">
        <f t="shared" si="31"/>
        <v/>
      </c>
      <c r="AC69" s="254"/>
      <c r="AD69" s="140"/>
      <c r="AE69" s="140">
        <v>0</v>
      </c>
      <c r="AF69" s="140"/>
      <c r="AG69" s="289">
        <v>0</v>
      </c>
      <c r="AH69" s="140"/>
      <c r="AI69" s="254"/>
      <c r="AJ69" s="283">
        <v>0</v>
      </c>
      <c r="AK69" s="283">
        <v>0</v>
      </c>
      <c r="AL69" s="283">
        <f t="shared" si="33"/>
        <v>0</v>
      </c>
      <c r="AM69" s="271" t="str">
        <f t="shared" si="34"/>
        <v/>
      </c>
      <c r="AN69" s="254"/>
      <c r="AO69" s="283">
        <v>0</v>
      </c>
      <c r="AP69" s="283">
        <v>0</v>
      </c>
      <c r="AQ69" s="283">
        <f t="shared" si="35"/>
        <v>0</v>
      </c>
      <c r="AR69" s="271" t="str">
        <f t="shared" si="36"/>
        <v/>
      </c>
      <c r="AS69" s="254"/>
      <c r="AT69" s="140"/>
      <c r="AU69" s="283">
        <v>0</v>
      </c>
      <c r="AV69" s="140"/>
      <c r="AW69" s="271">
        <v>0</v>
      </c>
      <c r="AX69" s="140"/>
      <c r="AY69" s="254"/>
      <c r="AZ69" s="283">
        <v>0</v>
      </c>
      <c r="BA69" s="283">
        <v>0</v>
      </c>
      <c r="BB69" s="283">
        <f t="shared" si="40"/>
        <v>0</v>
      </c>
      <c r="BC69" s="271" t="str">
        <f t="shared" si="41"/>
        <v/>
      </c>
      <c r="BD69" s="254"/>
      <c r="BE69" s="283">
        <v>0</v>
      </c>
      <c r="BF69" s="283">
        <v>0</v>
      </c>
      <c r="BG69" s="283">
        <f t="shared" si="42"/>
        <v>0</v>
      </c>
      <c r="BH69" s="271" t="str">
        <f t="shared" si="43"/>
        <v/>
      </c>
      <c r="BI69" s="254"/>
      <c r="BJ69" s="140"/>
      <c r="BK69" s="283">
        <v>0</v>
      </c>
      <c r="BL69" s="140"/>
      <c r="BM69" s="271">
        <v>0</v>
      </c>
      <c r="BN69" s="140"/>
    </row>
    <row r="70" spans="1:67" s="68" customFormat="1" hidden="1" outlineLevel="1" x14ac:dyDescent="0.25">
      <c r="A70" s="63" t="s">
        <v>1287</v>
      </c>
      <c r="B70" s="64" t="s">
        <v>1746</v>
      </c>
      <c r="C70" s="65" t="s">
        <v>2204</v>
      </c>
      <c r="D70" s="66"/>
      <c r="E70" s="67"/>
      <c r="F70" s="281">
        <v>117095.985</v>
      </c>
      <c r="G70" s="281">
        <v>93351.975000000006</v>
      </c>
      <c r="H70" s="281">
        <f t="shared" si="24"/>
        <v>23744.009999999995</v>
      </c>
      <c r="I70" s="269">
        <f t="shared" si="47"/>
        <v>0.25434930541105311</v>
      </c>
      <c r="J70" s="275"/>
      <c r="K70" s="281">
        <v>0</v>
      </c>
      <c r="L70" s="281">
        <v>0</v>
      </c>
      <c r="M70" s="281">
        <f t="shared" si="25"/>
        <v>0</v>
      </c>
      <c r="N70" s="269" t="str">
        <f t="shared" si="26"/>
        <v/>
      </c>
      <c r="O70" s="275"/>
      <c r="P70" s="281">
        <v>0</v>
      </c>
      <c r="Q70" s="281">
        <v>0</v>
      </c>
      <c r="R70" s="281"/>
      <c r="S70" s="275"/>
      <c r="T70" s="281">
        <v>1020264.775</v>
      </c>
      <c r="U70" s="281">
        <v>674433.625</v>
      </c>
      <c r="V70" s="281">
        <f t="shared" si="28"/>
        <v>345831.15</v>
      </c>
      <c r="W70" s="269">
        <f t="shared" si="29"/>
        <v>0.51277269872183495</v>
      </c>
      <c r="X70" s="275"/>
      <c r="Y70" s="281">
        <v>0</v>
      </c>
      <c r="Z70" s="281">
        <v>0</v>
      </c>
      <c r="AA70" s="281">
        <f t="shared" si="30"/>
        <v>0</v>
      </c>
      <c r="AB70" s="269" t="str">
        <f t="shared" si="31"/>
        <v/>
      </c>
      <c r="AC70" s="275"/>
      <c r="AD70" s="308"/>
      <c r="AE70" s="281">
        <v>0</v>
      </c>
      <c r="AF70" s="308"/>
      <c r="AG70" s="269">
        <v>0</v>
      </c>
      <c r="AH70" s="281"/>
      <c r="AI70" s="275"/>
      <c r="AJ70" s="281">
        <v>387075.79499999998</v>
      </c>
      <c r="AK70" s="281">
        <v>279856.76500000001</v>
      </c>
      <c r="AL70" s="281">
        <f t="shared" si="33"/>
        <v>107219.02999999997</v>
      </c>
      <c r="AM70" s="269">
        <f t="shared" si="34"/>
        <v>0.38312109410683698</v>
      </c>
      <c r="AN70" s="275"/>
      <c r="AO70" s="281">
        <v>0</v>
      </c>
      <c r="AP70" s="281">
        <v>0</v>
      </c>
      <c r="AQ70" s="281">
        <f t="shared" si="35"/>
        <v>0</v>
      </c>
      <c r="AR70" s="269" t="str">
        <f t="shared" si="36"/>
        <v/>
      </c>
      <c r="AS70" s="275"/>
      <c r="AT70" s="293"/>
      <c r="AU70" s="281">
        <v>0</v>
      </c>
      <c r="AV70" s="293"/>
      <c r="AW70" s="269">
        <v>0</v>
      </c>
      <c r="AX70" s="293"/>
      <c r="AY70" s="275"/>
      <c r="AZ70" s="281">
        <v>1574707.4</v>
      </c>
      <c r="BA70" s="281">
        <v>1137281.395</v>
      </c>
      <c r="BB70" s="281">
        <f t="shared" si="40"/>
        <v>437426.00499999989</v>
      </c>
      <c r="BC70" s="269">
        <f t="shared" si="41"/>
        <v>0.3846242512390699</v>
      </c>
      <c r="BD70" s="275"/>
      <c r="BE70" s="281">
        <v>0</v>
      </c>
      <c r="BF70" s="281">
        <v>0</v>
      </c>
      <c r="BG70" s="281">
        <f t="shared" si="42"/>
        <v>0</v>
      </c>
      <c r="BH70" s="269" t="str">
        <f t="shared" si="43"/>
        <v/>
      </c>
      <c r="BI70" s="275"/>
      <c r="BJ70" s="293"/>
      <c r="BK70" s="281">
        <v>0</v>
      </c>
      <c r="BL70" s="293"/>
      <c r="BM70" s="269">
        <v>0</v>
      </c>
      <c r="BN70" s="293"/>
      <c r="BO70" s="63"/>
    </row>
    <row r="71" spans="1:67" s="68" customFormat="1" hidden="1" outlineLevel="1" x14ac:dyDescent="0.25">
      <c r="A71" s="63" t="s">
        <v>1288</v>
      </c>
      <c r="B71" s="64" t="s">
        <v>1747</v>
      </c>
      <c r="C71" s="65" t="s">
        <v>2205</v>
      </c>
      <c r="D71" s="66"/>
      <c r="E71" s="67"/>
      <c r="F71" s="281">
        <v>175</v>
      </c>
      <c r="G71" s="281">
        <v>237816.56</v>
      </c>
      <c r="H71" s="281">
        <f t="shared" si="24"/>
        <v>-237641.56</v>
      </c>
      <c r="I71" s="269">
        <f t="shared" si="47"/>
        <v>-0.99926413871262787</v>
      </c>
      <c r="J71" s="275"/>
      <c r="K71" s="281">
        <v>0</v>
      </c>
      <c r="L71" s="281">
        <v>0</v>
      </c>
      <c r="M71" s="281">
        <f t="shared" si="25"/>
        <v>0</v>
      </c>
      <c r="N71" s="269" t="str">
        <f t="shared" si="26"/>
        <v/>
      </c>
      <c r="O71" s="275"/>
      <c r="P71" s="281">
        <v>0</v>
      </c>
      <c r="Q71" s="281">
        <v>0</v>
      </c>
      <c r="R71" s="281"/>
      <c r="S71" s="275"/>
      <c r="T71" s="281">
        <v>1265641.22</v>
      </c>
      <c r="U71" s="281">
        <v>2194976.94</v>
      </c>
      <c r="V71" s="281">
        <f t="shared" si="28"/>
        <v>-929335.72</v>
      </c>
      <c r="W71" s="269">
        <f t="shared" si="29"/>
        <v>-0.4233920197813103</v>
      </c>
      <c r="X71" s="275"/>
      <c r="Y71" s="281">
        <v>0</v>
      </c>
      <c r="Z71" s="281">
        <v>0</v>
      </c>
      <c r="AA71" s="281">
        <f t="shared" si="30"/>
        <v>0</v>
      </c>
      <c r="AB71" s="269" t="str">
        <f t="shared" si="31"/>
        <v/>
      </c>
      <c r="AC71" s="275"/>
      <c r="AD71" s="308"/>
      <c r="AE71" s="281">
        <v>0</v>
      </c>
      <c r="AF71" s="308"/>
      <c r="AG71" s="269">
        <v>0</v>
      </c>
      <c r="AH71" s="281"/>
      <c r="AI71" s="275"/>
      <c r="AJ71" s="281">
        <v>261474.27000000002</v>
      </c>
      <c r="AK71" s="281">
        <v>746243.24</v>
      </c>
      <c r="AL71" s="281">
        <f t="shared" si="33"/>
        <v>-484768.97</v>
      </c>
      <c r="AM71" s="269">
        <f t="shared" si="34"/>
        <v>-0.64961254456388773</v>
      </c>
      <c r="AN71" s="275"/>
      <c r="AO71" s="281">
        <v>0</v>
      </c>
      <c r="AP71" s="281">
        <v>0</v>
      </c>
      <c r="AQ71" s="281">
        <f t="shared" si="35"/>
        <v>0</v>
      </c>
      <c r="AR71" s="269" t="str">
        <f t="shared" si="36"/>
        <v/>
      </c>
      <c r="AS71" s="275"/>
      <c r="AT71" s="293"/>
      <c r="AU71" s="281">
        <v>0</v>
      </c>
      <c r="AV71" s="293"/>
      <c r="AW71" s="269">
        <v>0</v>
      </c>
      <c r="AX71" s="293"/>
      <c r="AY71" s="275"/>
      <c r="AZ71" s="281">
        <v>2280121.94</v>
      </c>
      <c r="BA71" s="281">
        <v>3434787.65</v>
      </c>
      <c r="BB71" s="281">
        <f t="shared" si="40"/>
        <v>-1154665.71</v>
      </c>
      <c r="BC71" s="269">
        <f t="shared" si="41"/>
        <v>-0.33616800444708717</v>
      </c>
      <c r="BD71" s="275"/>
      <c r="BE71" s="281">
        <v>0</v>
      </c>
      <c r="BF71" s="281">
        <v>0</v>
      </c>
      <c r="BG71" s="281">
        <f t="shared" si="42"/>
        <v>0</v>
      </c>
      <c r="BH71" s="269" t="str">
        <f t="shared" si="43"/>
        <v/>
      </c>
      <c r="BI71" s="275"/>
      <c r="BJ71" s="293"/>
      <c r="BK71" s="281">
        <v>0</v>
      </c>
      <c r="BL71" s="293"/>
      <c r="BM71" s="269">
        <v>0</v>
      </c>
      <c r="BN71" s="293"/>
      <c r="BO71" s="63"/>
    </row>
    <row r="72" spans="1:67" s="68" customFormat="1" hidden="1" outlineLevel="1" x14ac:dyDescent="0.25">
      <c r="A72" s="63" t="s">
        <v>1289</v>
      </c>
      <c r="B72" s="64" t="s">
        <v>1748</v>
      </c>
      <c r="C72" s="65" t="s">
        <v>2206</v>
      </c>
      <c r="D72" s="66"/>
      <c r="E72" s="67"/>
      <c r="F72" s="281">
        <v>-8941.7100000000009</v>
      </c>
      <c r="G72" s="281">
        <v>18000</v>
      </c>
      <c r="H72" s="281">
        <f t="shared" si="24"/>
        <v>-26941.71</v>
      </c>
      <c r="I72" s="269">
        <f t="shared" si="47"/>
        <v>-1.4967616666666665</v>
      </c>
      <c r="J72" s="275"/>
      <c r="K72" s="281">
        <v>0</v>
      </c>
      <c r="L72" s="281">
        <v>0</v>
      </c>
      <c r="M72" s="281">
        <f t="shared" si="25"/>
        <v>0</v>
      </c>
      <c r="N72" s="269" t="str">
        <f t="shared" si="26"/>
        <v/>
      </c>
      <c r="O72" s="275"/>
      <c r="P72" s="281">
        <v>0</v>
      </c>
      <c r="Q72" s="281">
        <v>0</v>
      </c>
      <c r="R72" s="281"/>
      <c r="S72" s="275"/>
      <c r="T72" s="281">
        <v>-8941.7100000000009</v>
      </c>
      <c r="U72" s="281">
        <v>1674.3500000000001</v>
      </c>
      <c r="V72" s="281">
        <f t="shared" si="28"/>
        <v>-10616.060000000001</v>
      </c>
      <c r="W72" s="269">
        <f t="shared" si="29"/>
        <v>-6.3404067249977603</v>
      </c>
      <c r="X72" s="275"/>
      <c r="Y72" s="281">
        <v>0</v>
      </c>
      <c r="Z72" s="281">
        <v>0</v>
      </c>
      <c r="AA72" s="281">
        <f t="shared" si="30"/>
        <v>0</v>
      </c>
      <c r="AB72" s="269" t="str">
        <f t="shared" si="31"/>
        <v/>
      </c>
      <c r="AC72" s="275"/>
      <c r="AD72" s="308"/>
      <c r="AE72" s="281">
        <v>0</v>
      </c>
      <c r="AF72" s="308"/>
      <c r="AG72" s="269">
        <v>0</v>
      </c>
      <c r="AH72" s="281"/>
      <c r="AI72" s="275"/>
      <c r="AJ72" s="281">
        <v>-8941.7100000000009</v>
      </c>
      <c r="AK72" s="281">
        <v>18000</v>
      </c>
      <c r="AL72" s="281">
        <f t="shared" si="33"/>
        <v>-26941.71</v>
      </c>
      <c r="AM72" s="269">
        <f t="shared" si="34"/>
        <v>-1.4967616666666665</v>
      </c>
      <c r="AN72" s="275"/>
      <c r="AO72" s="281">
        <v>0</v>
      </c>
      <c r="AP72" s="281">
        <v>0</v>
      </c>
      <c r="AQ72" s="281">
        <f t="shared" si="35"/>
        <v>0</v>
      </c>
      <c r="AR72" s="269" t="str">
        <f t="shared" si="36"/>
        <v/>
      </c>
      <c r="AS72" s="275"/>
      <c r="AT72" s="293"/>
      <c r="AU72" s="281">
        <v>0</v>
      </c>
      <c r="AV72" s="293"/>
      <c r="AW72" s="269">
        <v>0</v>
      </c>
      <c r="AX72" s="293"/>
      <c r="AY72" s="275"/>
      <c r="AZ72" s="281">
        <v>-8941.7100000000009</v>
      </c>
      <c r="BA72" s="281">
        <v>54849.03</v>
      </c>
      <c r="BB72" s="281">
        <f t="shared" si="40"/>
        <v>-63790.74</v>
      </c>
      <c r="BC72" s="269">
        <f t="shared" si="41"/>
        <v>-1.1630240316009235</v>
      </c>
      <c r="BD72" s="275"/>
      <c r="BE72" s="281">
        <v>0</v>
      </c>
      <c r="BF72" s="281">
        <v>0</v>
      </c>
      <c r="BG72" s="281">
        <f t="shared" si="42"/>
        <v>0</v>
      </c>
      <c r="BH72" s="269" t="str">
        <f t="shared" si="43"/>
        <v/>
      </c>
      <c r="BI72" s="275"/>
      <c r="BJ72" s="293"/>
      <c r="BK72" s="281">
        <v>0</v>
      </c>
      <c r="BL72" s="293"/>
      <c r="BM72" s="269">
        <v>0</v>
      </c>
      <c r="BN72" s="293"/>
      <c r="BO72" s="63"/>
    </row>
    <row r="73" spans="1:67" s="68" customFormat="1" hidden="1" outlineLevel="1" x14ac:dyDescent="0.25">
      <c r="A73" s="63" t="s">
        <v>1290</v>
      </c>
      <c r="B73" s="64" t="s">
        <v>1749</v>
      </c>
      <c r="C73" s="65" t="s">
        <v>2207</v>
      </c>
      <c r="D73" s="66"/>
      <c r="E73" s="67"/>
      <c r="F73" s="281">
        <v>473887.79000000004</v>
      </c>
      <c r="G73" s="281">
        <v>418284.48</v>
      </c>
      <c r="H73" s="281">
        <f t="shared" ref="H73:H104" si="48">+F73-G73</f>
        <v>55603.310000000056</v>
      </c>
      <c r="I73" s="269">
        <f t="shared" si="47"/>
        <v>0.1329318027769045</v>
      </c>
      <c r="J73" s="275"/>
      <c r="K73" s="281">
        <v>0</v>
      </c>
      <c r="L73" s="281">
        <v>0</v>
      </c>
      <c r="M73" s="281">
        <f t="shared" ref="M73:M104" si="49">+K73-L73</f>
        <v>0</v>
      </c>
      <c r="N73" s="269" t="str">
        <f t="shared" ref="N73:N104" si="50">IF(AND(K73=0,L73=0),"",IF(OR(K73=0,L73=0),100%,(+M73/L73)))</f>
        <v/>
      </c>
      <c r="O73" s="275"/>
      <c r="P73" s="281">
        <v>0</v>
      </c>
      <c r="Q73" s="281">
        <v>0</v>
      </c>
      <c r="R73" s="281"/>
      <c r="S73" s="275"/>
      <c r="T73" s="281">
        <v>3267605.82</v>
      </c>
      <c r="U73" s="281">
        <v>2916860.95</v>
      </c>
      <c r="V73" s="281">
        <f t="shared" ref="V73:V104" si="51">+T73-U73</f>
        <v>350744.86999999965</v>
      </c>
      <c r="W73" s="269">
        <f t="shared" ref="W73:W104" si="52">IF(AND(T73=0,U73=0),"",IF(OR(T73=0,U73=0),100%,(+V73/U73)))</f>
        <v>0.12024737415062574</v>
      </c>
      <c r="X73" s="275"/>
      <c r="Y73" s="281">
        <v>0</v>
      </c>
      <c r="Z73" s="281">
        <v>0</v>
      </c>
      <c r="AA73" s="281">
        <f t="shared" ref="AA73:AA104" si="53">+Y73-Z73</f>
        <v>0</v>
      </c>
      <c r="AB73" s="269" t="str">
        <f t="shared" ref="AB73:AB104" si="54">IF(AND(Y73=0,Z73=0),"",IF(OR(Y73=0,Z73=0),100%,(+AA73/Z73)))</f>
        <v/>
      </c>
      <c r="AC73" s="275"/>
      <c r="AD73" s="308"/>
      <c r="AE73" s="281">
        <v>0</v>
      </c>
      <c r="AF73" s="308"/>
      <c r="AG73" s="269">
        <v>0</v>
      </c>
      <c r="AH73" s="281"/>
      <c r="AI73" s="275"/>
      <c r="AJ73" s="281">
        <v>1688776.77</v>
      </c>
      <c r="AK73" s="281">
        <v>1456921.06</v>
      </c>
      <c r="AL73" s="281">
        <f t="shared" ref="AL73:AL104" si="55">+AJ73-AK73</f>
        <v>231855.70999999996</v>
      </c>
      <c r="AM73" s="269">
        <f t="shared" ref="AM73:AM104" si="56">IF(AND(AJ73=0,AK73=0),"",IF(OR(AJ73=0,AK73=0),100%,(+AL73/AK73)))</f>
        <v>0.1591408871528015</v>
      </c>
      <c r="AN73" s="275"/>
      <c r="AO73" s="281">
        <v>0</v>
      </c>
      <c r="AP73" s="281">
        <v>0</v>
      </c>
      <c r="AQ73" s="281">
        <f t="shared" ref="AQ73:AQ104" si="57">+AO73-AP73</f>
        <v>0</v>
      </c>
      <c r="AR73" s="269" t="str">
        <f t="shared" ref="AR73:AR104" si="58">IF(AND(AO73=0,AP73=0),"",IF(OR(AO73=0,AP73=0),100%,(+AQ73/AP73)))</f>
        <v/>
      </c>
      <c r="AS73" s="275"/>
      <c r="AT73" s="293"/>
      <c r="AU73" s="281">
        <v>0</v>
      </c>
      <c r="AV73" s="293"/>
      <c r="AW73" s="269">
        <v>0</v>
      </c>
      <c r="AX73" s="293"/>
      <c r="AY73" s="275"/>
      <c r="AZ73" s="281">
        <v>5358441.33</v>
      </c>
      <c r="BA73" s="281">
        <v>4766610.01</v>
      </c>
      <c r="BB73" s="281">
        <f t="shared" ref="BB73:BB104" si="59">+AZ73-BA73</f>
        <v>591831.3200000003</v>
      </c>
      <c r="BC73" s="269">
        <f t="shared" ref="BC73:BC104" si="60">IF(AND(AZ73=0,BA73=0),"",IF(OR(AZ73=0,BA73=0),100%,(+BB73/BA73)))</f>
        <v>0.1241618925732085</v>
      </c>
      <c r="BD73" s="275"/>
      <c r="BE73" s="281">
        <v>0</v>
      </c>
      <c r="BF73" s="281">
        <v>0</v>
      </c>
      <c r="BG73" s="281">
        <f t="shared" ref="BG73:BG104" si="61">+BE73-BF73</f>
        <v>0</v>
      </c>
      <c r="BH73" s="269" t="str">
        <f t="shared" ref="BH73:BH104" si="62">IF(AND(BE73=0,BF73=0),"",IF(OR(BE73=0,BF73=0),100%,(+BG73/BF73)))</f>
        <v/>
      </c>
      <c r="BI73" s="275"/>
      <c r="BJ73" s="293"/>
      <c r="BK73" s="281">
        <v>0</v>
      </c>
      <c r="BL73" s="293"/>
      <c r="BM73" s="269">
        <v>0</v>
      </c>
      <c r="BN73" s="293"/>
      <c r="BO73" s="63"/>
    </row>
    <row r="74" spans="1:67" s="41" customFormat="1" collapsed="1" x14ac:dyDescent="0.25">
      <c r="A74" s="41" t="s">
        <v>881</v>
      </c>
      <c r="B74" s="41" t="s">
        <v>77</v>
      </c>
      <c r="C74" s="60" t="s">
        <v>751</v>
      </c>
      <c r="D74" s="48"/>
      <c r="E74" s="48"/>
      <c r="F74" s="283">
        <v>582217.06500000006</v>
      </c>
      <c r="G74" s="283">
        <v>767453.01500000001</v>
      </c>
      <c r="H74" s="283">
        <f t="shared" si="48"/>
        <v>-185235.94999999995</v>
      </c>
      <c r="I74" s="271">
        <f t="shared" si="47"/>
        <v>-0.24136454790004305</v>
      </c>
      <c r="J74" s="254"/>
      <c r="K74" s="283">
        <v>0</v>
      </c>
      <c r="L74" s="283">
        <v>0</v>
      </c>
      <c r="M74" s="283">
        <f t="shared" si="49"/>
        <v>0</v>
      </c>
      <c r="N74" s="271" t="str">
        <f t="shared" si="50"/>
        <v/>
      </c>
      <c r="O74" s="254"/>
      <c r="P74" s="140">
        <v>0</v>
      </c>
      <c r="Q74" s="140">
        <v>0</v>
      </c>
      <c r="R74" s="140"/>
      <c r="S74" s="254"/>
      <c r="T74" s="283">
        <v>5544570.1050000004</v>
      </c>
      <c r="U74" s="283">
        <v>5787945.8650000002</v>
      </c>
      <c r="V74" s="283">
        <f t="shared" si="51"/>
        <v>-243375.75999999978</v>
      </c>
      <c r="W74" s="271">
        <f t="shared" si="52"/>
        <v>-4.2048727765700997E-2</v>
      </c>
      <c r="X74" s="254"/>
      <c r="Y74" s="283">
        <v>0</v>
      </c>
      <c r="Z74" s="283">
        <v>0</v>
      </c>
      <c r="AA74" s="283">
        <f t="shared" si="53"/>
        <v>0</v>
      </c>
      <c r="AB74" s="271" t="str">
        <f t="shared" si="54"/>
        <v/>
      </c>
      <c r="AC74" s="254"/>
      <c r="AD74" s="140"/>
      <c r="AE74" s="140">
        <v>0</v>
      </c>
      <c r="AF74" s="140"/>
      <c r="AG74" s="289">
        <v>0</v>
      </c>
      <c r="AH74" s="140"/>
      <c r="AI74" s="254"/>
      <c r="AJ74" s="283">
        <v>2328385.125</v>
      </c>
      <c r="AK74" s="283">
        <v>2501021.0649999999</v>
      </c>
      <c r="AL74" s="283">
        <f t="shared" si="55"/>
        <v>-172635.93999999994</v>
      </c>
      <c r="AM74" s="271">
        <f t="shared" si="56"/>
        <v>-6.9026183911809619E-2</v>
      </c>
      <c r="AN74" s="254"/>
      <c r="AO74" s="283">
        <v>0</v>
      </c>
      <c r="AP74" s="283">
        <v>0</v>
      </c>
      <c r="AQ74" s="283">
        <f t="shared" si="57"/>
        <v>0</v>
      </c>
      <c r="AR74" s="271" t="str">
        <f t="shared" si="58"/>
        <v/>
      </c>
      <c r="AS74" s="254"/>
      <c r="AT74" s="140"/>
      <c r="AU74" s="283">
        <v>0</v>
      </c>
      <c r="AV74" s="140"/>
      <c r="AW74" s="271">
        <v>0</v>
      </c>
      <c r="AX74" s="140"/>
      <c r="AY74" s="254"/>
      <c r="AZ74" s="283">
        <v>9204328.959999999</v>
      </c>
      <c r="BA74" s="283">
        <v>9393528.0850000009</v>
      </c>
      <c r="BB74" s="283">
        <f t="shared" si="59"/>
        <v>-189199.12500000186</v>
      </c>
      <c r="BC74" s="271">
        <f t="shared" si="60"/>
        <v>-2.0141433898741769E-2</v>
      </c>
      <c r="BD74" s="254"/>
      <c r="BE74" s="283">
        <v>0</v>
      </c>
      <c r="BF74" s="283">
        <v>0</v>
      </c>
      <c r="BG74" s="283">
        <f t="shared" si="61"/>
        <v>0</v>
      </c>
      <c r="BH74" s="271" t="str">
        <f t="shared" si="62"/>
        <v/>
      </c>
      <c r="BI74" s="254"/>
      <c r="BJ74" s="140"/>
      <c r="BK74" s="283">
        <v>0</v>
      </c>
      <c r="BL74" s="140"/>
      <c r="BM74" s="271">
        <v>0</v>
      </c>
      <c r="BN74" s="140"/>
    </row>
    <row r="75" spans="1:67" s="41" customFormat="1" x14ac:dyDescent="0.25">
      <c r="A75" s="41" t="s">
        <v>882</v>
      </c>
      <c r="B75" s="41" t="s">
        <v>79</v>
      </c>
      <c r="C75" s="60" t="s">
        <v>750</v>
      </c>
      <c r="D75" s="48"/>
      <c r="E75" s="48"/>
      <c r="F75" s="283">
        <v>0</v>
      </c>
      <c r="G75" s="283">
        <v>0</v>
      </c>
      <c r="H75" s="283">
        <f t="shared" si="48"/>
        <v>0</v>
      </c>
      <c r="I75" s="271" t="str">
        <f t="shared" si="47"/>
        <v/>
      </c>
      <c r="J75" s="254"/>
      <c r="K75" s="283">
        <v>0</v>
      </c>
      <c r="L75" s="283">
        <v>0</v>
      </c>
      <c r="M75" s="283">
        <f t="shared" si="49"/>
        <v>0</v>
      </c>
      <c r="N75" s="271" t="str">
        <f t="shared" si="50"/>
        <v/>
      </c>
      <c r="O75" s="254"/>
      <c r="P75" s="140">
        <v>0</v>
      </c>
      <c r="Q75" s="140">
        <v>0</v>
      </c>
      <c r="R75" s="140"/>
      <c r="S75" s="254"/>
      <c r="T75" s="283">
        <v>0</v>
      </c>
      <c r="U75" s="283">
        <v>0</v>
      </c>
      <c r="V75" s="283">
        <f t="shared" si="51"/>
        <v>0</v>
      </c>
      <c r="W75" s="271" t="str">
        <f t="shared" si="52"/>
        <v/>
      </c>
      <c r="X75" s="254"/>
      <c r="Y75" s="283">
        <v>0</v>
      </c>
      <c r="Z75" s="283">
        <v>0</v>
      </c>
      <c r="AA75" s="283">
        <f t="shared" si="53"/>
        <v>0</v>
      </c>
      <c r="AB75" s="271" t="str">
        <f t="shared" si="54"/>
        <v/>
      </c>
      <c r="AC75" s="254"/>
      <c r="AD75" s="140"/>
      <c r="AE75" s="140">
        <v>0</v>
      </c>
      <c r="AF75" s="140"/>
      <c r="AG75" s="289">
        <v>0</v>
      </c>
      <c r="AH75" s="140"/>
      <c r="AI75" s="254"/>
      <c r="AJ75" s="283">
        <v>0</v>
      </c>
      <c r="AK75" s="283">
        <v>0</v>
      </c>
      <c r="AL75" s="283">
        <f t="shared" si="55"/>
        <v>0</v>
      </c>
      <c r="AM75" s="271" t="str">
        <f t="shared" si="56"/>
        <v/>
      </c>
      <c r="AN75" s="254"/>
      <c r="AO75" s="283">
        <v>0</v>
      </c>
      <c r="AP75" s="283">
        <v>0</v>
      </c>
      <c r="AQ75" s="283">
        <f t="shared" si="57"/>
        <v>0</v>
      </c>
      <c r="AR75" s="271" t="str">
        <f t="shared" si="58"/>
        <v/>
      </c>
      <c r="AS75" s="254"/>
      <c r="AT75" s="140"/>
      <c r="AU75" s="283">
        <v>0</v>
      </c>
      <c r="AV75" s="140"/>
      <c r="AW75" s="271">
        <v>0</v>
      </c>
      <c r="AX75" s="140"/>
      <c r="AY75" s="254"/>
      <c r="AZ75" s="283">
        <v>0</v>
      </c>
      <c r="BA75" s="283">
        <v>0</v>
      </c>
      <c r="BB75" s="283">
        <f t="shared" si="59"/>
        <v>0</v>
      </c>
      <c r="BC75" s="271" t="str">
        <f t="shared" si="60"/>
        <v/>
      </c>
      <c r="BD75" s="254"/>
      <c r="BE75" s="283">
        <v>0</v>
      </c>
      <c r="BF75" s="283">
        <v>0</v>
      </c>
      <c r="BG75" s="283">
        <f t="shared" si="61"/>
        <v>0</v>
      </c>
      <c r="BH75" s="271" t="str">
        <f t="shared" si="62"/>
        <v/>
      </c>
      <c r="BI75" s="254"/>
      <c r="BJ75" s="140"/>
      <c r="BK75" s="283">
        <v>0</v>
      </c>
      <c r="BL75" s="140"/>
      <c r="BM75" s="271">
        <v>0</v>
      </c>
      <c r="BN75" s="140"/>
    </row>
    <row r="76" spans="1:67" s="68" customFormat="1" hidden="1" outlineLevel="1" x14ac:dyDescent="0.25">
      <c r="A76" s="63" t="s">
        <v>1291</v>
      </c>
      <c r="B76" s="64" t="s">
        <v>1750</v>
      </c>
      <c r="C76" s="65" t="s">
        <v>2208</v>
      </c>
      <c r="D76" s="66"/>
      <c r="E76" s="67"/>
      <c r="F76" s="281">
        <v>24072.880000000001</v>
      </c>
      <c r="G76" s="281">
        <v>0</v>
      </c>
      <c r="H76" s="281">
        <f t="shared" si="48"/>
        <v>24072.880000000001</v>
      </c>
      <c r="I76" s="269">
        <f t="shared" si="47"/>
        <v>1</v>
      </c>
      <c r="J76" s="275"/>
      <c r="K76" s="281">
        <v>0</v>
      </c>
      <c r="L76" s="281">
        <v>0</v>
      </c>
      <c r="M76" s="281">
        <f t="shared" si="49"/>
        <v>0</v>
      </c>
      <c r="N76" s="269" t="str">
        <f t="shared" si="50"/>
        <v/>
      </c>
      <c r="O76" s="275"/>
      <c r="P76" s="281">
        <v>0</v>
      </c>
      <c r="Q76" s="281">
        <v>0</v>
      </c>
      <c r="R76" s="281"/>
      <c r="S76" s="275"/>
      <c r="T76" s="281">
        <v>38516.61</v>
      </c>
      <c r="U76" s="281">
        <v>0</v>
      </c>
      <c r="V76" s="281">
        <f t="shared" si="51"/>
        <v>38516.61</v>
      </c>
      <c r="W76" s="269">
        <f t="shared" si="52"/>
        <v>1</v>
      </c>
      <c r="X76" s="275"/>
      <c r="Y76" s="281">
        <v>0</v>
      </c>
      <c r="Z76" s="281">
        <v>0</v>
      </c>
      <c r="AA76" s="281">
        <f t="shared" si="53"/>
        <v>0</v>
      </c>
      <c r="AB76" s="269" t="str">
        <f t="shared" si="54"/>
        <v/>
      </c>
      <c r="AC76" s="275"/>
      <c r="AD76" s="308"/>
      <c r="AE76" s="281">
        <v>0</v>
      </c>
      <c r="AF76" s="308"/>
      <c r="AG76" s="269">
        <v>0</v>
      </c>
      <c r="AH76" s="281"/>
      <c r="AI76" s="275"/>
      <c r="AJ76" s="281">
        <v>38516.61</v>
      </c>
      <c r="AK76" s="281">
        <v>0</v>
      </c>
      <c r="AL76" s="281">
        <f t="shared" si="55"/>
        <v>38516.61</v>
      </c>
      <c r="AM76" s="269">
        <f t="shared" si="56"/>
        <v>1</v>
      </c>
      <c r="AN76" s="275"/>
      <c r="AO76" s="281">
        <v>0</v>
      </c>
      <c r="AP76" s="281">
        <v>0</v>
      </c>
      <c r="AQ76" s="281">
        <f t="shared" si="57"/>
        <v>0</v>
      </c>
      <c r="AR76" s="269" t="str">
        <f t="shared" si="58"/>
        <v/>
      </c>
      <c r="AS76" s="275"/>
      <c r="AT76" s="293"/>
      <c r="AU76" s="281">
        <v>0</v>
      </c>
      <c r="AV76" s="293"/>
      <c r="AW76" s="269">
        <v>0</v>
      </c>
      <c r="AX76" s="293"/>
      <c r="AY76" s="275"/>
      <c r="AZ76" s="281">
        <v>38516.61</v>
      </c>
      <c r="BA76" s="281">
        <v>0</v>
      </c>
      <c r="BB76" s="281">
        <f t="shared" si="59"/>
        <v>38516.61</v>
      </c>
      <c r="BC76" s="269">
        <f t="shared" si="60"/>
        <v>1</v>
      </c>
      <c r="BD76" s="275"/>
      <c r="BE76" s="281">
        <v>0</v>
      </c>
      <c r="BF76" s="281">
        <v>0</v>
      </c>
      <c r="BG76" s="281">
        <f t="shared" si="61"/>
        <v>0</v>
      </c>
      <c r="BH76" s="269" t="str">
        <f t="shared" si="62"/>
        <v/>
      </c>
      <c r="BI76" s="275"/>
      <c r="BJ76" s="293"/>
      <c r="BK76" s="281">
        <v>0</v>
      </c>
      <c r="BL76" s="293"/>
      <c r="BM76" s="269">
        <v>0</v>
      </c>
      <c r="BN76" s="293"/>
      <c r="BO76" s="63"/>
    </row>
    <row r="77" spans="1:67" s="68" customFormat="1" hidden="1" outlineLevel="1" x14ac:dyDescent="0.25">
      <c r="A77" s="63" t="s">
        <v>1292</v>
      </c>
      <c r="B77" s="64" t="s">
        <v>1751</v>
      </c>
      <c r="C77" s="65" t="s">
        <v>2209</v>
      </c>
      <c r="D77" s="66"/>
      <c r="E77" s="67"/>
      <c r="F77" s="281">
        <v>161639.16</v>
      </c>
      <c r="G77" s="281">
        <v>23028.99</v>
      </c>
      <c r="H77" s="281">
        <f t="shared" si="48"/>
        <v>138610.17000000001</v>
      </c>
      <c r="I77" s="269">
        <f t="shared" si="47"/>
        <v>6.0189426457695276</v>
      </c>
      <c r="J77" s="275"/>
      <c r="K77" s="281">
        <v>0</v>
      </c>
      <c r="L77" s="281">
        <v>0</v>
      </c>
      <c r="M77" s="281">
        <f t="shared" si="49"/>
        <v>0</v>
      </c>
      <c r="N77" s="269" t="str">
        <f t="shared" si="50"/>
        <v/>
      </c>
      <c r="O77" s="275"/>
      <c r="P77" s="281">
        <v>0</v>
      </c>
      <c r="Q77" s="281">
        <v>0</v>
      </c>
      <c r="R77" s="281"/>
      <c r="S77" s="275"/>
      <c r="T77" s="281">
        <v>712083.05</v>
      </c>
      <c r="U77" s="281">
        <v>318851.82</v>
      </c>
      <c r="V77" s="281">
        <f t="shared" si="51"/>
        <v>393231.23000000004</v>
      </c>
      <c r="W77" s="269">
        <f t="shared" si="52"/>
        <v>1.2332726531088956</v>
      </c>
      <c r="X77" s="275"/>
      <c r="Y77" s="281">
        <v>0</v>
      </c>
      <c r="Z77" s="281">
        <v>0</v>
      </c>
      <c r="AA77" s="281">
        <f t="shared" si="53"/>
        <v>0</v>
      </c>
      <c r="AB77" s="269" t="str">
        <f t="shared" si="54"/>
        <v/>
      </c>
      <c r="AC77" s="275"/>
      <c r="AD77" s="308"/>
      <c r="AE77" s="281">
        <v>0</v>
      </c>
      <c r="AF77" s="308"/>
      <c r="AG77" s="269">
        <v>0</v>
      </c>
      <c r="AH77" s="281"/>
      <c r="AI77" s="275"/>
      <c r="AJ77" s="281">
        <v>396455.77</v>
      </c>
      <c r="AK77" s="281">
        <v>60558.39</v>
      </c>
      <c r="AL77" s="281">
        <f t="shared" si="55"/>
        <v>335897.38</v>
      </c>
      <c r="AM77" s="269">
        <f t="shared" si="56"/>
        <v>5.5466695861630404</v>
      </c>
      <c r="AN77" s="275"/>
      <c r="AO77" s="281">
        <v>0</v>
      </c>
      <c r="AP77" s="281">
        <v>0</v>
      </c>
      <c r="AQ77" s="281">
        <f t="shared" si="57"/>
        <v>0</v>
      </c>
      <c r="AR77" s="269" t="str">
        <f t="shared" si="58"/>
        <v/>
      </c>
      <c r="AS77" s="275"/>
      <c r="AT77" s="293"/>
      <c r="AU77" s="281">
        <v>0</v>
      </c>
      <c r="AV77" s="293"/>
      <c r="AW77" s="269">
        <v>0</v>
      </c>
      <c r="AX77" s="293"/>
      <c r="AY77" s="275"/>
      <c r="AZ77" s="281">
        <v>809469.85000000009</v>
      </c>
      <c r="BA77" s="281">
        <v>510127.77</v>
      </c>
      <c r="BB77" s="281">
        <f t="shared" si="59"/>
        <v>299342.08000000007</v>
      </c>
      <c r="BC77" s="269">
        <f t="shared" si="60"/>
        <v>0.58679824468289599</v>
      </c>
      <c r="BD77" s="275"/>
      <c r="BE77" s="281">
        <v>0</v>
      </c>
      <c r="BF77" s="281">
        <v>0</v>
      </c>
      <c r="BG77" s="281">
        <f t="shared" si="61"/>
        <v>0</v>
      </c>
      <c r="BH77" s="269" t="str">
        <f t="shared" si="62"/>
        <v/>
      </c>
      <c r="BI77" s="275"/>
      <c r="BJ77" s="293"/>
      <c r="BK77" s="281">
        <v>0</v>
      </c>
      <c r="BL77" s="293"/>
      <c r="BM77" s="269">
        <v>0</v>
      </c>
      <c r="BN77" s="293"/>
      <c r="BO77" s="63"/>
    </row>
    <row r="78" spans="1:67" s="68" customFormat="1" hidden="1" outlineLevel="1" x14ac:dyDescent="0.25">
      <c r="A78" s="63" t="s">
        <v>1293</v>
      </c>
      <c r="B78" s="64" t="s">
        <v>1752</v>
      </c>
      <c r="C78" s="65" t="s">
        <v>2210</v>
      </c>
      <c r="D78" s="66"/>
      <c r="E78" s="67"/>
      <c r="F78" s="281">
        <v>0</v>
      </c>
      <c r="G78" s="281">
        <v>0</v>
      </c>
      <c r="H78" s="281">
        <f t="shared" si="48"/>
        <v>0</v>
      </c>
      <c r="I78" s="269" t="str">
        <f t="shared" si="47"/>
        <v/>
      </c>
      <c r="J78" s="275"/>
      <c r="K78" s="281">
        <v>0</v>
      </c>
      <c r="L78" s="281">
        <v>0</v>
      </c>
      <c r="M78" s="281">
        <f t="shared" si="49"/>
        <v>0</v>
      </c>
      <c r="N78" s="269" t="str">
        <f t="shared" si="50"/>
        <v/>
      </c>
      <c r="O78" s="275"/>
      <c r="P78" s="281">
        <v>0</v>
      </c>
      <c r="Q78" s="281">
        <v>0</v>
      </c>
      <c r="R78" s="281"/>
      <c r="S78" s="275"/>
      <c r="T78" s="281">
        <v>0</v>
      </c>
      <c r="U78" s="281">
        <v>0</v>
      </c>
      <c r="V78" s="281">
        <f t="shared" si="51"/>
        <v>0</v>
      </c>
      <c r="W78" s="269" t="str">
        <f t="shared" si="52"/>
        <v/>
      </c>
      <c r="X78" s="275"/>
      <c r="Y78" s="281">
        <v>0</v>
      </c>
      <c r="Z78" s="281">
        <v>0</v>
      </c>
      <c r="AA78" s="281">
        <f t="shared" si="53"/>
        <v>0</v>
      </c>
      <c r="AB78" s="269" t="str">
        <f t="shared" si="54"/>
        <v/>
      </c>
      <c r="AC78" s="275"/>
      <c r="AD78" s="308"/>
      <c r="AE78" s="281">
        <v>0</v>
      </c>
      <c r="AF78" s="308"/>
      <c r="AG78" s="269">
        <v>0</v>
      </c>
      <c r="AH78" s="281"/>
      <c r="AI78" s="275"/>
      <c r="AJ78" s="281">
        <v>0</v>
      </c>
      <c r="AK78" s="281">
        <v>0</v>
      </c>
      <c r="AL78" s="281">
        <f t="shared" si="55"/>
        <v>0</v>
      </c>
      <c r="AM78" s="269" t="str">
        <f t="shared" si="56"/>
        <v/>
      </c>
      <c r="AN78" s="275"/>
      <c r="AO78" s="281">
        <v>0</v>
      </c>
      <c r="AP78" s="281">
        <v>0</v>
      </c>
      <c r="AQ78" s="281">
        <f t="shared" si="57"/>
        <v>0</v>
      </c>
      <c r="AR78" s="269" t="str">
        <f t="shared" si="58"/>
        <v/>
      </c>
      <c r="AS78" s="275"/>
      <c r="AT78" s="293"/>
      <c r="AU78" s="281">
        <v>0</v>
      </c>
      <c r="AV78" s="293"/>
      <c r="AW78" s="269">
        <v>0</v>
      </c>
      <c r="AX78" s="293"/>
      <c r="AY78" s="275"/>
      <c r="AZ78" s="281">
        <v>0</v>
      </c>
      <c r="BA78" s="281">
        <v>11200</v>
      </c>
      <c r="BB78" s="281">
        <f t="shared" si="59"/>
        <v>-11200</v>
      </c>
      <c r="BC78" s="269">
        <f t="shared" si="60"/>
        <v>1</v>
      </c>
      <c r="BD78" s="275"/>
      <c r="BE78" s="281">
        <v>0</v>
      </c>
      <c r="BF78" s="281">
        <v>0</v>
      </c>
      <c r="BG78" s="281">
        <f t="shared" si="61"/>
        <v>0</v>
      </c>
      <c r="BH78" s="269" t="str">
        <f t="shared" si="62"/>
        <v/>
      </c>
      <c r="BI78" s="275"/>
      <c r="BJ78" s="293"/>
      <c r="BK78" s="281">
        <v>0</v>
      </c>
      <c r="BL78" s="293"/>
      <c r="BM78" s="269">
        <v>0</v>
      </c>
      <c r="BN78" s="293"/>
      <c r="BO78" s="63"/>
    </row>
    <row r="79" spans="1:67" s="68" customFormat="1" hidden="1" outlineLevel="1" x14ac:dyDescent="0.25">
      <c r="A79" s="63" t="s">
        <v>1294</v>
      </c>
      <c r="B79" s="64" t="s">
        <v>1753</v>
      </c>
      <c r="C79" s="65" t="s">
        <v>2211</v>
      </c>
      <c r="D79" s="66"/>
      <c r="E79" s="67"/>
      <c r="F79" s="281">
        <v>24375.43</v>
      </c>
      <c r="G79" s="281">
        <v>11744.45</v>
      </c>
      <c r="H79" s="281">
        <f t="shared" si="48"/>
        <v>12630.98</v>
      </c>
      <c r="I79" s="269">
        <f t="shared" si="47"/>
        <v>1.0754850163268608</v>
      </c>
      <c r="J79" s="275"/>
      <c r="K79" s="281">
        <v>0</v>
      </c>
      <c r="L79" s="281">
        <v>0</v>
      </c>
      <c r="M79" s="281">
        <f t="shared" si="49"/>
        <v>0</v>
      </c>
      <c r="N79" s="269" t="str">
        <f t="shared" si="50"/>
        <v/>
      </c>
      <c r="O79" s="275"/>
      <c r="P79" s="281">
        <v>0</v>
      </c>
      <c r="Q79" s="281">
        <v>0</v>
      </c>
      <c r="R79" s="281"/>
      <c r="S79" s="275"/>
      <c r="T79" s="281">
        <v>229727.53</v>
      </c>
      <c r="U79" s="281">
        <v>347718.14</v>
      </c>
      <c r="V79" s="281">
        <f t="shared" si="51"/>
        <v>-117990.61000000002</v>
      </c>
      <c r="W79" s="269">
        <f t="shared" si="52"/>
        <v>-0.33932831344375652</v>
      </c>
      <c r="X79" s="275"/>
      <c r="Y79" s="281">
        <v>0</v>
      </c>
      <c r="Z79" s="281">
        <v>0</v>
      </c>
      <c r="AA79" s="281">
        <f t="shared" si="53"/>
        <v>0</v>
      </c>
      <c r="AB79" s="269" t="str">
        <f t="shared" si="54"/>
        <v/>
      </c>
      <c r="AC79" s="275"/>
      <c r="AD79" s="308"/>
      <c r="AE79" s="281">
        <v>0</v>
      </c>
      <c r="AF79" s="308"/>
      <c r="AG79" s="269">
        <v>0</v>
      </c>
      <c r="AH79" s="281"/>
      <c r="AI79" s="275"/>
      <c r="AJ79" s="281">
        <v>76882.63</v>
      </c>
      <c r="AK79" s="281">
        <v>64435.21</v>
      </c>
      <c r="AL79" s="281">
        <f t="shared" si="55"/>
        <v>12447.420000000006</v>
      </c>
      <c r="AM79" s="269">
        <f t="shared" si="56"/>
        <v>0.19317730166472658</v>
      </c>
      <c r="AN79" s="275"/>
      <c r="AO79" s="281">
        <v>0</v>
      </c>
      <c r="AP79" s="281">
        <v>0</v>
      </c>
      <c r="AQ79" s="281">
        <f t="shared" si="57"/>
        <v>0</v>
      </c>
      <c r="AR79" s="269" t="str">
        <f t="shared" si="58"/>
        <v/>
      </c>
      <c r="AS79" s="275"/>
      <c r="AT79" s="293"/>
      <c r="AU79" s="281">
        <v>0</v>
      </c>
      <c r="AV79" s="293"/>
      <c r="AW79" s="269">
        <v>0</v>
      </c>
      <c r="AX79" s="293"/>
      <c r="AY79" s="275"/>
      <c r="AZ79" s="281">
        <v>513654.29000000004</v>
      </c>
      <c r="BA79" s="281">
        <v>495449.30000000005</v>
      </c>
      <c r="BB79" s="281">
        <f t="shared" si="59"/>
        <v>18204.989999999991</v>
      </c>
      <c r="BC79" s="269">
        <f t="shared" si="60"/>
        <v>3.6744405532513597E-2</v>
      </c>
      <c r="BD79" s="275"/>
      <c r="BE79" s="281">
        <v>0</v>
      </c>
      <c r="BF79" s="281">
        <v>0</v>
      </c>
      <c r="BG79" s="281">
        <f t="shared" si="61"/>
        <v>0</v>
      </c>
      <c r="BH79" s="269" t="str">
        <f t="shared" si="62"/>
        <v/>
      </c>
      <c r="BI79" s="275"/>
      <c r="BJ79" s="293"/>
      <c r="BK79" s="281">
        <v>0</v>
      </c>
      <c r="BL79" s="293"/>
      <c r="BM79" s="269">
        <v>0</v>
      </c>
      <c r="BN79" s="293"/>
      <c r="BO79" s="63"/>
    </row>
    <row r="80" spans="1:67" s="68" customFormat="1" hidden="1" outlineLevel="1" x14ac:dyDescent="0.25">
      <c r="A80" s="63" t="s">
        <v>1295</v>
      </c>
      <c r="B80" s="64" t="s">
        <v>1754</v>
      </c>
      <c r="C80" s="65" t="s">
        <v>2212</v>
      </c>
      <c r="D80" s="66"/>
      <c r="E80" s="67"/>
      <c r="F80" s="281">
        <v>242.45000000000002</v>
      </c>
      <c r="G80" s="281">
        <v>0</v>
      </c>
      <c r="H80" s="281">
        <f t="shared" si="48"/>
        <v>242.45000000000002</v>
      </c>
      <c r="I80" s="269">
        <f t="shared" si="47"/>
        <v>1</v>
      </c>
      <c r="J80" s="275"/>
      <c r="K80" s="281">
        <v>0</v>
      </c>
      <c r="L80" s="281">
        <v>0</v>
      </c>
      <c r="M80" s="281">
        <f t="shared" si="49"/>
        <v>0</v>
      </c>
      <c r="N80" s="269" t="str">
        <f t="shared" si="50"/>
        <v/>
      </c>
      <c r="O80" s="275"/>
      <c r="P80" s="281">
        <v>0</v>
      </c>
      <c r="Q80" s="281">
        <v>0</v>
      </c>
      <c r="R80" s="281"/>
      <c r="S80" s="275"/>
      <c r="T80" s="281">
        <v>2124.39</v>
      </c>
      <c r="U80" s="281">
        <v>0</v>
      </c>
      <c r="V80" s="281">
        <f t="shared" si="51"/>
        <v>2124.39</v>
      </c>
      <c r="W80" s="269">
        <f t="shared" si="52"/>
        <v>1</v>
      </c>
      <c r="X80" s="275"/>
      <c r="Y80" s="281">
        <v>0</v>
      </c>
      <c r="Z80" s="281">
        <v>0</v>
      </c>
      <c r="AA80" s="281">
        <f t="shared" si="53"/>
        <v>0</v>
      </c>
      <c r="AB80" s="269" t="str">
        <f t="shared" si="54"/>
        <v/>
      </c>
      <c r="AC80" s="275"/>
      <c r="AD80" s="308"/>
      <c r="AE80" s="281">
        <v>0</v>
      </c>
      <c r="AF80" s="308"/>
      <c r="AG80" s="269">
        <v>0</v>
      </c>
      <c r="AH80" s="281"/>
      <c r="AI80" s="275"/>
      <c r="AJ80" s="281">
        <v>2124.39</v>
      </c>
      <c r="AK80" s="281">
        <v>0</v>
      </c>
      <c r="AL80" s="281">
        <f t="shared" si="55"/>
        <v>2124.39</v>
      </c>
      <c r="AM80" s="269">
        <f t="shared" si="56"/>
        <v>1</v>
      </c>
      <c r="AN80" s="275"/>
      <c r="AO80" s="281">
        <v>0</v>
      </c>
      <c r="AP80" s="281">
        <v>0</v>
      </c>
      <c r="AQ80" s="281">
        <f t="shared" si="57"/>
        <v>0</v>
      </c>
      <c r="AR80" s="269" t="str">
        <f t="shared" si="58"/>
        <v/>
      </c>
      <c r="AS80" s="275"/>
      <c r="AT80" s="293"/>
      <c r="AU80" s="281">
        <v>0</v>
      </c>
      <c r="AV80" s="293"/>
      <c r="AW80" s="269">
        <v>0</v>
      </c>
      <c r="AX80" s="293"/>
      <c r="AY80" s="275"/>
      <c r="AZ80" s="281">
        <v>2124.39</v>
      </c>
      <c r="BA80" s="281">
        <v>0</v>
      </c>
      <c r="BB80" s="281">
        <f t="shared" si="59"/>
        <v>2124.39</v>
      </c>
      <c r="BC80" s="269">
        <f t="shared" si="60"/>
        <v>1</v>
      </c>
      <c r="BD80" s="275"/>
      <c r="BE80" s="281">
        <v>0</v>
      </c>
      <c r="BF80" s="281">
        <v>0</v>
      </c>
      <c r="BG80" s="281">
        <f t="shared" si="61"/>
        <v>0</v>
      </c>
      <c r="BH80" s="269" t="str">
        <f t="shared" si="62"/>
        <v/>
      </c>
      <c r="BI80" s="275"/>
      <c r="BJ80" s="293"/>
      <c r="BK80" s="281">
        <v>0</v>
      </c>
      <c r="BL80" s="293"/>
      <c r="BM80" s="269">
        <v>0</v>
      </c>
      <c r="BN80" s="293"/>
      <c r="BO80" s="63"/>
    </row>
    <row r="81" spans="1:67" s="68" customFormat="1" hidden="1" outlineLevel="1" x14ac:dyDescent="0.25">
      <c r="A81" s="63" t="s">
        <v>1296</v>
      </c>
      <c r="B81" s="64" t="s">
        <v>1755</v>
      </c>
      <c r="C81" s="65" t="s">
        <v>2213</v>
      </c>
      <c r="D81" s="66"/>
      <c r="E81" s="67"/>
      <c r="F81" s="281">
        <v>0</v>
      </c>
      <c r="G81" s="281">
        <v>0</v>
      </c>
      <c r="H81" s="281">
        <f t="shared" si="48"/>
        <v>0</v>
      </c>
      <c r="I81" s="269" t="str">
        <f t="shared" si="47"/>
        <v/>
      </c>
      <c r="J81" s="275"/>
      <c r="K81" s="281">
        <v>0</v>
      </c>
      <c r="L81" s="281">
        <v>0</v>
      </c>
      <c r="M81" s="281">
        <f t="shared" si="49"/>
        <v>0</v>
      </c>
      <c r="N81" s="269" t="str">
        <f t="shared" si="50"/>
        <v/>
      </c>
      <c r="O81" s="275"/>
      <c r="P81" s="281">
        <v>0</v>
      </c>
      <c r="Q81" s="281">
        <v>0</v>
      </c>
      <c r="R81" s="281"/>
      <c r="S81" s="275"/>
      <c r="T81" s="281">
        <v>0</v>
      </c>
      <c r="U81" s="281">
        <v>0</v>
      </c>
      <c r="V81" s="281">
        <f t="shared" si="51"/>
        <v>0</v>
      </c>
      <c r="W81" s="269" t="str">
        <f t="shared" si="52"/>
        <v/>
      </c>
      <c r="X81" s="275"/>
      <c r="Y81" s="281">
        <v>0</v>
      </c>
      <c r="Z81" s="281">
        <v>0</v>
      </c>
      <c r="AA81" s="281">
        <f t="shared" si="53"/>
        <v>0</v>
      </c>
      <c r="AB81" s="269" t="str">
        <f t="shared" si="54"/>
        <v/>
      </c>
      <c r="AC81" s="275"/>
      <c r="AD81" s="308"/>
      <c r="AE81" s="281">
        <v>0</v>
      </c>
      <c r="AF81" s="308"/>
      <c r="AG81" s="269">
        <v>0</v>
      </c>
      <c r="AH81" s="281"/>
      <c r="AI81" s="275"/>
      <c r="AJ81" s="281">
        <v>0</v>
      </c>
      <c r="AK81" s="281">
        <v>0</v>
      </c>
      <c r="AL81" s="281">
        <f t="shared" si="55"/>
        <v>0</v>
      </c>
      <c r="AM81" s="269" t="str">
        <f t="shared" si="56"/>
        <v/>
      </c>
      <c r="AN81" s="275"/>
      <c r="AO81" s="281">
        <v>0</v>
      </c>
      <c r="AP81" s="281">
        <v>0</v>
      </c>
      <c r="AQ81" s="281">
        <f t="shared" si="57"/>
        <v>0</v>
      </c>
      <c r="AR81" s="269" t="str">
        <f t="shared" si="58"/>
        <v/>
      </c>
      <c r="AS81" s="275"/>
      <c r="AT81" s="293"/>
      <c r="AU81" s="281">
        <v>0</v>
      </c>
      <c r="AV81" s="293"/>
      <c r="AW81" s="269">
        <v>0</v>
      </c>
      <c r="AX81" s="293"/>
      <c r="AY81" s="275"/>
      <c r="AZ81" s="281">
        <v>0</v>
      </c>
      <c r="BA81" s="281">
        <v>0</v>
      </c>
      <c r="BB81" s="281">
        <f t="shared" si="59"/>
        <v>0</v>
      </c>
      <c r="BC81" s="269" t="str">
        <f t="shared" si="60"/>
        <v/>
      </c>
      <c r="BD81" s="275"/>
      <c r="BE81" s="281">
        <v>0</v>
      </c>
      <c r="BF81" s="281">
        <v>0</v>
      </c>
      <c r="BG81" s="281">
        <f t="shared" si="61"/>
        <v>0</v>
      </c>
      <c r="BH81" s="269" t="str">
        <f t="shared" si="62"/>
        <v/>
      </c>
      <c r="BI81" s="275"/>
      <c r="BJ81" s="293"/>
      <c r="BK81" s="281">
        <v>0</v>
      </c>
      <c r="BL81" s="293"/>
      <c r="BM81" s="269">
        <v>0</v>
      </c>
      <c r="BN81" s="293"/>
      <c r="BO81" s="63"/>
    </row>
    <row r="82" spans="1:67" s="68" customFormat="1" hidden="1" outlineLevel="1" x14ac:dyDescent="0.25">
      <c r="A82" s="63" t="s">
        <v>1297</v>
      </c>
      <c r="B82" s="64" t="s">
        <v>1756</v>
      </c>
      <c r="C82" s="65" t="s">
        <v>2214</v>
      </c>
      <c r="D82" s="66"/>
      <c r="E82" s="67"/>
      <c r="F82" s="281">
        <v>37933.99</v>
      </c>
      <c r="G82" s="281">
        <v>0</v>
      </c>
      <c r="H82" s="281">
        <f t="shared" si="48"/>
        <v>37933.99</v>
      </c>
      <c r="I82" s="269">
        <f t="shared" si="47"/>
        <v>1</v>
      </c>
      <c r="J82" s="275"/>
      <c r="K82" s="281">
        <v>0</v>
      </c>
      <c r="L82" s="281">
        <v>0</v>
      </c>
      <c r="M82" s="281">
        <f t="shared" si="49"/>
        <v>0</v>
      </c>
      <c r="N82" s="269" t="str">
        <f t="shared" si="50"/>
        <v/>
      </c>
      <c r="O82" s="275"/>
      <c r="P82" s="281">
        <v>0</v>
      </c>
      <c r="Q82" s="281">
        <v>0</v>
      </c>
      <c r="R82" s="281"/>
      <c r="S82" s="275"/>
      <c r="T82" s="281">
        <v>37933.99</v>
      </c>
      <c r="U82" s="281">
        <v>0</v>
      </c>
      <c r="V82" s="281">
        <f t="shared" si="51"/>
        <v>37933.99</v>
      </c>
      <c r="W82" s="269">
        <f t="shared" si="52"/>
        <v>1</v>
      </c>
      <c r="X82" s="275"/>
      <c r="Y82" s="281">
        <v>0</v>
      </c>
      <c r="Z82" s="281">
        <v>0</v>
      </c>
      <c r="AA82" s="281">
        <f t="shared" si="53"/>
        <v>0</v>
      </c>
      <c r="AB82" s="269" t="str">
        <f t="shared" si="54"/>
        <v/>
      </c>
      <c r="AC82" s="275"/>
      <c r="AD82" s="308"/>
      <c r="AE82" s="281">
        <v>0</v>
      </c>
      <c r="AF82" s="308"/>
      <c r="AG82" s="269">
        <v>0</v>
      </c>
      <c r="AH82" s="281"/>
      <c r="AI82" s="275"/>
      <c r="AJ82" s="281">
        <v>37933.99</v>
      </c>
      <c r="AK82" s="281">
        <v>0</v>
      </c>
      <c r="AL82" s="281">
        <f t="shared" si="55"/>
        <v>37933.99</v>
      </c>
      <c r="AM82" s="269">
        <f t="shared" si="56"/>
        <v>1</v>
      </c>
      <c r="AN82" s="275"/>
      <c r="AO82" s="281">
        <v>0</v>
      </c>
      <c r="AP82" s="281">
        <v>0</v>
      </c>
      <c r="AQ82" s="281">
        <f t="shared" si="57"/>
        <v>0</v>
      </c>
      <c r="AR82" s="269" t="str">
        <f t="shared" si="58"/>
        <v/>
      </c>
      <c r="AS82" s="275"/>
      <c r="AT82" s="293"/>
      <c r="AU82" s="281">
        <v>0</v>
      </c>
      <c r="AV82" s="293"/>
      <c r="AW82" s="269">
        <v>0</v>
      </c>
      <c r="AX82" s="293"/>
      <c r="AY82" s="275"/>
      <c r="AZ82" s="281">
        <v>37933.99</v>
      </c>
      <c r="BA82" s="281">
        <v>0</v>
      </c>
      <c r="BB82" s="281">
        <f t="shared" si="59"/>
        <v>37933.99</v>
      </c>
      <c r="BC82" s="269">
        <f t="shared" si="60"/>
        <v>1</v>
      </c>
      <c r="BD82" s="275"/>
      <c r="BE82" s="281">
        <v>0</v>
      </c>
      <c r="BF82" s="281">
        <v>0</v>
      </c>
      <c r="BG82" s="281">
        <f t="shared" si="61"/>
        <v>0</v>
      </c>
      <c r="BH82" s="269" t="str">
        <f t="shared" si="62"/>
        <v/>
      </c>
      <c r="BI82" s="275"/>
      <c r="BJ82" s="293"/>
      <c r="BK82" s="281">
        <v>0</v>
      </c>
      <c r="BL82" s="293"/>
      <c r="BM82" s="269">
        <v>0</v>
      </c>
      <c r="BN82" s="293"/>
      <c r="BO82" s="63"/>
    </row>
    <row r="83" spans="1:67" s="41" customFormat="1" collapsed="1" x14ac:dyDescent="0.25">
      <c r="A83" s="41" t="s">
        <v>883</v>
      </c>
      <c r="B83" s="38" t="s">
        <v>81</v>
      </c>
      <c r="C83" s="60" t="s">
        <v>749</v>
      </c>
      <c r="D83" s="48"/>
      <c r="E83" s="48"/>
      <c r="F83" s="283">
        <v>248263.91</v>
      </c>
      <c r="G83" s="283">
        <v>34773.440000000002</v>
      </c>
      <c r="H83" s="283">
        <f t="shared" si="48"/>
        <v>213490.47</v>
      </c>
      <c r="I83" s="271">
        <f t="shared" si="47"/>
        <v>6.1394693766276784</v>
      </c>
      <c r="J83" s="254"/>
      <c r="K83" s="283">
        <v>0</v>
      </c>
      <c r="L83" s="283">
        <v>0</v>
      </c>
      <c r="M83" s="283">
        <f t="shared" si="49"/>
        <v>0</v>
      </c>
      <c r="N83" s="271" t="str">
        <f t="shared" si="50"/>
        <v/>
      </c>
      <c r="O83" s="254"/>
      <c r="P83" s="140">
        <v>0</v>
      </c>
      <c r="Q83" s="140">
        <v>0</v>
      </c>
      <c r="R83" s="140"/>
      <c r="S83" s="254"/>
      <c r="T83" s="283">
        <v>1020385.5700000001</v>
      </c>
      <c r="U83" s="283">
        <v>666569.96</v>
      </c>
      <c r="V83" s="283">
        <f t="shared" si="51"/>
        <v>353815.6100000001</v>
      </c>
      <c r="W83" s="271">
        <f t="shared" si="52"/>
        <v>0.53080041290789659</v>
      </c>
      <c r="X83" s="254"/>
      <c r="Y83" s="283">
        <v>0</v>
      </c>
      <c r="Z83" s="283">
        <v>0</v>
      </c>
      <c r="AA83" s="283">
        <f t="shared" si="53"/>
        <v>0</v>
      </c>
      <c r="AB83" s="271" t="str">
        <f t="shared" si="54"/>
        <v/>
      </c>
      <c r="AC83" s="254"/>
      <c r="AD83" s="140"/>
      <c r="AE83" s="140">
        <v>0</v>
      </c>
      <c r="AF83" s="140"/>
      <c r="AG83" s="289">
        <v>0</v>
      </c>
      <c r="AH83" s="140"/>
      <c r="AI83" s="254"/>
      <c r="AJ83" s="283">
        <v>551913.39</v>
      </c>
      <c r="AK83" s="283">
        <v>124993.60000000001</v>
      </c>
      <c r="AL83" s="283">
        <f t="shared" si="55"/>
        <v>426919.79000000004</v>
      </c>
      <c r="AM83" s="271">
        <f t="shared" si="56"/>
        <v>3.4155331952995995</v>
      </c>
      <c r="AN83" s="254"/>
      <c r="AO83" s="283">
        <v>0</v>
      </c>
      <c r="AP83" s="283">
        <v>0</v>
      </c>
      <c r="AQ83" s="283">
        <f t="shared" si="57"/>
        <v>0</v>
      </c>
      <c r="AR83" s="271" t="str">
        <f t="shared" si="58"/>
        <v/>
      </c>
      <c r="AS83" s="254"/>
      <c r="AT83" s="140"/>
      <c r="AU83" s="283">
        <v>0</v>
      </c>
      <c r="AV83" s="140"/>
      <c r="AW83" s="271">
        <v>0</v>
      </c>
      <c r="AX83" s="140"/>
      <c r="AY83" s="254"/>
      <c r="AZ83" s="283">
        <v>1401699.13</v>
      </c>
      <c r="BA83" s="283">
        <v>1016777.07</v>
      </c>
      <c r="BB83" s="283">
        <f t="shared" si="59"/>
        <v>384922.05999999994</v>
      </c>
      <c r="BC83" s="271">
        <f t="shared" si="60"/>
        <v>0.37857075199384654</v>
      </c>
      <c r="BD83" s="254"/>
      <c r="BE83" s="283">
        <v>0</v>
      </c>
      <c r="BF83" s="283">
        <v>0</v>
      </c>
      <c r="BG83" s="283">
        <f t="shared" si="61"/>
        <v>0</v>
      </c>
      <c r="BH83" s="271" t="str">
        <f t="shared" si="62"/>
        <v/>
      </c>
      <c r="BI83" s="254"/>
      <c r="BJ83" s="140"/>
      <c r="BK83" s="283">
        <v>0</v>
      </c>
      <c r="BL83" s="140"/>
      <c r="BM83" s="271">
        <v>0</v>
      </c>
      <c r="BN83" s="140"/>
    </row>
    <row r="84" spans="1:67" s="68" customFormat="1" hidden="1" outlineLevel="1" x14ac:dyDescent="0.25">
      <c r="A84" s="63" t="s">
        <v>1298</v>
      </c>
      <c r="B84" s="64" t="s">
        <v>1757</v>
      </c>
      <c r="C84" s="65" t="s">
        <v>2215</v>
      </c>
      <c r="D84" s="66"/>
      <c r="E84" s="67"/>
      <c r="F84" s="281">
        <v>488031.28</v>
      </c>
      <c r="G84" s="281">
        <v>204284.79</v>
      </c>
      <c r="H84" s="281">
        <f t="shared" si="48"/>
        <v>283746.49</v>
      </c>
      <c r="I84" s="269">
        <f t="shared" si="47"/>
        <v>1.388975116551751</v>
      </c>
      <c r="J84" s="275"/>
      <c r="K84" s="281">
        <v>0</v>
      </c>
      <c r="L84" s="281">
        <v>0</v>
      </c>
      <c r="M84" s="281">
        <f t="shared" si="49"/>
        <v>0</v>
      </c>
      <c r="N84" s="269" t="str">
        <f t="shared" si="50"/>
        <v/>
      </c>
      <c r="O84" s="275"/>
      <c r="P84" s="281">
        <v>0</v>
      </c>
      <c r="Q84" s="281">
        <v>0</v>
      </c>
      <c r="R84" s="281"/>
      <c r="S84" s="275"/>
      <c r="T84" s="281">
        <v>1522647.06</v>
      </c>
      <c r="U84" s="281">
        <v>1376475.79</v>
      </c>
      <c r="V84" s="281">
        <f t="shared" si="51"/>
        <v>146171.27000000002</v>
      </c>
      <c r="W84" s="269">
        <f t="shared" si="52"/>
        <v>0.10619240168401364</v>
      </c>
      <c r="X84" s="275"/>
      <c r="Y84" s="281">
        <v>0</v>
      </c>
      <c r="Z84" s="281">
        <v>0</v>
      </c>
      <c r="AA84" s="281">
        <f t="shared" si="53"/>
        <v>0</v>
      </c>
      <c r="AB84" s="269" t="str">
        <f t="shared" si="54"/>
        <v/>
      </c>
      <c r="AC84" s="275"/>
      <c r="AD84" s="308"/>
      <c r="AE84" s="281">
        <v>0</v>
      </c>
      <c r="AF84" s="308"/>
      <c r="AG84" s="269">
        <v>0</v>
      </c>
      <c r="AH84" s="281"/>
      <c r="AI84" s="275"/>
      <c r="AJ84" s="281">
        <v>642161.9</v>
      </c>
      <c r="AK84" s="281">
        <v>486372.45</v>
      </c>
      <c r="AL84" s="281">
        <f t="shared" si="55"/>
        <v>155789.45000000001</v>
      </c>
      <c r="AM84" s="269">
        <f t="shared" si="56"/>
        <v>0.3203089525321593</v>
      </c>
      <c r="AN84" s="275"/>
      <c r="AO84" s="281">
        <v>0</v>
      </c>
      <c r="AP84" s="281">
        <v>0</v>
      </c>
      <c r="AQ84" s="281">
        <f t="shared" si="57"/>
        <v>0</v>
      </c>
      <c r="AR84" s="269" t="str">
        <f t="shared" si="58"/>
        <v/>
      </c>
      <c r="AS84" s="275"/>
      <c r="AT84" s="293"/>
      <c r="AU84" s="281">
        <v>0</v>
      </c>
      <c r="AV84" s="293"/>
      <c r="AW84" s="269">
        <v>0</v>
      </c>
      <c r="AX84" s="293"/>
      <c r="AY84" s="275"/>
      <c r="AZ84" s="281">
        <v>2304087.2800000003</v>
      </c>
      <c r="BA84" s="281">
        <v>1986593.2200000002</v>
      </c>
      <c r="BB84" s="281">
        <f t="shared" si="59"/>
        <v>317494.06000000006</v>
      </c>
      <c r="BC84" s="269">
        <f t="shared" si="60"/>
        <v>0.15981835476112216</v>
      </c>
      <c r="BD84" s="275"/>
      <c r="BE84" s="281">
        <v>0</v>
      </c>
      <c r="BF84" s="281">
        <v>0</v>
      </c>
      <c r="BG84" s="281">
        <f t="shared" si="61"/>
        <v>0</v>
      </c>
      <c r="BH84" s="269" t="str">
        <f t="shared" si="62"/>
        <v/>
      </c>
      <c r="BI84" s="275"/>
      <c r="BJ84" s="293"/>
      <c r="BK84" s="281">
        <v>0</v>
      </c>
      <c r="BL84" s="293"/>
      <c r="BM84" s="269">
        <v>0</v>
      </c>
      <c r="BN84" s="293"/>
      <c r="BO84" s="63"/>
    </row>
    <row r="85" spans="1:67" s="68" customFormat="1" hidden="1" outlineLevel="1" x14ac:dyDescent="0.25">
      <c r="A85" s="63" t="s">
        <v>1299</v>
      </c>
      <c r="B85" s="64" t="s">
        <v>1758</v>
      </c>
      <c r="C85" s="65" t="s">
        <v>2216</v>
      </c>
      <c r="D85" s="66"/>
      <c r="E85" s="67"/>
      <c r="F85" s="281">
        <v>8408.83</v>
      </c>
      <c r="G85" s="281">
        <v>7484.8600000000006</v>
      </c>
      <c r="H85" s="281">
        <f t="shared" si="48"/>
        <v>923.96999999999935</v>
      </c>
      <c r="I85" s="269">
        <f t="shared" si="47"/>
        <v>0.12344519469970036</v>
      </c>
      <c r="J85" s="275"/>
      <c r="K85" s="281">
        <v>0</v>
      </c>
      <c r="L85" s="281">
        <v>0</v>
      </c>
      <c r="M85" s="281">
        <f t="shared" si="49"/>
        <v>0</v>
      </c>
      <c r="N85" s="269" t="str">
        <f t="shared" si="50"/>
        <v/>
      </c>
      <c r="O85" s="275"/>
      <c r="P85" s="281">
        <v>0</v>
      </c>
      <c r="Q85" s="281">
        <v>0</v>
      </c>
      <c r="R85" s="281"/>
      <c r="S85" s="275"/>
      <c r="T85" s="281">
        <v>55694.53</v>
      </c>
      <c r="U85" s="281">
        <v>52574.770000000004</v>
      </c>
      <c r="V85" s="281">
        <f t="shared" si="51"/>
        <v>3119.7599999999948</v>
      </c>
      <c r="W85" s="269">
        <f t="shared" si="52"/>
        <v>5.9339489264527347E-2</v>
      </c>
      <c r="X85" s="275"/>
      <c r="Y85" s="281">
        <v>0</v>
      </c>
      <c r="Z85" s="281">
        <v>0</v>
      </c>
      <c r="AA85" s="281">
        <f t="shared" si="53"/>
        <v>0</v>
      </c>
      <c r="AB85" s="269" t="str">
        <f t="shared" si="54"/>
        <v/>
      </c>
      <c r="AC85" s="275"/>
      <c r="AD85" s="308"/>
      <c r="AE85" s="281">
        <v>0</v>
      </c>
      <c r="AF85" s="308"/>
      <c r="AG85" s="269">
        <v>0</v>
      </c>
      <c r="AH85" s="281"/>
      <c r="AI85" s="275"/>
      <c r="AJ85" s="281">
        <v>23557.96</v>
      </c>
      <c r="AK85" s="281">
        <v>22194.5</v>
      </c>
      <c r="AL85" s="281">
        <f t="shared" si="55"/>
        <v>1363.4599999999991</v>
      </c>
      <c r="AM85" s="269">
        <f t="shared" si="56"/>
        <v>6.1432336840208122E-2</v>
      </c>
      <c r="AN85" s="275"/>
      <c r="AO85" s="281">
        <v>0</v>
      </c>
      <c r="AP85" s="281">
        <v>0</v>
      </c>
      <c r="AQ85" s="281">
        <f t="shared" si="57"/>
        <v>0</v>
      </c>
      <c r="AR85" s="269" t="str">
        <f t="shared" si="58"/>
        <v/>
      </c>
      <c r="AS85" s="275"/>
      <c r="AT85" s="293"/>
      <c r="AU85" s="281">
        <v>0</v>
      </c>
      <c r="AV85" s="293"/>
      <c r="AW85" s="269">
        <v>0</v>
      </c>
      <c r="AX85" s="293"/>
      <c r="AY85" s="275"/>
      <c r="AZ85" s="281">
        <v>90992.790000000008</v>
      </c>
      <c r="BA85" s="281">
        <v>99009.66</v>
      </c>
      <c r="BB85" s="281">
        <f t="shared" si="59"/>
        <v>-8016.8699999999953</v>
      </c>
      <c r="BC85" s="269">
        <f t="shared" si="60"/>
        <v>-8.0970584082401612E-2</v>
      </c>
      <c r="BD85" s="275"/>
      <c r="BE85" s="281">
        <v>0</v>
      </c>
      <c r="BF85" s="281">
        <v>0</v>
      </c>
      <c r="BG85" s="281">
        <f t="shared" si="61"/>
        <v>0</v>
      </c>
      <c r="BH85" s="269" t="str">
        <f t="shared" si="62"/>
        <v/>
      </c>
      <c r="BI85" s="275"/>
      <c r="BJ85" s="293"/>
      <c r="BK85" s="281">
        <v>0</v>
      </c>
      <c r="BL85" s="293"/>
      <c r="BM85" s="269">
        <v>0</v>
      </c>
      <c r="BN85" s="293"/>
      <c r="BO85" s="63"/>
    </row>
    <row r="86" spans="1:67" s="68" customFormat="1" hidden="1" outlineLevel="1" x14ac:dyDescent="0.25">
      <c r="A86" s="63" t="s">
        <v>1300</v>
      </c>
      <c r="B86" s="64" t="s">
        <v>1759</v>
      </c>
      <c r="C86" s="65" t="s">
        <v>2217</v>
      </c>
      <c r="D86" s="66"/>
      <c r="E86" s="67"/>
      <c r="F86" s="281">
        <v>1024240.15</v>
      </c>
      <c r="G86" s="281">
        <v>938258.32000000007</v>
      </c>
      <c r="H86" s="281">
        <f t="shared" si="48"/>
        <v>85981.829999999958</v>
      </c>
      <c r="I86" s="269">
        <f t="shared" si="47"/>
        <v>9.1639826865590648E-2</v>
      </c>
      <c r="J86" s="275"/>
      <c r="K86" s="281">
        <v>0</v>
      </c>
      <c r="L86" s="281">
        <v>0</v>
      </c>
      <c r="M86" s="281">
        <f t="shared" si="49"/>
        <v>0</v>
      </c>
      <c r="N86" s="269" t="str">
        <f t="shared" si="50"/>
        <v/>
      </c>
      <c r="O86" s="275"/>
      <c r="P86" s="281">
        <v>0</v>
      </c>
      <c r="Q86" s="281">
        <v>0</v>
      </c>
      <c r="R86" s="281"/>
      <c r="S86" s="275"/>
      <c r="T86" s="281">
        <v>6950804.96</v>
      </c>
      <c r="U86" s="281">
        <v>6443823.5300000003</v>
      </c>
      <c r="V86" s="281">
        <f t="shared" si="51"/>
        <v>506981.4299999997</v>
      </c>
      <c r="W86" s="269">
        <f t="shared" si="52"/>
        <v>7.867711268623144E-2</v>
      </c>
      <c r="X86" s="275"/>
      <c r="Y86" s="281">
        <v>0</v>
      </c>
      <c r="Z86" s="281">
        <v>0</v>
      </c>
      <c r="AA86" s="281">
        <f t="shared" si="53"/>
        <v>0</v>
      </c>
      <c r="AB86" s="269" t="str">
        <f t="shared" si="54"/>
        <v/>
      </c>
      <c r="AC86" s="275"/>
      <c r="AD86" s="308"/>
      <c r="AE86" s="281">
        <v>0</v>
      </c>
      <c r="AF86" s="308"/>
      <c r="AG86" s="269">
        <v>0</v>
      </c>
      <c r="AH86" s="281"/>
      <c r="AI86" s="275"/>
      <c r="AJ86" s="281">
        <v>3028094.57</v>
      </c>
      <c r="AK86" s="281">
        <v>2784304.5700000003</v>
      </c>
      <c r="AL86" s="281">
        <f t="shared" si="55"/>
        <v>243789.99999999953</v>
      </c>
      <c r="AM86" s="269">
        <f t="shared" si="56"/>
        <v>8.7558668195555744E-2</v>
      </c>
      <c r="AN86" s="275"/>
      <c r="AO86" s="281">
        <v>0</v>
      </c>
      <c r="AP86" s="281">
        <v>0</v>
      </c>
      <c r="AQ86" s="281">
        <f t="shared" si="57"/>
        <v>0</v>
      </c>
      <c r="AR86" s="269" t="str">
        <f t="shared" si="58"/>
        <v/>
      </c>
      <c r="AS86" s="275"/>
      <c r="AT86" s="293"/>
      <c r="AU86" s="281">
        <v>0</v>
      </c>
      <c r="AV86" s="293"/>
      <c r="AW86" s="269">
        <v>0</v>
      </c>
      <c r="AX86" s="293"/>
      <c r="AY86" s="275"/>
      <c r="AZ86" s="281">
        <v>11565663.890000001</v>
      </c>
      <c r="BA86" s="281">
        <v>10817813.42</v>
      </c>
      <c r="BB86" s="281">
        <f t="shared" si="59"/>
        <v>747850.47000000067</v>
      </c>
      <c r="BC86" s="269">
        <f t="shared" si="60"/>
        <v>6.913138921562216E-2</v>
      </c>
      <c r="BD86" s="275"/>
      <c r="BE86" s="281">
        <v>0</v>
      </c>
      <c r="BF86" s="281">
        <v>0</v>
      </c>
      <c r="BG86" s="281">
        <f t="shared" si="61"/>
        <v>0</v>
      </c>
      <c r="BH86" s="269" t="str">
        <f t="shared" si="62"/>
        <v/>
      </c>
      <c r="BI86" s="275"/>
      <c r="BJ86" s="293"/>
      <c r="BK86" s="281">
        <v>0</v>
      </c>
      <c r="BL86" s="293"/>
      <c r="BM86" s="269">
        <v>0</v>
      </c>
      <c r="BN86" s="293"/>
      <c r="BO86" s="63"/>
    </row>
    <row r="87" spans="1:67" s="68" customFormat="1" hidden="1" outlineLevel="1" x14ac:dyDescent="0.25">
      <c r="A87" s="63" t="s">
        <v>1301</v>
      </c>
      <c r="B87" s="64" t="s">
        <v>1760</v>
      </c>
      <c r="C87" s="65" t="s">
        <v>2218</v>
      </c>
      <c r="D87" s="66"/>
      <c r="E87" s="67"/>
      <c r="F87" s="281">
        <v>5172</v>
      </c>
      <c r="G87" s="281">
        <v>4843.5</v>
      </c>
      <c r="H87" s="281">
        <f t="shared" si="48"/>
        <v>328.5</v>
      </c>
      <c r="I87" s="269">
        <f t="shared" si="47"/>
        <v>6.7822855373180557E-2</v>
      </c>
      <c r="J87" s="275"/>
      <c r="K87" s="281">
        <v>0</v>
      </c>
      <c r="L87" s="281">
        <v>0</v>
      </c>
      <c r="M87" s="281">
        <f t="shared" si="49"/>
        <v>0</v>
      </c>
      <c r="N87" s="269" t="str">
        <f t="shared" si="50"/>
        <v/>
      </c>
      <c r="O87" s="275"/>
      <c r="P87" s="281">
        <v>0</v>
      </c>
      <c r="Q87" s="281">
        <v>0</v>
      </c>
      <c r="R87" s="281"/>
      <c r="S87" s="275"/>
      <c r="T87" s="281">
        <v>33541.5</v>
      </c>
      <c r="U87" s="281">
        <v>31378.5</v>
      </c>
      <c r="V87" s="281">
        <f t="shared" si="51"/>
        <v>2163</v>
      </c>
      <c r="W87" s="269">
        <f t="shared" si="52"/>
        <v>6.8932549357043835E-2</v>
      </c>
      <c r="X87" s="275"/>
      <c r="Y87" s="281">
        <v>0</v>
      </c>
      <c r="Z87" s="281">
        <v>0</v>
      </c>
      <c r="AA87" s="281">
        <f t="shared" si="53"/>
        <v>0</v>
      </c>
      <c r="AB87" s="269" t="str">
        <f t="shared" si="54"/>
        <v/>
      </c>
      <c r="AC87" s="275"/>
      <c r="AD87" s="308"/>
      <c r="AE87" s="281">
        <v>0</v>
      </c>
      <c r="AF87" s="308"/>
      <c r="AG87" s="269">
        <v>0</v>
      </c>
      <c r="AH87" s="281"/>
      <c r="AI87" s="275"/>
      <c r="AJ87" s="281">
        <v>13140</v>
      </c>
      <c r="AK87" s="281">
        <v>13090.5</v>
      </c>
      <c r="AL87" s="281">
        <f t="shared" si="55"/>
        <v>49.5</v>
      </c>
      <c r="AM87" s="269">
        <f t="shared" si="56"/>
        <v>3.7813681677552422E-3</v>
      </c>
      <c r="AN87" s="275"/>
      <c r="AO87" s="281">
        <v>0</v>
      </c>
      <c r="AP87" s="281">
        <v>0</v>
      </c>
      <c r="AQ87" s="281">
        <f t="shared" si="57"/>
        <v>0</v>
      </c>
      <c r="AR87" s="269" t="str">
        <f t="shared" si="58"/>
        <v/>
      </c>
      <c r="AS87" s="275"/>
      <c r="AT87" s="293"/>
      <c r="AU87" s="281">
        <v>0</v>
      </c>
      <c r="AV87" s="293"/>
      <c r="AW87" s="269">
        <v>0</v>
      </c>
      <c r="AX87" s="293"/>
      <c r="AY87" s="275"/>
      <c r="AZ87" s="281">
        <v>54792</v>
      </c>
      <c r="BA87" s="281">
        <v>52348.5</v>
      </c>
      <c r="BB87" s="281">
        <f t="shared" si="59"/>
        <v>2443.5</v>
      </c>
      <c r="BC87" s="269">
        <f t="shared" si="60"/>
        <v>4.6677555230808902E-2</v>
      </c>
      <c r="BD87" s="275"/>
      <c r="BE87" s="281">
        <v>0</v>
      </c>
      <c r="BF87" s="281">
        <v>0</v>
      </c>
      <c r="BG87" s="281">
        <f t="shared" si="61"/>
        <v>0</v>
      </c>
      <c r="BH87" s="269" t="str">
        <f t="shared" si="62"/>
        <v/>
      </c>
      <c r="BI87" s="275"/>
      <c r="BJ87" s="293"/>
      <c r="BK87" s="281">
        <v>0</v>
      </c>
      <c r="BL87" s="293"/>
      <c r="BM87" s="269">
        <v>0</v>
      </c>
      <c r="BN87" s="293"/>
      <c r="BO87" s="63"/>
    </row>
    <row r="88" spans="1:67" s="68" customFormat="1" hidden="1" outlineLevel="1" x14ac:dyDescent="0.25">
      <c r="A88" s="63" t="s">
        <v>1302</v>
      </c>
      <c r="B88" s="64" t="s">
        <v>1761</v>
      </c>
      <c r="C88" s="65" t="s">
        <v>2219</v>
      </c>
      <c r="D88" s="66"/>
      <c r="E88" s="67"/>
      <c r="F88" s="281">
        <v>6492</v>
      </c>
      <c r="G88" s="281">
        <v>0</v>
      </c>
      <c r="H88" s="281">
        <f t="shared" si="48"/>
        <v>6492</v>
      </c>
      <c r="I88" s="269">
        <f t="shared" si="47"/>
        <v>1</v>
      </c>
      <c r="J88" s="275"/>
      <c r="K88" s="281">
        <v>0</v>
      </c>
      <c r="L88" s="281">
        <v>0</v>
      </c>
      <c r="M88" s="281">
        <f t="shared" si="49"/>
        <v>0</v>
      </c>
      <c r="N88" s="269" t="str">
        <f t="shared" si="50"/>
        <v/>
      </c>
      <c r="O88" s="275"/>
      <c r="P88" s="281">
        <v>0</v>
      </c>
      <c r="Q88" s="281">
        <v>0</v>
      </c>
      <c r="R88" s="281"/>
      <c r="S88" s="275"/>
      <c r="T88" s="281">
        <v>6492</v>
      </c>
      <c r="U88" s="281">
        <v>0</v>
      </c>
      <c r="V88" s="281">
        <f t="shared" si="51"/>
        <v>6492</v>
      </c>
      <c r="W88" s="269">
        <f t="shared" si="52"/>
        <v>1</v>
      </c>
      <c r="X88" s="275"/>
      <c r="Y88" s="281">
        <v>0</v>
      </c>
      <c r="Z88" s="281">
        <v>0</v>
      </c>
      <c r="AA88" s="281">
        <f t="shared" si="53"/>
        <v>0</v>
      </c>
      <c r="AB88" s="269" t="str">
        <f t="shared" si="54"/>
        <v/>
      </c>
      <c r="AC88" s="275"/>
      <c r="AD88" s="308"/>
      <c r="AE88" s="281">
        <v>0</v>
      </c>
      <c r="AF88" s="308"/>
      <c r="AG88" s="269">
        <v>0</v>
      </c>
      <c r="AH88" s="281"/>
      <c r="AI88" s="275"/>
      <c r="AJ88" s="281">
        <v>6492</v>
      </c>
      <c r="AK88" s="281">
        <v>0</v>
      </c>
      <c r="AL88" s="281">
        <f t="shared" si="55"/>
        <v>6492</v>
      </c>
      <c r="AM88" s="269">
        <f t="shared" si="56"/>
        <v>1</v>
      </c>
      <c r="AN88" s="275"/>
      <c r="AO88" s="281">
        <v>0</v>
      </c>
      <c r="AP88" s="281">
        <v>0</v>
      </c>
      <c r="AQ88" s="281">
        <f t="shared" si="57"/>
        <v>0</v>
      </c>
      <c r="AR88" s="269" t="str">
        <f t="shared" si="58"/>
        <v/>
      </c>
      <c r="AS88" s="275"/>
      <c r="AT88" s="293"/>
      <c r="AU88" s="281">
        <v>0</v>
      </c>
      <c r="AV88" s="293"/>
      <c r="AW88" s="269">
        <v>0</v>
      </c>
      <c r="AX88" s="293"/>
      <c r="AY88" s="275"/>
      <c r="AZ88" s="281">
        <v>6492</v>
      </c>
      <c r="BA88" s="281">
        <v>0</v>
      </c>
      <c r="BB88" s="281">
        <f t="shared" si="59"/>
        <v>6492</v>
      </c>
      <c r="BC88" s="269">
        <f t="shared" si="60"/>
        <v>1</v>
      </c>
      <c r="BD88" s="275"/>
      <c r="BE88" s="281">
        <v>0</v>
      </c>
      <c r="BF88" s="281">
        <v>0</v>
      </c>
      <c r="BG88" s="281">
        <f t="shared" si="61"/>
        <v>0</v>
      </c>
      <c r="BH88" s="269" t="str">
        <f t="shared" si="62"/>
        <v/>
      </c>
      <c r="BI88" s="275"/>
      <c r="BJ88" s="293"/>
      <c r="BK88" s="281">
        <v>0</v>
      </c>
      <c r="BL88" s="293"/>
      <c r="BM88" s="269">
        <v>0</v>
      </c>
      <c r="BN88" s="293"/>
      <c r="BO88" s="63"/>
    </row>
    <row r="89" spans="1:67" s="68" customFormat="1" hidden="1" outlineLevel="1" x14ac:dyDescent="0.25">
      <c r="A89" s="63" t="s">
        <v>1303</v>
      </c>
      <c r="B89" s="64" t="s">
        <v>1762</v>
      </c>
      <c r="C89" s="65" t="s">
        <v>2220</v>
      </c>
      <c r="D89" s="66"/>
      <c r="E89" s="67"/>
      <c r="F89" s="281">
        <v>0</v>
      </c>
      <c r="G89" s="281">
        <v>1153.45</v>
      </c>
      <c r="H89" s="281">
        <f t="shared" si="48"/>
        <v>-1153.45</v>
      </c>
      <c r="I89" s="269">
        <f t="shared" si="47"/>
        <v>1</v>
      </c>
      <c r="J89" s="275"/>
      <c r="K89" s="281">
        <v>0</v>
      </c>
      <c r="L89" s="281">
        <v>0</v>
      </c>
      <c r="M89" s="281">
        <f t="shared" si="49"/>
        <v>0</v>
      </c>
      <c r="N89" s="269" t="str">
        <f t="shared" si="50"/>
        <v/>
      </c>
      <c r="O89" s="275"/>
      <c r="P89" s="281">
        <v>0</v>
      </c>
      <c r="Q89" s="281">
        <v>0</v>
      </c>
      <c r="R89" s="281"/>
      <c r="S89" s="275"/>
      <c r="T89" s="281">
        <v>955.69</v>
      </c>
      <c r="U89" s="281">
        <v>2535.13</v>
      </c>
      <c r="V89" s="281">
        <f t="shared" si="51"/>
        <v>-1579.44</v>
      </c>
      <c r="W89" s="269">
        <f t="shared" si="52"/>
        <v>-0.62302130462737615</v>
      </c>
      <c r="X89" s="275"/>
      <c r="Y89" s="281">
        <v>0</v>
      </c>
      <c r="Z89" s="281">
        <v>0</v>
      </c>
      <c r="AA89" s="281">
        <f t="shared" si="53"/>
        <v>0</v>
      </c>
      <c r="AB89" s="269" t="str">
        <f t="shared" si="54"/>
        <v/>
      </c>
      <c r="AC89" s="275"/>
      <c r="AD89" s="308"/>
      <c r="AE89" s="281">
        <v>0</v>
      </c>
      <c r="AF89" s="308"/>
      <c r="AG89" s="269">
        <v>0</v>
      </c>
      <c r="AH89" s="281"/>
      <c r="AI89" s="275"/>
      <c r="AJ89" s="281">
        <v>511.78000000000003</v>
      </c>
      <c r="AK89" s="281">
        <v>2304</v>
      </c>
      <c r="AL89" s="281">
        <f t="shared" si="55"/>
        <v>-1792.22</v>
      </c>
      <c r="AM89" s="269">
        <f t="shared" si="56"/>
        <v>-0.77787326388888889</v>
      </c>
      <c r="AN89" s="275"/>
      <c r="AO89" s="281">
        <v>0</v>
      </c>
      <c r="AP89" s="281">
        <v>0</v>
      </c>
      <c r="AQ89" s="281">
        <f t="shared" si="57"/>
        <v>0</v>
      </c>
      <c r="AR89" s="269" t="str">
        <f t="shared" si="58"/>
        <v/>
      </c>
      <c r="AS89" s="275"/>
      <c r="AT89" s="293"/>
      <c r="AU89" s="281">
        <v>0</v>
      </c>
      <c r="AV89" s="293"/>
      <c r="AW89" s="269">
        <v>0</v>
      </c>
      <c r="AX89" s="293"/>
      <c r="AY89" s="275"/>
      <c r="AZ89" s="281">
        <v>2807.66</v>
      </c>
      <c r="BA89" s="281">
        <v>4227.92</v>
      </c>
      <c r="BB89" s="281">
        <f t="shared" si="59"/>
        <v>-1420.2600000000002</v>
      </c>
      <c r="BC89" s="269">
        <f t="shared" si="60"/>
        <v>-0.33592404775870882</v>
      </c>
      <c r="BD89" s="275"/>
      <c r="BE89" s="281">
        <v>0</v>
      </c>
      <c r="BF89" s="281">
        <v>0</v>
      </c>
      <c r="BG89" s="281">
        <f t="shared" si="61"/>
        <v>0</v>
      </c>
      <c r="BH89" s="269" t="str">
        <f t="shared" si="62"/>
        <v/>
      </c>
      <c r="BI89" s="275"/>
      <c r="BJ89" s="293"/>
      <c r="BK89" s="281">
        <v>0</v>
      </c>
      <c r="BL89" s="293"/>
      <c r="BM89" s="269">
        <v>0</v>
      </c>
      <c r="BN89" s="293"/>
      <c r="BO89" s="63"/>
    </row>
    <row r="90" spans="1:67" s="68" customFormat="1" hidden="1" outlineLevel="1" x14ac:dyDescent="0.25">
      <c r="A90" s="63" t="s">
        <v>1304</v>
      </c>
      <c r="B90" s="64" t="s">
        <v>1763</v>
      </c>
      <c r="C90" s="65" t="s">
        <v>2221</v>
      </c>
      <c r="D90" s="66"/>
      <c r="E90" s="67"/>
      <c r="F90" s="281">
        <v>245232.76</v>
      </c>
      <c r="G90" s="281">
        <v>209793.02000000002</v>
      </c>
      <c r="H90" s="281">
        <f t="shared" si="48"/>
        <v>35439.739999999991</v>
      </c>
      <c r="I90" s="269">
        <f t="shared" si="47"/>
        <v>0.16892716449765577</v>
      </c>
      <c r="J90" s="275"/>
      <c r="K90" s="281">
        <v>0</v>
      </c>
      <c r="L90" s="281">
        <v>0</v>
      </c>
      <c r="M90" s="281">
        <f t="shared" si="49"/>
        <v>0</v>
      </c>
      <c r="N90" s="269" t="str">
        <f t="shared" si="50"/>
        <v/>
      </c>
      <c r="O90" s="275"/>
      <c r="P90" s="281">
        <v>0</v>
      </c>
      <c r="Q90" s="281">
        <v>0</v>
      </c>
      <c r="R90" s="281"/>
      <c r="S90" s="275"/>
      <c r="T90" s="281">
        <v>1729824.79</v>
      </c>
      <c r="U90" s="281">
        <v>1441290.35</v>
      </c>
      <c r="V90" s="281">
        <f t="shared" si="51"/>
        <v>288534.43999999994</v>
      </c>
      <c r="W90" s="269">
        <f t="shared" si="52"/>
        <v>0.20019175178686233</v>
      </c>
      <c r="X90" s="275"/>
      <c r="Y90" s="281">
        <v>0</v>
      </c>
      <c r="Z90" s="281">
        <v>0</v>
      </c>
      <c r="AA90" s="281">
        <f t="shared" si="53"/>
        <v>0</v>
      </c>
      <c r="AB90" s="269" t="str">
        <f t="shared" si="54"/>
        <v/>
      </c>
      <c r="AC90" s="275"/>
      <c r="AD90" s="308"/>
      <c r="AE90" s="281">
        <v>0</v>
      </c>
      <c r="AF90" s="308"/>
      <c r="AG90" s="269">
        <v>0</v>
      </c>
      <c r="AH90" s="281"/>
      <c r="AI90" s="275"/>
      <c r="AJ90" s="281">
        <v>738765.76</v>
      </c>
      <c r="AK90" s="281">
        <v>622565.45000000007</v>
      </c>
      <c r="AL90" s="281">
        <f t="shared" si="55"/>
        <v>116200.30999999994</v>
      </c>
      <c r="AM90" s="269">
        <f t="shared" si="56"/>
        <v>0.18664754043129109</v>
      </c>
      <c r="AN90" s="275"/>
      <c r="AO90" s="281">
        <v>0</v>
      </c>
      <c r="AP90" s="281">
        <v>0</v>
      </c>
      <c r="AQ90" s="281">
        <f t="shared" si="57"/>
        <v>0</v>
      </c>
      <c r="AR90" s="269" t="str">
        <f t="shared" si="58"/>
        <v/>
      </c>
      <c r="AS90" s="275"/>
      <c r="AT90" s="293"/>
      <c r="AU90" s="281">
        <v>0</v>
      </c>
      <c r="AV90" s="293"/>
      <c r="AW90" s="269">
        <v>0</v>
      </c>
      <c r="AX90" s="293"/>
      <c r="AY90" s="275"/>
      <c r="AZ90" s="281">
        <v>2764877.89</v>
      </c>
      <c r="BA90" s="281">
        <v>2478714.33</v>
      </c>
      <c r="BB90" s="281">
        <f t="shared" si="59"/>
        <v>286163.56000000006</v>
      </c>
      <c r="BC90" s="269">
        <f t="shared" si="60"/>
        <v>0.11544838246850336</v>
      </c>
      <c r="BD90" s="275"/>
      <c r="BE90" s="281">
        <v>0</v>
      </c>
      <c r="BF90" s="281">
        <v>0</v>
      </c>
      <c r="BG90" s="281">
        <f t="shared" si="61"/>
        <v>0</v>
      </c>
      <c r="BH90" s="269" t="str">
        <f t="shared" si="62"/>
        <v/>
      </c>
      <c r="BI90" s="275"/>
      <c r="BJ90" s="293"/>
      <c r="BK90" s="281">
        <v>0</v>
      </c>
      <c r="BL90" s="293"/>
      <c r="BM90" s="269">
        <v>0</v>
      </c>
      <c r="BN90" s="293"/>
      <c r="BO90" s="63"/>
    </row>
    <row r="91" spans="1:67" s="68" customFormat="1" hidden="1" outlineLevel="1" x14ac:dyDescent="0.25">
      <c r="A91" s="63" t="s">
        <v>1305</v>
      </c>
      <c r="B91" s="64" t="s">
        <v>1764</v>
      </c>
      <c r="C91" s="65" t="s">
        <v>2222</v>
      </c>
      <c r="D91" s="66"/>
      <c r="E91" s="67"/>
      <c r="F91" s="281">
        <v>654.49</v>
      </c>
      <c r="G91" s="281">
        <v>826.89</v>
      </c>
      <c r="H91" s="281">
        <f t="shared" si="48"/>
        <v>-172.39999999999998</v>
      </c>
      <c r="I91" s="269">
        <f t="shared" si="47"/>
        <v>-0.20849206061265704</v>
      </c>
      <c r="J91" s="275"/>
      <c r="K91" s="281">
        <v>0</v>
      </c>
      <c r="L91" s="281">
        <v>0</v>
      </c>
      <c r="M91" s="281">
        <f t="shared" si="49"/>
        <v>0</v>
      </c>
      <c r="N91" s="269" t="str">
        <f t="shared" si="50"/>
        <v/>
      </c>
      <c r="O91" s="275"/>
      <c r="P91" s="281">
        <v>0</v>
      </c>
      <c r="Q91" s="281">
        <v>0</v>
      </c>
      <c r="R91" s="281"/>
      <c r="S91" s="275"/>
      <c r="T91" s="281">
        <v>4057.81</v>
      </c>
      <c r="U91" s="281">
        <v>5436.09</v>
      </c>
      <c r="V91" s="281">
        <f t="shared" si="51"/>
        <v>-1378.2800000000002</v>
      </c>
      <c r="W91" s="269">
        <f t="shared" si="52"/>
        <v>-0.2535425278095102</v>
      </c>
      <c r="X91" s="275"/>
      <c r="Y91" s="281">
        <v>0</v>
      </c>
      <c r="Z91" s="281">
        <v>0</v>
      </c>
      <c r="AA91" s="281">
        <f t="shared" si="53"/>
        <v>0</v>
      </c>
      <c r="AB91" s="269" t="str">
        <f t="shared" si="54"/>
        <v/>
      </c>
      <c r="AC91" s="275"/>
      <c r="AD91" s="308"/>
      <c r="AE91" s="281">
        <v>0</v>
      </c>
      <c r="AF91" s="308"/>
      <c r="AG91" s="269">
        <v>0</v>
      </c>
      <c r="AH91" s="281"/>
      <c r="AI91" s="275"/>
      <c r="AJ91" s="281">
        <v>1756.2</v>
      </c>
      <c r="AK91" s="281">
        <v>2386.02</v>
      </c>
      <c r="AL91" s="281">
        <f t="shared" si="55"/>
        <v>-629.81999999999994</v>
      </c>
      <c r="AM91" s="269">
        <f t="shared" si="56"/>
        <v>-0.2639625820403852</v>
      </c>
      <c r="AN91" s="275"/>
      <c r="AO91" s="281">
        <v>0</v>
      </c>
      <c r="AP91" s="281">
        <v>0</v>
      </c>
      <c r="AQ91" s="281">
        <f t="shared" si="57"/>
        <v>0</v>
      </c>
      <c r="AR91" s="269" t="str">
        <f t="shared" si="58"/>
        <v/>
      </c>
      <c r="AS91" s="275"/>
      <c r="AT91" s="293"/>
      <c r="AU91" s="281">
        <v>0</v>
      </c>
      <c r="AV91" s="293"/>
      <c r="AW91" s="269">
        <v>0</v>
      </c>
      <c r="AX91" s="293"/>
      <c r="AY91" s="275"/>
      <c r="AZ91" s="281">
        <v>7909.68</v>
      </c>
      <c r="BA91" s="281">
        <v>8134.84</v>
      </c>
      <c r="BB91" s="281">
        <f t="shared" si="59"/>
        <v>-225.15999999999985</v>
      </c>
      <c r="BC91" s="269">
        <f t="shared" si="60"/>
        <v>-2.7678479232535594E-2</v>
      </c>
      <c r="BD91" s="275"/>
      <c r="BE91" s="281">
        <v>0</v>
      </c>
      <c r="BF91" s="281">
        <v>0</v>
      </c>
      <c r="BG91" s="281">
        <f t="shared" si="61"/>
        <v>0</v>
      </c>
      <c r="BH91" s="269" t="str">
        <f t="shared" si="62"/>
        <v/>
      </c>
      <c r="BI91" s="275"/>
      <c r="BJ91" s="293"/>
      <c r="BK91" s="281">
        <v>0</v>
      </c>
      <c r="BL91" s="293"/>
      <c r="BM91" s="269">
        <v>0</v>
      </c>
      <c r="BN91" s="293"/>
      <c r="BO91" s="63"/>
    </row>
    <row r="92" spans="1:67" s="68" customFormat="1" hidden="1" outlineLevel="1" x14ac:dyDescent="0.25">
      <c r="A92" s="63" t="s">
        <v>1306</v>
      </c>
      <c r="B92" s="64" t="s">
        <v>1765</v>
      </c>
      <c r="C92" s="65" t="s">
        <v>2223</v>
      </c>
      <c r="D92" s="66"/>
      <c r="E92" s="67"/>
      <c r="F92" s="281">
        <v>7544086.1600000001</v>
      </c>
      <c r="G92" s="281">
        <v>6245334.7199999997</v>
      </c>
      <c r="H92" s="281">
        <f t="shared" si="48"/>
        <v>1298751.4400000004</v>
      </c>
      <c r="I92" s="269">
        <f t="shared" si="47"/>
        <v>0.20795545767000947</v>
      </c>
      <c r="J92" s="275"/>
      <c r="K92" s="281">
        <v>0</v>
      </c>
      <c r="L92" s="281">
        <v>0</v>
      </c>
      <c r="M92" s="281">
        <f t="shared" si="49"/>
        <v>0</v>
      </c>
      <c r="N92" s="269" t="str">
        <f t="shared" si="50"/>
        <v/>
      </c>
      <c r="O92" s="275"/>
      <c r="P92" s="281">
        <v>0</v>
      </c>
      <c r="Q92" s="281">
        <v>0</v>
      </c>
      <c r="R92" s="281"/>
      <c r="S92" s="275"/>
      <c r="T92" s="281">
        <v>51553861.950000003</v>
      </c>
      <c r="U92" s="281">
        <v>42907889.090000004</v>
      </c>
      <c r="V92" s="281">
        <f t="shared" si="51"/>
        <v>8645972.8599999994</v>
      </c>
      <c r="W92" s="269">
        <f t="shared" si="52"/>
        <v>0.20150077394543761</v>
      </c>
      <c r="X92" s="275"/>
      <c r="Y92" s="281">
        <v>0</v>
      </c>
      <c r="Z92" s="281">
        <v>0</v>
      </c>
      <c r="AA92" s="281">
        <f t="shared" si="53"/>
        <v>0</v>
      </c>
      <c r="AB92" s="269" t="str">
        <f t="shared" si="54"/>
        <v/>
      </c>
      <c r="AC92" s="275"/>
      <c r="AD92" s="308"/>
      <c r="AE92" s="281">
        <v>0</v>
      </c>
      <c r="AF92" s="308"/>
      <c r="AG92" s="269">
        <v>0</v>
      </c>
      <c r="AH92" s="281"/>
      <c r="AI92" s="275"/>
      <c r="AJ92" s="281">
        <v>22386471.59</v>
      </c>
      <c r="AK92" s="281">
        <v>18533169.109999999</v>
      </c>
      <c r="AL92" s="281">
        <f t="shared" si="55"/>
        <v>3853302.4800000004</v>
      </c>
      <c r="AM92" s="269">
        <f t="shared" si="56"/>
        <v>0.20791384663515869</v>
      </c>
      <c r="AN92" s="275"/>
      <c r="AO92" s="281">
        <v>0</v>
      </c>
      <c r="AP92" s="281">
        <v>0</v>
      </c>
      <c r="AQ92" s="281">
        <f t="shared" si="57"/>
        <v>0</v>
      </c>
      <c r="AR92" s="269" t="str">
        <f t="shared" si="58"/>
        <v/>
      </c>
      <c r="AS92" s="275"/>
      <c r="AT92" s="293"/>
      <c r="AU92" s="281">
        <v>0</v>
      </c>
      <c r="AV92" s="293"/>
      <c r="AW92" s="269">
        <v>0</v>
      </c>
      <c r="AX92" s="293"/>
      <c r="AY92" s="275"/>
      <c r="AZ92" s="281">
        <v>82366387.450000003</v>
      </c>
      <c r="BA92" s="281">
        <v>73602342.939999998</v>
      </c>
      <c r="BB92" s="281">
        <f t="shared" si="59"/>
        <v>8764044.5100000054</v>
      </c>
      <c r="BC92" s="269">
        <f t="shared" si="60"/>
        <v>0.11907290121381571</v>
      </c>
      <c r="BD92" s="275"/>
      <c r="BE92" s="281">
        <v>0</v>
      </c>
      <c r="BF92" s="281">
        <v>0</v>
      </c>
      <c r="BG92" s="281">
        <f t="shared" si="61"/>
        <v>0</v>
      </c>
      <c r="BH92" s="269" t="str">
        <f t="shared" si="62"/>
        <v/>
      </c>
      <c r="BI92" s="275"/>
      <c r="BJ92" s="293"/>
      <c r="BK92" s="281">
        <v>0</v>
      </c>
      <c r="BL92" s="293"/>
      <c r="BM92" s="269">
        <v>0</v>
      </c>
      <c r="BN92" s="293"/>
      <c r="BO92" s="63"/>
    </row>
    <row r="93" spans="1:67" s="68" customFormat="1" hidden="1" outlineLevel="1" x14ac:dyDescent="0.25">
      <c r="A93" s="63" t="s">
        <v>1307</v>
      </c>
      <c r="B93" s="64" t="s">
        <v>1766</v>
      </c>
      <c r="C93" s="65" t="s">
        <v>2224</v>
      </c>
      <c r="D93" s="66"/>
      <c r="E93" s="67"/>
      <c r="F93" s="281">
        <v>19212.59</v>
      </c>
      <c r="G93" s="281">
        <v>22995.81</v>
      </c>
      <c r="H93" s="281">
        <f t="shared" si="48"/>
        <v>-3783.2200000000012</v>
      </c>
      <c r="I93" s="269">
        <f t="shared" si="47"/>
        <v>-0.16451779693779001</v>
      </c>
      <c r="J93" s="275"/>
      <c r="K93" s="281">
        <v>0</v>
      </c>
      <c r="L93" s="281">
        <v>0</v>
      </c>
      <c r="M93" s="281">
        <f t="shared" si="49"/>
        <v>0</v>
      </c>
      <c r="N93" s="269" t="str">
        <f t="shared" si="50"/>
        <v/>
      </c>
      <c r="O93" s="275"/>
      <c r="P93" s="281">
        <v>0</v>
      </c>
      <c r="Q93" s="281">
        <v>0</v>
      </c>
      <c r="R93" s="281"/>
      <c r="S93" s="275"/>
      <c r="T93" s="281">
        <v>116329.64</v>
      </c>
      <c r="U93" s="281">
        <v>147702.72</v>
      </c>
      <c r="V93" s="281">
        <f t="shared" si="51"/>
        <v>-31373.08</v>
      </c>
      <c r="W93" s="269">
        <f t="shared" si="52"/>
        <v>-0.21240692114539259</v>
      </c>
      <c r="X93" s="275"/>
      <c r="Y93" s="281">
        <v>0</v>
      </c>
      <c r="Z93" s="281">
        <v>0</v>
      </c>
      <c r="AA93" s="281">
        <f t="shared" si="53"/>
        <v>0</v>
      </c>
      <c r="AB93" s="269" t="str">
        <f t="shared" si="54"/>
        <v/>
      </c>
      <c r="AC93" s="275"/>
      <c r="AD93" s="308"/>
      <c r="AE93" s="281">
        <v>0</v>
      </c>
      <c r="AF93" s="308"/>
      <c r="AG93" s="269">
        <v>0</v>
      </c>
      <c r="AH93" s="281"/>
      <c r="AI93" s="275"/>
      <c r="AJ93" s="281">
        <v>50955.55</v>
      </c>
      <c r="AK93" s="281">
        <v>65027.060000000005</v>
      </c>
      <c r="AL93" s="281">
        <f t="shared" si="55"/>
        <v>-14071.510000000002</v>
      </c>
      <c r="AM93" s="269">
        <f t="shared" si="56"/>
        <v>-0.21639468245988672</v>
      </c>
      <c r="AN93" s="275"/>
      <c r="AO93" s="281">
        <v>0</v>
      </c>
      <c r="AP93" s="281">
        <v>0</v>
      </c>
      <c r="AQ93" s="281">
        <f t="shared" si="57"/>
        <v>0</v>
      </c>
      <c r="AR93" s="269" t="str">
        <f t="shared" si="58"/>
        <v/>
      </c>
      <c r="AS93" s="275"/>
      <c r="AT93" s="293"/>
      <c r="AU93" s="281">
        <v>0</v>
      </c>
      <c r="AV93" s="293"/>
      <c r="AW93" s="269">
        <v>0</v>
      </c>
      <c r="AX93" s="293"/>
      <c r="AY93" s="275"/>
      <c r="AZ93" s="281">
        <v>220427.13</v>
      </c>
      <c r="BA93" s="281">
        <v>218777.37</v>
      </c>
      <c r="BB93" s="281">
        <f t="shared" si="59"/>
        <v>1649.7600000000093</v>
      </c>
      <c r="BC93" s="269">
        <f t="shared" si="60"/>
        <v>7.5408164930404337E-3</v>
      </c>
      <c r="BD93" s="275"/>
      <c r="BE93" s="281">
        <v>0</v>
      </c>
      <c r="BF93" s="281">
        <v>0</v>
      </c>
      <c r="BG93" s="281">
        <f t="shared" si="61"/>
        <v>0</v>
      </c>
      <c r="BH93" s="269" t="str">
        <f t="shared" si="62"/>
        <v/>
      </c>
      <c r="BI93" s="275"/>
      <c r="BJ93" s="293"/>
      <c r="BK93" s="281">
        <v>0</v>
      </c>
      <c r="BL93" s="293"/>
      <c r="BM93" s="269">
        <v>0</v>
      </c>
      <c r="BN93" s="293"/>
      <c r="BO93" s="63"/>
    </row>
    <row r="94" spans="1:67" s="68" customFormat="1" hidden="1" outlineLevel="1" x14ac:dyDescent="0.25">
      <c r="A94" s="63" t="s">
        <v>1308</v>
      </c>
      <c r="B94" s="64" t="s">
        <v>1767</v>
      </c>
      <c r="C94" s="65" t="s">
        <v>2225</v>
      </c>
      <c r="D94" s="66"/>
      <c r="E94" s="67"/>
      <c r="F94" s="281">
        <v>-4909722.83</v>
      </c>
      <c r="G94" s="281">
        <v>-5147951.29</v>
      </c>
      <c r="H94" s="281">
        <f t="shared" si="48"/>
        <v>238228.45999999996</v>
      </c>
      <c r="I94" s="269">
        <f t="shared" si="47"/>
        <v>-4.6276362494486613E-2</v>
      </c>
      <c r="J94" s="275"/>
      <c r="K94" s="281">
        <v>0</v>
      </c>
      <c r="L94" s="281">
        <v>0</v>
      </c>
      <c r="M94" s="281">
        <f t="shared" si="49"/>
        <v>0</v>
      </c>
      <c r="N94" s="269" t="str">
        <f t="shared" si="50"/>
        <v/>
      </c>
      <c r="O94" s="275"/>
      <c r="P94" s="281">
        <v>0</v>
      </c>
      <c r="Q94" s="281">
        <v>0</v>
      </c>
      <c r="R94" s="281"/>
      <c r="S94" s="275"/>
      <c r="T94" s="281">
        <v>-33554835.689999998</v>
      </c>
      <c r="U94" s="281">
        <v>-35366726.25</v>
      </c>
      <c r="V94" s="281">
        <f t="shared" si="51"/>
        <v>1811890.5600000024</v>
      </c>
      <c r="W94" s="269">
        <f t="shared" si="52"/>
        <v>-5.1231503509601838E-2</v>
      </c>
      <c r="X94" s="275"/>
      <c r="Y94" s="281">
        <v>0</v>
      </c>
      <c r="Z94" s="281">
        <v>0</v>
      </c>
      <c r="AA94" s="281">
        <f t="shared" si="53"/>
        <v>0</v>
      </c>
      <c r="AB94" s="269" t="str">
        <f t="shared" si="54"/>
        <v/>
      </c>
      <c r="AC94" s="275"/>
      <c r="AD94" s="308"/>
      <c r="AE94" s="281">
        <v>0</v>
      </c>
      <c r="AF94" s="308"/>
      <c r="AG94" s="269">
        <v>0</v>
      </c>
      <c r="AH94" s="281"/>
      <c r="AI94" s="275"/>
      <c r="AJ94" s="281">
        <v>-14569209.35</v>
      </c>
      <c r="AK94" s="281">
        <v>-15276659.5</v>
      </c>
      <c r="AL94" s="281">
        <f t="shared" si="55"/>
        <v>707450.15000000037</v>
      </c>
      <c r="AM94" s="269">
        <f t="shared" si="56"/>
        <v>-4.6309217666336042E-2</v>
      </c>
      <c r="AN94" s="275"/>
      <c r="AO94" s="281">
        <v>0</v>
      </c>
      <c r="AP94" s="281">
        <v>0</v>
      </c>
      <c r="AQ94" s="281">
        <f t="shared" si="57"/>
        <v>0</v>
      </c>
      <c r="AR94" s="269" t="str">
        <f t="shared" si="58"/>
        <v/>
      </c>
      <c r="AS94" s="275"/>
      <c r="AT94" s="293"/>
      <c r="AU94" s="281">
        <v>0</v>
      </c>
      <c r="AV94" s="293"/>
      <c r="AW94" s="269">
        <v>0</v>
      </c>
      <c r="AX94" s="293"/>
      <c r="AY94" s="275"/>
      <c r="AZ94" s="281">
        <v>-58953215.069999993</v>
      </c>
      <c r="BA94" s="281">
        <v>-59814728.239999995</v>
      </c>
      <c r="BB94" s="281">
        <f t="shared" si="59"/>
        <v>861513.17000000179</v>
      </c>
      <c r="BC94" s="269">
        <f t="shared" si="60"/>
        <v>-1.4403027403940971E-2</v>
      </c>
      <c r="BD94" s="275"/>
      <c r="BE94" s="281">
        <v>0</v>
      </c>
      <c r="BF94" s="281">
        <v>0</v>
      </c>
      <c r="BG94" s="281">
        <f t="shared" si="61"/>
        <v>0</v>
      </c>
      <c r="BH94" s="269" t="str">
        <f t="shared" si="62"/>
        <v/>
      </c>
      <c r="BI94" s="275"/>
      <c r="BJ94" s="293"/>
      <c r="BK94" s="281">
        <v>0</v>
      </c>
      <c r="BL94" s="293"/>
      <c r="BM94" s="269">
        <v>0</v>
      </c>
      <c r="BN94" s="293"/>
      <c r="BO94" s="63"/>
    </row>
    <row r="95" spans="1:67" s="68" customFormat="1" hidden="1" outlineLevel="1" x14ac:dyDescent="0.25">
      <c r="A95" s="63" t="s">
        <v>1309</v>
      </c>
      <c r="B95" s="64" t="s">
        <v>1768</v>
      </c>
      <c r="C95" s="65" t="s">
        <v>2226</v>
      </c>
      <c r="D95" s="66"/>
      <c r="E95" s="67"/>
      <c r="F95" s="281">
        <v>-9072.99</v>
      </c>
      <c r="G95" s="281">
        <v>-15090.25</v>
      </c>
      <c r="H95" s="281">
        <f t="shared" si="48"/>
        <v>6017.26</v>
      </c>
      <c r="I95" s="269">
        <f t="shared" si="47"/>
        <v>-0.39875151173771145</v>
      </c>
      <c r="J95" s="275"/>
      <c r="K95" s="281">
        <v>0</v>
      </c>
      <c r="L95" s="281">
        <v>0</v>
      </c>
      <c r="M95" s="281">
        <f t="shared" si="49"/>
        <v>0</v>
      </c>
      <c r="N95" s="269" t="str">
        <f t="shared" si="50"/>
        <v/>
      </c>
      <c r="O95" s="275"/>
      <c r="P95" s="281">
        <v>0</v>
      </c>
      <c r="Q95" s="281">
        <v>0</v>
      </c>
      <c r="R95" s="281"/>
      <c r="S95" s="275"/>
      <c r="T95" s="281">
        <v>-58577.18</v>
      </c>
      <c r="U95" s="281">
        <v>-98292.35</v>
      </c>
      <c r="V95" s="281">
        <f t="shared" si="51"/>
        <v>39715.170000000006</v>
      </c>
      <c r="W95" s="269">
        <f t="shared" si="52"/>
        <v>-0.40405148518679229</v>
      </c>
      <c r="X95" s="275"/>
      <c r="Y95" s="281">
        <v>0</v>
      </c>
      <c r="Z95" s="281">
        <v>0</v>
      </c>
      <c r="AA95" s="281">
        <f t="shared" si="53"/>
        <v>0</v>
      </c>
      <c r="AB95" s="269" t="str">
        <f t="shared" si="54"/>
        <v/>
      </c>
      <c r="AC95" s="275"/>
      <c r="AD95" s="308"/>
      <c r="AE95" s="281">
        <v>0</v>
      </c>
      <c r="AF95" s="308"/>
      <c r="AG95" s="269">
        <v>0</v>
      </c>
      <c r="AH95" s="281"/>
      <c r="AI95" s="275"/>
      <c r="AJ95" s="281">
        <v>-23787.49</v>
      </c>
      <c r="AK95" s="281">
        <v>-41322.200000000004</v>
      </c>
      <c r="AL95" s="281">
        <f t="shared" si="55"/>
        <v>17534.710000000003</v>
      </c>
      <c r="AM95" s="269">
        <f t="shared" si="56"/>
        <v>-0.42434115318158283</v>
      </c>
      <c r="AN95" s="275"/>
      <c r="AO95" s="281">
        <v>0</v>
      </c>
      <c r="AP95" s="281">
        <v>0</v>
      </c>
      <c r="AQ95" s="281">
        <f t="shared" si="57"/>
        <v>0</v>
      </c>
      <c r="AR95" s="269" t="str">
        <f t="shared" si="58"/>
        <v/>
      </c>
      <c r="AS95" s="275"/>
      <c r="AT95" s="293"/>
      <c r="AU95" s="281">
        <v>0</v>
      </c>
      <c r="AV95" s="293"/>
      <c r="AW95" s="269">
        <v>0</v>
      </c>
      <c r="AX95" s="293"/>
      <c r="AY95" s="275"/>
      <c r="AZ95" s="281">
        <v>-125407.5</v>
      </c>
      <c r="BA95" s="281">
        <v>-129438.28</v>
      </c>
      <c r="BB95" s="281">
        <f t="shared" si="59"/>
        <v>4030.7799999999988</v>
      </c>
      <c r="BC95" s="269">
        <f t="shared" si="60"/>
        <v>-3.1140555946818815E-2</v>
      </c>
      <c r="BD95" s="275"/>
      <c r="BE95" s="281">
        <v>0</v>
      </c>
      <c r="BF95" s="281">
        <v>0</v>
      </c>
      <c r="BG95" s="281">
        <f t="shared" si="61"/>
        <v>0</v>
      </c>
      <c r="BH95" s="269" t="str">
        <f t="shared" si="62"/>
        <v/>
      </c>
      <c r="BI95" s="275"/>
      <c r="BJ95" s="293"/>
      <c r="BK95" s="281">
        <v>0</v>
      </c>
      <c r="BL95" s="293"/>
      <c r="BM95" s="269">
        <v>0</v>
      </c>
      <c r="BN95" s="293"/>
      <c r="BO95" s="63"/>
    </row>
    <row r="96" spans="1:67" s="68" customFormat="1" hidden="1" outlineLevel="1" x14ac:dyDescent="0.25">
      <c r="A96" s="63" t="s">
        <v>1310</v>
      </c>
      <c r="B96" s="64" t="s">
        <v>1769</v>
      </c>
      <c r="C96" s="65" t="s">
        <v>2227</v>
      </c>
      <c r="D96" s="66"/>
      <c r="E96" s="67"/>
      <c r="F96" s="281">
        <v>1728</v>
      </c>
      <c r="G96" s="281">
        <v>1911</v>
      </c>
      <c r="H96" s="281">
        <f t="shared" si="48"/>
        <v>-183</v>
      </c>
      <c r="I96" s="269">
        <f t="shared" si="47"/>
        <v>-9.5761381475667193E-2</v>
      </c>
      <c r="J96" s="275"/>
      <c r="K96" s="281">
        <v>0</v>
      </c>
      <c r="L96" s="281">
        <v>0</v>
      </c>
      <c r="M96" s="281">
        <f t="shared" si="49"/>
        <v>0</v>
      </c>
      <c r="N96" s="269" t="str">
        <f t="shared" si="50"/>
        <v/>
      </c>
      <c r="O96" s="275"/>
      <c r="P96" s="281">
        <v>0</v>
      </c>
      <c r="Q96" s="281">
        <v>0</v>
      </c>
      <c r="R96" s="281"/>
      <c r="S96" s="275"/>
      <c r="T96" s="281">
        <v>13692</v>
      </c>
      <c r="U96" s="281">
        <v>1911</v>
      </c>
      <c r="V96" s="281">
        <f t="shared" si="51"/>
        <v>11781</v>
      </c>
      <c r="W96" s="269">
        <f t="shared" si="52"/>
        <v>6.1648351648351651</v>
      </c>
      <c r="X96" s="275"/>
      <c r="Y96" s="281">
        <v>0</v>
      </c>
      <c r="Z96" s="281">
        <v>0</v>
      </c>
      <c r="AA96" s="281">
        <f t="shared" si="53"/>
        <v>0</v>
      </c>
      <c r="AB96" s="269" t="str">
        <f t="shared" si="54"/>
        <v/>
      </c>
      <c r="AC96" s="275"/>
      <c r="AD96" s="308"/>
      <c r="AE96" s="281">
        <v>0</v>
      </c>
      <c r="AF96" s="308"/>
      <c r="AG96" s="269">
        <v>0</v>
      </c>
      <c r="AH96" s="281"/>
      <c r="AI96" s="275"/>
      <c r="AJ96" s="281">
        <v>5716</v>
      </c>
      <c r="AK96" s="281">
        <v>1911</v>
      </c>
      <c r="AL96" s="281">
        <f t="shared" si="55"/>
        <v>3805</v>
      </c>
      <c r="AM96" s="269">
        <f t="shared" si="56"/>
        <v>1.9911041339612767</v>
      </c>
      <c r="AN96" s="275"/>
      <c r="AO96" s="281">
        <v>0</v>
      </c>
      <c r="AP96" s="281">
        <v>0</v>
      </c>
      <c r="AQ96" s="281">
        <f t="shared" si="57"/>
        <v>0</v>
      </c>
      <c r="AR96" s="269" t="str">
        <f t="shared" si="58"/>
        <v/>
      </c>
      <c r="AS96" s="275"/>
      <c r="AT96" s="293"/>
      <c r="AU96" s="281">
        <v>0</v>
      </c>
      <c r="AV96" s="293"/>
      <c r="AW96" s="269">
        <v>0</v>
      </c>
      <c r="AX96" s="293"/>
      <c r="AY96" s="275"/>
      <c r="AZ96" s="281">
        <v>23745</v>
      </c>
      <c r="BA96" s="281">
        <v>1911</v>
      </c>
      <c r="BB96" s="281">
        <f t="shared" si="59"/>
        <v>21834</v>
      </c>
      <c r="BC96" s="269">
        <f t="shared" si="60"/>
        <v>11.425431711145997</v>
      </c>
      <c r="BD96" s="275"/>
      <c r="BE96" s="281">
        <v>0</v>
      </c>
      <c r="BF96" s="281">
        <v>0</v>
      </c>
      <c r="BG96" s="281">
        <f t="shared" si="61"/>
        <v>0</v>
      </c>
      <c r="BH96" s="269" t="str">
        <f t="shared" si="62"/>
        <v/>
      </c>
      <c r="BI96" s="275"/>
      <c r="BJ96" s="293"/>
      <c r="BK96" s="281">
        <v>0</v>
      </c>
      <c r="BL96" s="293"/>
      <c r="BM96" s="269">
        <v>0</v>
      </c>
      <c r="BN96" s="293"/>
      <c r="BO96" s="63"/>
    </row>
    <row r="97" spans="1:67" s="68" customFormat="1" hidden="1" outlineLevel="1" x14ac:dyDescent="0.25">
      <c r="A97" s="63" t="s">
        <v>1311</v>
      </c>
      <c r="B97" s="64" t="s">
        <v>1770</v>
      </c>
      <c r="C97" s="65" t="s">
        <v>2228</v>
      </c>
      <c r="D97" s="66"/>
      <c r="E97" s="67"/>
      <c r="F97" s="281">
        <v>157873.97</v>
      </c>
      <c r="G97" s="281">
        <v>143179.57</v>
      </c>
      <c r="H97" s="281">
        <f t="shared" si="48"/>
        <v>14694.399999999994</v>
      </c>
      <c r="I97" s="269">
        <f t="shared" si="47"/>
        <v>0.10262916699638079</v>
      </c>
      <c r="J97" s="275"/>
      <c r="K97" s="281">
        <v>0</v>
      </c>
      <c r="L97" s="281">
        <v>0</v>
      </c>
      <c r="M97" s="281">
        <f t="shared" si="49"/>
        <v>0</v>
      </c>
      <c r="N97" s="269" t="str">
        <f t="shared" si="50"/>
        <v/>
      </c>
      <c r="O97" s="275"/>
      <c r="P97" s="281">
        <v>0</v>
      </c>
      <c r="Q97" s="281">
        <v>0</v>
      </c>
      <c r="R97" s="281"/>
      <c r="S97" s="275"/>
      <c r="T97" s="281">
        <v>1104208.77</v>
      </c>
      <c r="U97" s="281">
        <v>1002212.74</v>
      </c>
      <c r="V97" s="281">
        <f t="shared" si="51"/>
        <v>101996.03000000003</v>
      </c>
      <c r="W97" s="269">
        <f t="shared" si="52"/>
        <v>0.10177083759681604</v>
      </c>
      <c r="X97" s="275"/>
      <c r="Y97" s="281">
        <v>0</v>
      </c>
      <c r="Z97" s="281">
        <v>0</v>
      </c>
      <c r="AA97" s="281">
        <f t="shared" si="53"/>
        <v>0</v>
      </c>
      <c r="AB97" s="269" t="str">
        <f t="shared" si="54"/>
        <v/>
      </c>
      <c r="AC97" s="275"/>
      <c r="AD97" s="308"/>
      <c r="AE97" s="281">
        <v>0</v>
      </c>
      <c r="AF97" s="308"/>
      <c r="AG97" s="269">
        <v>0</v>
      </c>
      <c r="AH97" s="281"/>
      <c r="AI97" s="275"/>
      <c r="AJ97" s="281">
        <v>473420.57</v>
      </c>
      <c r="AK97" s="281">
        <v>429538.71</v>
      </c>
      <c r="AL97" s="281">
        <f t="shared" si="55"/>
        <v>43881.859999999986</v>
      </c>
      <c r="AM97" s="269">
        <f t="shared" si="56"/>
        <v>0.10216043159416292</v>
      </c>
      <c r="AN97" s="275"/>
      <c r="AO97" s="281">
        <v>0</v>
      </c>
      <c r="AP97" s="281">
        <v>0</v>
      </c>
      <c r="AQ97" s="281">
        <f t="shared" si="57"/>
        <v>0</v>
      </c>
      <c r="AR97" s="269" t="str">
        <f t="shared" si="58"/>
        <v/>
      </c>
      <c r="AS97" s="275"/>
      <c r="AT97" s="293"/>
      <c r="AU97" s="281">
        <v>0</v>
      </c>
      <c r="AV97" s="293"/>
      <c r="AW97" s="269">
        <v>0</v>
      </c>
      <c r="AX97" s="293"/>
      <c r="AY97" s="275"/>
      <c r="AZ97" s="281">
        <v>1820106.62</v>
      </c>
      <c r="BA97" s="281">
        <v>1757262.35</v>
      </c>
      <c r="BB97" s="281">
        <f t="shared" si="59"/>
        <v>62844.270000000019</v>
      </c>
      <c r="BC97" s="269">
        <f t="shared" si="60"/>
        <v>3.5762599705160707E-2</v>
      </c>
      <c r="BD97" s="275"/>
      <c r="BE97" s="281">
        <v>0</v>
      </c>
      <c r="BF97" s="281">
        <v>0</v>
      </c>
      <c r="BG97" s="281">
        <f t="shared" si="61"/>
        <v>0</v>
      </c>
      <c r="BH97" s="269" t="str">
        <f t="shared" si="62"/>
        <v/>
      </c>
      <c r="BI97" s="275"/>
      <c r="BJ97" s="293"/>
      <c r="BK97" s="281">
        <v>0</v>
      </c>
      <c r="BL97" s="293"/>
      <c r="BM97" s="269">
        <v>0</v>
      </c>
      <c r="BN97" s="293"/>
      <c r="BO97" s="63"/>
    </row>
    <row r="98" spans="1:67" s="68" customFormat="1" hidden="1" outlineLevel="1" x14ac:dyDescent="0.25">
      <c r="A98" s="63" t="s">
        <v>1312</v>
      </c>
      <c r="B98" s="64" t="s">
        <v>1771</v>
      </c>
      <c r="C98" s="65" t="s">
        <v>2229</v>
      </c>
      <c r="D98" s="66"/>
      <c r="E98" s="67"/>
      <c r="F98" s="281">
        <v>137371.08000000002</v>
      </c>
      <c r="G98" s="281">
        <v>130246.52</v>
      </c>
      <c r="H98" s="281">
        <f t="shared" si="48"/>
        <v>7124.5600000000122</v>
      </c>
      <c r="I98" s="269">
        <f t="shared" si="47"/>
        <v>5.4700578564402427E-2</v>
      </c>
      <c r="J98" s="275"/>
      <c r="K98" s="281">
        <v>0</v>
      </c>
      <c r="L98" s="281">
        <v>0</v>
      </c>
      <c r="M98" s="281">
        <f t="shared" si="49"/>
        <v>0</v>
      </c>
      <c r="N98" s="269" t="str">
        <f t="shared" si="50"/>
        <v/>
      </c>
      <c r="O98" s="275"/>
      <c r="P98" s="281">
        <v>0</v>
      </c>
      <c r="Q98" s="281">
        <v>0</v>
      </c>
      <c r="R98" s="281"/>
      <c r="S98" s="275"/>
      <c r="T98" s="281">
        <v>961499.84</v>
      </c>
      <c r="U98" s="281">
        <v>911770.01</v>
      </c>
      <c r="V98" s="281">
        <f t="shared" si="51"/>
        <v>49729.829999999958</v>
      </c>
      <c r="W98" s="269">
        <f t="shared" si="52"/>
        <v>5.4542076899414531E-2</v>
      </c>
      <c r="X98" s="275"/>
      <c r="Y98" s="281">
        <v>0</v>
      </c>
      <c r="Z98" s="281">
        <v>0</v>
      </c>
      <c r="AA98" s="281">
        <f t="shared" si="53"/>
        <v>0</v>
      </c>
      <c r="AB98" s="269" t="str">
        <f t="shared" si="54"/>
        <v/>
      </c>
      <c r="AC98" s="275"/>
      <c r="AD98" s="308"/>
      <c r="AE98" s="281">
        <v>0</v>
      </c>
      <c r="AF98" s="308"/>
      <c r="AG98" s="269">
        <v>0</v>
      </c>
      <c r="AH98" s="281"/>
      <c r="AI98" s="275"/>
      <c r="AJ98" s="281">
        <v>412113.24</v>
      </c>
      <c r="AK98" s="281">
        <v>390739.56</v>
      </c>
      <c r="AL98" s="281">
        <f t="shared" si="55"/>
        <v>21373.679999999993</v>
      </c>
      <c r="AM98" s="269">
        <f t="shared" si="56"/>
        <v>5.4700578564402316E-2</v>
      </c>
      <c r="AN98" s="275"/>
      <c r="AO98" s="281">
        <v>0</v>
      </c>
      <c r="AP98" s="281">
        <v>0</v>
      </c>
      <c r="AQ98" s="281">
        <f t="shared" si="57"/>
        <v>0</v>
      </c>
      <c r="AR98" s="269" t="str">
        <f t="shared" si="58"/>
        <v/>
      </c>
      <c r="AS98" s="275"/>
      <c r="AT98" s="293"/>
      <c r="AU98" s="281">
        <v>0</v>
      </c>
      <c r="AV98" s="293"/>
      <c r="AW98" s="269">
        <v>0</v>
      </c>
      <c r="AX98" s="293"/>
      <c r="AY98" s="275"/>
      <c r="AZ98" s="281">
        <v>1612732.44</v>
      </c>
      <c r="BA98" s="281">
        <v>1518684.05</v>
      </c>
      <c r="BB98" s="281">
        <f t="shared" si="59"/>
        <v>94048.389999999898</v>
      </c>
      <c r="BC98" s="269">
        <f t="shared" si="60"/>
        <v>6.1927554977613611E-2</v>
      </c>
      <c r="BD98" s="275"/>
      <c r="BE98" s="281">
        <v>0</v>
      </c>
      <c r="BF98" s="281">
        <v>0</v>
      </c>
      <c r="BG98" s="281">
        <f t="shared" si="61"/>
        <v>0</v>
      </c>
      <c r="BH98" s="269" t="str">
        <f t="shared" si="62"/>
        <v/>
      </c>
      <c r="BI98" s="275"/>
      <c r="BJ98" s="293"/>
      <c r="BK98" s="281">
        <v>0</v>
      </c>
      <c r="BL98" s="293"/>
      <c r="BM98" s="269">
        <v>0</v>
      </c>
      <c r="BN98" s="293"/>
      <c r="BO98" s="63"/>
    </row>
    <row r="99" spans="1:67" s="68" customFormat="1" hidden="1" outlineLevel="1" x14ac:dyDescent="0.25">
      <c r="A99" s="63" t="s">
        <v>1313</v>
      </c>
      <c r="B99" s="64" t="s">
        <v>1772</v>
      </c>
      <c r="C99" s="65" t="s">
        <v>2230</v>
      </c>
      <c r="D99" s="66"/>
      <c r="E99" s="67"/>
      <c r="F99" s="281">
        <v>-89401.67</v>
      </c>
      <c r="G99" s="281">
        <v>-107360.58</v>
      </c>
      <c r="H99" s="281">
        <f t="shared" si="48"/>
        <v>17958.910000000003</v>
      </c>
      <c r="I99" s="269">
        <f t="shared" si="47"/>
        <v>-0.16727657395293508</v>
      </c>
      <c r="J99" s="275"/>
      <c r="K99" s="281">
        <v>0</v>
      </c>
      <c r="L99" s="281">
        <v>0</v>
      </c>
      <c r="M99" s="281">
        <f t="shared" si="49"/>
        <v>0</v>
      </c>
      <c r="N99" s="269" t="str">
        <f t="shared" si="50"/>
        <v/>
      </c>
      <c r="O99" s="275"/>
      <c r="P99" s="281">
        <v>0</v>
      </c>
      <c r="Q99" s="281">
        <v>0</v>
      </c>
      <c r="R99" s="281"/>
      <c r="S99" s="275"/>
      <c r="T99" s="281">
        <v>-625811.69000000006</v>
      </c>
      <c r="U99" s="281">
        <v>-751524.06</v>
      </c>
      <c r="V99" s="281">
        <f t="shared" si="51"/>
        <v>125712.37</v>
      </c>
      <c r="W99" s="269">
        <f t="shared" si="52"/>
        <v>-0.16727657395293505</v>
      </c>
      <c r="X99" s="275"/>
      <c r="Y99" s="281">
        <v>0</v>
      </c>
      <c r="Z99" s="281">
        <v>0</v>
      </c>
      <c r="AA99" s="281">
        <f t="shared" si="53"/>
        <v>0</v>
      </c>
      <c r="AB99" s="269" t="str">
        <f t="shared" si="54"/>
        <v/>
      </c>
      <c r="AC99" s="275"/>
      <c r="AD99" s="308"/>
      <c r="AE99" s="281">
        <v>0</v>
      </c>
      <c r="AF99" s="308"/>
      <c r="AG99" s="269">
        <v>0</v>
      </c>
      <c r="AH99" s="281"/>
      <c r="AI99" s="275"/>
      <c r="AJ99" s="281">
        <v>-268205.01</v>
      </c>
      <c r="AK99" s="281">
        <v>-322081.74</v>
      </c>
      <c r="AL99" s="281">
        <f t="shared" si="55"/>
        <v>53876.729999999981</v>
      </c>
      <c r="AM99" s="269">
        <f t="shared" si="56"/>
        <v>-0.16727657395293499</v>
      </c>
      <c r="AN99" s="275"/>
      <c r="AO99" s="281">
        <v>0</v>
      </c>
      <c r="AP99" s="281">
        <v>0</v>
      </c>
      <c r="AQ99" s="281">
        <f t="shared" si="57"/>
        <v>0</v>
      </c>
      <c r="AR99" s="269" t="str">
        <f t="shared" si="58"/>
        <v/>
      </c>
      <c r="AS99" s="275"/>
      <c r="AT99" s="293"/>
      <c r="AU99" s="281">
        <v>0</v>
      </c>
      <c r="AV99" s="293"/>
      <c r="AW99" s="269">
        <v>0</v>
      </c>
      <c r="AX99" s="293"/>
      <c r="AY99" s="275"/>
      <c r="AZ99" s="281">
        <v>-1162614.5900000001</v>
      </c>
      <c r="BA99" s="281">
        <v>-1234933.26</v>
      </c>
      <c r="BB99" s="281">
        <f t="shared" si="59"/>
        <v>72318.669999999925</v>
      </c>
      <c r="BC99" s="269">
        <f t="shared" si="60"/>
        <v>-5.8560792184024525E-2</v>
      </c>
      <c r="BD99" s="275"/>
      <c r="BE99" s="281">
        <v>0</v>
      </c>
      <c r="BF99" s="281">
        <v>0</v>
      </c>
      <c r="BG99" s="281">
        <f t="shared" si="61"/>
        <v>0</v>
      </c>
      <c r="BH99" s="269" t="str">
        <f t="shared" si="62"/>
        <v/>
      </c>
      <c r="BI99" s="275"/>
      <c r="BJ99" s="293"/>
      <c r="BK99" s="281">
        <v>0</v>
      </c>
      <c r="BL99" s="293"/>
      <c r="BM99" s="269">
        <v>0</v>
      </c>
      <c r="BN99" s="293"/>
      <c r="BO99" s="63"/>
    </row>
    <row r="100" spans="1:67" s="68" customFormat="1" hidden="1" outlineLevel="1" x14ac:dyDescent="0.25">
      <c r="A100" s="63" t="s">
        <v>1314</v>
      </c>
      <c r="B100" s="64" t="s">
        <v>1773</v>
      </c>
      <c r="C100" s="65" t="s">
        <v>2231</v>
      </c>
      <c r="D100" s="66"/>
      <c r="E100" s="67"/>
      <c r="F100" s="281">
        <v>4465.47</v>
      </c>
      <c r="G100" s="281">
        <v>4375.24</v>
      </c>
      <c r="H100" s="281">
        <f t="shared" si="48"/>
        <v>90.230000000000473</v>
      </c>
      <c r="I100" s="269">
        <f t="shared" si="47"/>
        <v>2.0622868688346348E-2</v>
      </c>
      <c r="J100" s="275"/>
      <c r="K100" s="281">
        <v>0</v>
      </c>
      <c r="L100" s="281">
        <v>0</v>
      </c>
      <c r="M100" s="281">
        <f t="shared" si="49"/>
        <v>0</v>
      </c>
      <c r="N100" s="269" t="str">
        <f t="shared" si="50"/>
        <v/>
      </c>
      <c r="O100" s="275"/>
      <c r="P100" s="281">
        <v>0</v>
      </c>
      <c r="Q100" s="281">
        <v>0</v>
      </c>
      <c r="R100" s="281"/>
      <c r="S100" s="275"/>
      <c r="T100" s="281">
        <v>32264.99</v>
      </c>
      <c r="U100" s="281">
        <v>30626.68</v>
      </c>
      <c r="V100" s="281">
        <f t="shared" si="51"/>
        <v>1638.3100000000013</v>
      </c>
      <c r="W100" s="269">
        <f t="shared" si="52"/>
        <v>5.3492902266912418E-2</v>
      </c>
      <c r="X100" s="275"/>
      <c r="Y100" s="281">
        <v>0</v>
      </c>
      <c r="Z100" s="281">
        <v>0</v>
      </c>
      <c r="AA100" s="281">
        <f t="shared" si="53"/>
        <v>0</v>
      </c>
      <c r="AB100" s="269" t="str">
        <f t="shared" si="54"/>
        <v/>
      </c>
      <c r="AC100" s="275"/>
      <c r="AD100" s="308"/>
      <c r="AE100" s="281">
        <v>0</v>
      </c>
      <c r="AF100" s="308"/>
      <c r="AG100" s="269">
        <v>0</v>
      </c>
      <c r="AH100" s="281"/>
      <c r="AI100" s="275"/>
      <c r="AJ100" s="281">
        <v>13597.75</v>
      </c>
      <c r="AK100" s="281">
        <v>13125.720000000001</v>
      </c>
      <c r="AL100" s="281">
        <f t="shared" si="55"/>
        <v>472.02999999999884</v>
      </c>
      <c r="AM100" s="269">
        <f t="shared" si="56"/>
        <v>3.5962217691677012E-2</v>
      </c>
      <c r="AN100" s="275"/>
      <c r="AO100" s="281">
        <v>0</v>
      </c>
      <c r="AP100" s="281">
        <v>0</v>
      </c>
      <c r="AQ100" s="281">
        <f t="shared" si="57"/>
        <v>0</v>
      </c>
      <c r="AR100" s="269" t="str">
        <f t="shared" si="58"/>
        <v/>
      </c>
      <c r="AS100" s="275"/>
      <c r="AT100" s="293"/>
      <c r="AU100" s="281">
        <v>0</v>
      </c>
      <c r="AV100" s="293"/>
      <c r="AW100" s="269">
        <v>0</v>
      </c>
      <c r="AX100" s="293"/>
      <c r="AY100" s="275"/>
      <c r="AZ100" s="281">
        <v>54141.18</v>
      </c>
      <c r="BA100" s="281">
        <v>51139.67</v>
      </c>
      <c r="BB100" s="281">
        <f t="shared" si="59"/>
        <v>3001.510000000002</v>
      </c>
      <c r="BC100" s="269">
        <f t="shared" si="60"/>
        <v>5.869240063535807E-2</v>
      </c>
      <c r="BD100" s="275"/>
      <c r="BE100" s="281">
        <v>0</v>
      </c>
      <c r="BF100" s="281">
        <v>0</v>
      </c>
      <c r="BG100" s="281">
        <f t="shared" si="61"/>
        <v>0</v>
      </c>
      <c r="BH100" s="269" t="str">
        <f t="shared" si="62"/>
        <v/>
      </c>
      <c r="BI100" s="275"/>
      <c r="BJ100" s="293"/>
      <c r="BK100" s="281">
        <v>0</v>
      </c>
      <c r="BL100" s="293"/>
      <c r="BM100" s="269">
        <v>0</v>
      </c>
      <c r="BN100" s="293"/>
      <c r="BO100" s="63"/>
    </row>
    <row r="101" spans="1:67" s="68" customFormat="1" hidden="1" outlineLevel="1" x14ac:dyDescent="0.25">
      <c r="A101" s="63" t="s">
        <v>1315</v>
      </c>
      <c r="B101" s="64" t="s">
        <v>1774</v>
      </c>
      <c r="C101" s="65" t="s">
        <v>2232</v>
      </c>
      <c r="D101" s="66"/>
      <c r="E101" s="67"/>
      <c r="F101" s="281">
        <v>32474</v>
      </c>
      <c r="G101" s="281">
        <v>187478</v>
      </c>
      <c r="H101" s="281">
        <f t="shared" si="48"/>
        <v>-155004</v>
      </c>
      <c r="I101" s="269">
        <f t="shared" si="47"/>
        <v>-0.82678500944110778</v>
      </c>
      <c r="J101" s="275"/>
      <c r="K101" s="281">
        <v>0</v>
      </c>
      <c r="L101" s="281">
        <v>0</v>
      </c>
      <c r="M101" s="281">
        <f t="shared" si="49"/>
        <v>0</v>
      </c>
      <c r="N101" s="269" t="str">
        <f t="shared" si="50"/>
        <v/>
      </c>
      <c r="O101" s="275"/>
      <c r="P101" s="281">
        <v>0</v>
      </c>
      <c r="Q101" s="281">
        <v>0</v>
      </c>
      <c r="R101" s="281"/>
      <c r="S101" s="275"/>
      <c r="T101" s="281">
        <v>-771715</v>
      </c>
      <c r="U101" s="281">
        <v>365856</v>
      </c>
      <c r="V101" s="281">
        <f t="shared" si="51"/>
        <v>-1137571</v>
      </c>
      <c r="W101" s="269">
        <f t="shared" si="52"/>
        <v>-3.1093408335519985</v>
      </c>
      <c r="X101" s="275"/>
      <c r="Y101" s="281">
        <v>0</v>
      </c>
      <c r="Z101" s="281">
        <v>0</v>
      </c>
      <c r="AA101" s="281">
        <f t="shared" si="53"/>
        <v>0</v>
      </c>
      <c r="AB101" s="269" t="str">
        <f t="shared" si="54"/>
        <v/>
      </c>
      <c r="AC101" s="275"/>
      <c r="AD101" s="308"/>
      <c r="AE101" s="281">
        <v>0</v>
      </c>
      <c r="AF101" s="308"/>
      <c r="AG101" s="269">
        <v>0</v>
      </c>
      <c r="AH101" s="281"/>
      <c r="AI101" s="275"/>
      <c r="AJ101" s="281">
        <v>-1303927</v>
      </c>
      <c r="AK101" s="281">
        <v>-170370</v>
      </c>
      <c r="AL101" s="281">
        <f t="shared" si="55"/>
        <v>-1133557</v>
      </c>
      <c r="AM101" s="269">
        <f t="shared" si="56"/>
        <v>6.6535012032634855</v>
      </c>
      <c r="AN101" s="275"/>
      <c r="AO101" s="281">
        <v>0</v>
      </c>
      <c r="AP101" s="281">
        <v>0</v>
      </c>
      <c r="AQ101" s="281">
        <f t="shared" si="57"/>
        <v>0</v>
      </c>
      <c r="AR101" s="269" t="str">
        <f t="shared" si="58"/>
        <v/>
      </c>
      <c r="AS101" s="275"/>
      <c r="AT101" s="293"/>
      <c r="AU101" s="281">
        <v>0</v>
      </c>
      <c r="AV101" s="293"/>
      <c r="AW101" s="269">
        <v>0</v>
      </c>
      <c r="AX101" s="293"/>
      <c r="AY101" s="275"/>
      <c r="AZ101" s="281">
        <v>874319</v>
      </c>
      <c r="BA101" s="281">
        <v>1359943</v>
      </c>
      <c r="BB101" s="281">
        <f t="shared" si="59"/>
        <v>-485624</v>
      </c>
      <c r="BC101" s="269">
        <f t="shared" si="60"/>
        <v>-0.35709143692051798</v>
      </c>
      <c r="BD101" s="275"/>
      <c r="BE101" s="281">
        <v>0</v>
      </c>
      <c r="BF101" s="281">
        <v>0</v>
      </c>
      <c r="BG101" s="281">
        <f t="shared" si="61"/>
        <v>0</v>
      </c>
      <c r="BH101" s="269" t="str">
        <f t="shared" si="62"/>
        <v/>
      </c>
      <c r="BI101" s="275"/>
      <c r="BJ101" s="293"/>
      <c r="BK101" s="281">
        <v>0</v>
      </c>
      <c r="BL101" s="293"/>
      <c r="BM101" s="269">
        <v>0</v>
      </c>
      <c r="BN101" s="293"/>
      <c r="BO101" s="63"/>
    </row>
    <row r="102" spans="1:67" s="68" customFormat="1" hidden="1" outlineLevel="1" x14ac:dyDescent="0.25">
      <c r="A102" s="63" t="s">
        <v>1316</v>
      </c>
      <c r="B102" s="64" t="s">
        <v>1775</v>
      </c>
      <c r="C102" s="65" t="s">
        <v>2233</v>
      </c>
      <c r="D102" s="66"/>
      <c r="E102" s="67"/>
      <c r="F102" s="281">
        <v>-21015</v>
      </c>
      <c r="G102" s="281">
        <v>226375</v>
      </c>
      <c r="H102" s="281">
        <f t="shared" si="48"/>
        <v>-247390</v>
      </c>
      <c r="I102" s="269">
        <f t="shared" si="47"/>
        <v>-1.0928326891220321</v>
      </c>
      <c r="J102" s="275"/>
      <c r="K102" s="281">
        <v>0</v>
      </c>
      <c r="L102" s="281">
        <v>0</v>
      </c>
      <c r="M102" s="281">
        <f t="shared" si="49"/>
        <v>0</v>
      </c>
      <c r="N102" s="269" t="str">
        <f t="shared" si="50"/>
        <v/>
      </c>
      <c r="O102" s="275"/>
      <c r="P102" s="281">
        <v>0</v>
      </c>
      <c r="Q102" s="281">
        <v>0</v>
      </c>
      <c r="R102" s="281"/>
      <c r="S102" s="275"/>
      <c r="T102" s="281">
        <v>531259</v>
      </c>
      <c r="U102" s="281">
        <v>2266649</v>
      </c>
      <c r="V102" s="281">
        <f t="shared" si="51"/>
        <v>-1735390</v>
      </c>
      <c r="W102" s="269">
        <f t="shared" si="52"/>
        <v>-0.76561920262025573</v>
      </c>
      <c r="X102" s="275"/>
      <c r="Y102" s="281">
        <v>0</v>
      </c>
      <c r="Z102" s="281">
        <v>0</v>
      </c>
      <c r="AA102" s="281">
        <f t="shared" si="53"/>
        <v>0</v>
      </c>
      <c r="AB102" s="269" t="str">
        <f t="shared" si="54"/>
        <v/>
      </c>
      <c r="AC102" s="275"/>
      <c r="AD102" s="308"/>
      <c r="AE102" s="281">
        <v>0</v>
      </c>
      <c r="AF102" s="308"/>
      <c r="AG102" s="269">
        <v>0</v>
      </c>
      <c r="AH102" s="281"/>
      <c r="AI102" s="275"/>
      <c r="AJ102" s="281">
        <v>640815</v>
      </c>
      <c r="AK102" s="281">
        <v>1361149</v>
      </c>
      <c r="AL102" s="281">
        <f t="shared" si="55"/>
        <v>-720334</v>
      </c>
      <c r="AM102" s="269">
        <f t="shared" si="56"/>
        <v>-0.52921024810656292</v>
      </c>
      <c r="AN102" s="275"/>
      <c r="AO102" s="281">
        <v>0</v>
      </c>
      <c r="AP102" s="281">
        <v>0</v>
      </c>
      <c r="AQ102" s="281">
        <f t="shared" si="57"/>
        <v>0</v>
      </c>
      <c r="AR102" s="269" t="str">
        <f t="shared" si="58"/>
        <v/>
      </c>
      <c r="AS102" s="275"/>
      <c r="AT102" s="293"/>
      <c r="AU102" s="281">
        <v>0</v>
      </c>
      <c r="AV102" s="293"/>
      <c r="AW102" s="269">
        <v>0</v>
      </c>
      <c r="AX102" s="293"/>
      <c r="AY102" s="275"/>
      <c r="AZ102" s="281">
        <v>1663134</v>
      </c>
      <c r="BA102" s="281">
        <v>919626</v>
      </c>
      <c r="BB102" s="281">
        <f t="shared" si="59"/>
        <v>743508</v>
      </c>
      <c r="BC102" s="269">
        <f t="shared" si="60"/>
        <v>0.80848953813833013</v>
      </c>
      <c r="BD102" s="275"/>
      <c r="BE102" s="281">
        <v>0</v>
      </c>
      <c r="BF102" s="281">
        <v>0</v>
      </c>
      <c r="BG102" s="281">
        <f t="shared" si="61"/>
        <v>0</v>
      </c>
      <c r="BH102" s="269" t="str">
        <f t="shared" si="62"/>
        <v/>
      </c>
      <c r="BI102" s="275"/>
      <c r="BJ102" s="293"/>
      <c r="BK102" s="281">
        <v>0</v>
      </c>
      <c r="BL102" s="293"/>
      <c r="BM102" s="269">
        <v>0</v>
      </c>
      <c r="BN102" s="293"/>
      <c r="BO102" s="63"/>
    </row>
    <row r="103" spans="1:67" s="68" customFormat="1" hidden="1" outlineLevel="1" x14ac:dyDescent="0.25">
      <c r="A103" s="63" t="s">
        <v>1317</v>
      </c>
      <c r="B103" s="64" t="s">
        <v>1776</v>
      </c>
      <c r="C103" s="65" t="s">
        <v>2234</v>
      </c>
      <c r="D103" s="66"/>
      <c r="E103" s="67"/>
      <c r="F103" s="281">
        <v>-661</v>
      </c>
      <c r="G103" s="281">
        <v>7641</v>
      </c>
      <c r="H103" s="281">
        <f t="shared" si="48"/>
        <v>-8302</v>
      </c>
      <c r="I103" s="269">
        <f t="shared" si="47"/>
        <v>-1.0865070017013481</v>
      </c>
      <c r="J103" s="275"/>
      <c r="K103" s="281">
        <v>0</v>
      </c>
      <c r="L103" s="281">
        <v>0</v>
      </c>
      <c r="M103" s="281">
        <f t="shared" si="49"/>
        <v>0</v>
      </c>
      <c r="N103" s="269" t="str">
        <f t="shared" si="50"/>
        <v/>
      </c>
      <c r="O103" s="275"/>
      <c r="P103" s="281">
        <v>0</v>
      </c>
      <c r="Q103" s="281">
        <v>0</v>
      </c>
      <c r="R103" s="281"/>
      <c r="S103" s="275"/>
      <c r="T103" s="281">
        <v>18167</v>
      </c>
      <c r="U103" s="281">
        <v>76209</v>
      </c>
      <c r="V103" s="281">
        <f t="shared" si="51"/>
        <v>-58042</v>
      </c>
      <c r="W103" s="269">
        <f t="shared" si="52"/>
        <v>-0.76161608209004183</v>
      </c>
      <c r="X103" s="275"/>
      <c r="Y103" s="281">
        <v>0</v>
      </c>
      <c r="Z103" s="281">
        <v>0</v>
      </c>
      <c r="AA103" s="281">
        <f t="shared" si="53"/>
        <v>0</v>
      </c>
      <c r="AB103" s="269" t="str">
        <f t="shared" si="54"/>
        <v/>
      </c>
      <c r="AC103" s="275"/>
      <c r="AD103" s="308"/>
      <c r="AE103" s="281">
        <v>0</v>
      </c>
      <c r="AF103" s="308"/>
      <c r="AG103" s="269">
        <v>0</v>
      </c>
      <c r="AH103" s="281"/>
      <c r="AI103" s="275"/>
      <c r="AJ103" s="281">
        <v>21847</v>
      </c>
      <c r="AK103" s="281">
        <v>45645</v>
      </c>
      <c r="AL103" s="281">
        <f t="shared" si="55"/>
        <v>-23798</v>
      </c>
      <c r="AM103" s="269">
        <f t="shared" si="56"/>
        <v>-0.52137145360937676</v>
      </c>
      <c r="AN103" s="275"/>
      <c r="AO103" s="281">
        <v>0</v>
      </c>
      <c r="AP103" s="281">
        <v>0</v>
      </c>
      <c r="AQ103" s="281">
        <f t="shared" si="57"/>
        <v>0</v>
      </c>
      <c r="AR103" s="269" t="str">
        <f t="shared" si="58"/>
        <v/>
      </c>
      <c r="AS103" s="275"/>
      <c r="AT103" s="293"/>
      <c r="AU103" s="281">
        <v>0</v>
      </c>
      <c r="AV103" s="293"/>
      <c r="AW103" s="269">
        <v>0</v>
      </c>
      <c r="AX103" s="293"/>
      <c r="AY103" s="275"/>
      <c r="AZ103" s="281">
        <v>56373</v>
      </c>
      <c r="BA103" s="281">
        <v>23323</v>
      </c>
      <c r="BB103" s="281">
        <f t="shared" si="59"/>
        <v>33050</v>
      </c>
      <c r="BC103" s="269">
        <f t="shared" si="60"/>
        <v>1.4170561248552931</v>
      </c>
      <c r="BD103" s="275"/>
      <c r="BE103" s="281">
        <v>0</v>
      </c>
      <c r="BF103" s="281">
        <v>0</v>
      </c>
      <c r="BG103" s="281">
        <f t="shared" si="61"/>
        <v>0</v>
      </c>
      <c r="BH103" s="269" t="str">
        <f t="shared" si="62"/>
        <v/>
      </c>
      <c r="BI103" s="275"/>
      <c r="BJ103" s="293"/>
      <c r="BK103" s="281">
        <v>0</v>
      </c>
      <c r="BL103" s="293"/>
      <c r="BM103" s="269">
        <v>0</v>
      </c>
      <c r="BN103" s="293"/>
      <c r="BO103" s="63"/>
    </row>
    <row r="104" spans="1:67" s="68" customFormat="1" hidden="1" outlineLevel="1" x14ac:dyDescent="0.25">
      <c r="A104" s="63" t="s">
        <v>1318</v>
      </c>
      <c r="B104" s="64" t="s">
        <v>1777</v>
      </c>
      <c r="C104" s="65" t="s">
        <v>2235</v>
      </c>
      <c r="D104" s="66"/>
      <c r="E104" s="67"/>
      <c r="F104" s="281">
        <v>-5048</v>
      </c>
      <c r="G104" s="281">
        <v>31916</v>
      </c>
      <c r="H104" s="281">
        <f t="shared" si="48"/>
        <v>-36964</v>
      </c>
      <c r="I104" s="269">
        <f t="shared" si="47"/>
        <v>-1.1581651836069682</v>
      </c>
      <c r="J104" s="275"/>
      <c r="K104" s="281">
        <v>0</v>
      </c>
      <c r="L104" s="281">
        <v>0</v>
      </c>
      <c r="M104" s="281">
        <f t="shared" si="49"/>
        <v>0</v>
      </c>
      <c r="N104" s="269" t="str">
        <f t="shared" si="50"/>
        <v/>
      </c>
      <c r="O104" s="275"/>
      <c r="P104" s="281">
        <v>0</v>
      </c>
      <c r="Q104" s="281">
        <v>0</v>
      </c>
      <c r="R104" s="281"/>
      <c r="S104" s="275"/>
      <c r="T104" s="281">
        <v>66567</v>
      </c>
      <c r="U104" s="281">
        <v>334286</v>
      </c>
      <c r="V104" s="281">
        <f t="shared" si="51"/>
        <v>-267719</v>
      </c>
      <c r="W104" s="269">
        <f t="shared" si="52"/>
        <v>-0.80086811891613763</v>
      </c>
      <c r="X104" s="275"/>
      <c r="Y104" s="281">
        <v>0</v>
      </c>
      <c r="Z104" s="281">
        <v>0</v>
      </c>
      <c r="AA104" s="281">
        <f t="shared" si="53"/>
        <v>0</v>
      </c>
      <c r="AB104" s="269" t="str">
        <f t="shared" si="54"/>
        <v/>
      </c>
      <c r="AC104" s="275"/>
      <c r="AD104" s="308"/>
      <c r="AE104" s="281">
        <v>0</v>
      </c>
      <c r="AF104" s="308"/>
      <c r="AG104" s="269">
        <v>0</v>
      </c>
      <c r="AH104" s="281"/>
      <c r="AI104" s="275"/>
      <c r="AJ104" s="281">
        <v>83027</v>
      </c>
      <c r="AK104" s="281">
        <v>206627</v>
      </c>
      <c r="AL104" s="281">
        <f t="shared" si="55"/>
        <v>-123600</v>
      </c>
      <c r="AM104" s="269">
        <f t="shared" si="56"/>
        <v>-0.59817932796778739</v>
      </c>
      <c r="AN104" s="275"/>
      <c r="AO104" s="281">
        <v>0</v>
      </c>
      <c r="AP104" s="281">
        <v>0</v>
      </c>
      <c r="AQ104" s="281">
        <f t="shared" si="57"/>
        <v>0</v>
      </c>
      <c r="AR104" s="269" t="str">
        <f t="shared" si="58"/>
        <v/>
      </c>
      <c r="AS104" s="275"/>
      <c r="AT104" s="293"/>
      <c r="AU104" s="281">
        <v>0</v>
      </c>
      <c r="AV104" s="293"/>
      <c r="AW104" s="269">
        <v>0</v>
      </c>
      <c r="AX104" s="293"/>
      <c r="AY104" s="275"/>
      <c r="AZ104" s="281">
        <v>226149</v>
      </c>
      <c r="BA104" s="281">
        <v>124682</v>
      </c>
      <c r="BB104" s="281">
        <f t="shared" si="59"/>
        <v>101467</v>
      </c>
      <c r="BC104" s="269">
        <f t="shared" si="60"/>
        <v>0.81380632328644076</v>
      </c>
      <c r="BD104" s="275"/>
      <c r="BE104" s="281">
        <v>0</v>
      </c>
      <c r="BF104" s="281">
        <v>0</v>
      </c>
      <c r="BG104" s="281">
        <f t="shared" si="61"/>
        <v>0</v>
      </c>
      <c r="BH104" s="269" t="str">
        <f t="shared" si="62"/>
        <v/>
      </c>
      <c r="BI104" s="275"/>
      <c r="BJ104" s="293"/>
      <c r="BK104" s="281">
        <v>0</v>
      </c>
      <c r="BL104" s="293"/>
      <c r="BM104" s="269">
        <v>0</v>
      </c>
      <c r="BN104" s="293"/>
      <c r="BO104" s="63"/>
    </row>
    <row r="105" spans="1:67" s="68" customFormat="1" hidden="1" outlineLevel="1" x14ac:dyDescent="0.25">
      <c r="A105" s="63" t="s">
        <v>1319</v>
      </c>
      <c r="B105" s="64" t="s">
        <v>1778</v>
      </c>
      <c r="C105" s="65" t="s">
        <v>2236</v>
      </c>
      <c r="D105" s="66"/>
      <c r="E105" s="67"/>
      <c r="F105" s="281">
        <v>1393.48</v>
      </c>
      <c r="G105" s="281">
        <v>0</v>
      </c>
      <c r="H105" s="281">
        <f t="shared" ref="H105:H111" si="63">+F105-G105</f>
        <v>1393.48</v>
      </c>
      <c r="I105" s="269">
        <f t="shared" si="47"/>
        <v>1</v>
      </c>
      <c r="J105" s="275"/>
      <c r="K105" s="281">
        <v>0</v>
      </c>
      <c r="L105" s="281">
        <v>0</v>
      </c>
      <c r="M105" s="281">
        <f t="shared" ref="M105:M111" si="64">+K105-L105</f>
        <v>0</v>
      </c>
      <c r="N105" s="269" t="str">
        <f t="shared" ref="N105:N111" si="65">IF(AND(K105=0,L105=0),"",IF(OR(K105=0,L105=0),100%,(+M105/L105)))</f>
        <v/>
      </c>
      <c r="O105" s="275"/>
      <c r="P105" s="281">
        <v>0</v>
      </c>
      <c r="Q105" s="281">
        <v>0</v>
      </c>
      <c r="R105" s="281"/>
      <c r="S105" s="275"/>
      <c r="T105" s="281">
        <v>1814.74</v>
      </c>
      <c r="U105" s="281">
        <v>0</v>
      </c>
      <c r="V105" s="281">
        <f t="shared" ref="V105:V111" si="66">+T105-U105</f>
        <v>1814.74</v>
      </c>
      <c r="W105" s="269">
        <f t="shared" ref="W105:W111" si="67">IF(AND(T105=0,U105=0),"",IF(OR(T105=0,U105=0),100%,(+V105/U105)))</f>
        <v>1</v>
      </c>
      <c r="X105" s="275"/>
      <c r="Y105" s="281">
        <v>0</v>
      </c>
      <c r="Z105" s="281">
        <v>0</v>
      </c>
      <c r="AA105" s="281">
        <f t="shared" ref="AA105:AA111" si="68">+Y105-Z105</f>
        <v>0</v>
      </c>
      <c r="AB105" s="269" t="str">
        <f t="shared" ref="AB105:AB111" si="69">IF(AND(Y105=0,Z105=0),"",IF(OR(Y105=0,Z105=0),100%,(+AA105/Z105)))</f>
        <v/>
      </c>
      <c r="AC105" s="275"/>
      <c r="AD105" s="308"/>
      <c r="AE105" s="281">
        <v>0</v>
      </c>
      <c r="AF105" s="308"/>
      <c r="AG105" s="269">
        <v>0</v>
      </c>
      <c r="AH105" s="281"/>
      <c r="AI105" s="275"/>
      <c r="AJ105" s="281">
        <v>1814.74</v>
      </c>
      <c r="AK105" s="281">
        <v>0</v>
      </c>
      <c r="AL105" s="281">
        <f t="shared" ref="AL105:AL111" si="70">+AJ105-AK105</f>
        <v>1814.74</v>
      </c>
      <c r="AM105" s="269">
        <f t="shared" ref="AM105:AM111" si="71">IF(AND(AJ105=0,AK105=0),"",IF(OR(AJ105=0,AK105=0),100%,(+AL105/AK105)))</f>
        <v>1</v>
      </c>
      <c r="AN105" s="275"/>
      <c r="AO105" s="281">
        <v>0</v>
      </c>
      <c r="AP105" s="281">
        <v>0</v>
      </c>
      <c r="AQ105" s="281">
        <f t="shared" ref="AQ105:AQ111" si="72">+AO105-AP105</f>
        <v>0</v>
      </c>
      <c r="AR105" s="269" t="str">
        <f t="shared" ref="AR105:AR111" si="73">IF(AND(AO105=0,AP105=0),"",IF(OR(AO105=0,AP105=0),100%,(+AQ105/AP105)))</f>
        <v/>
      </c>
      <c r="AS105" s="275"/>
      <c r="AT105" s="293"/>
      <c r="AU105" s="281">
        <v>0</v>
      </c>
      <c r="AV105" s="293"/>
      <c r="AW105" s="269">
        <v>0</v>
      </c>
      <c r="AX105" s="293"/>
      <c r="AY105" s="275"/>
      <c r="AZ105" s="281">
        <v>1814.74</v>
      </c>
      <c r="BA105" s="281">
        <v>0</v>
      </c>
      <c r="BB105" s="281">
        <f t="shared" ref="BB105:BB111" si="74">+AZ105-BA105</f>
        <v>1814.74</v>
      </c>
      <c r="BC105" s="269">
        <f t="shared" ref="BC105:BC111" si="75">IF(AND(AZ105=0,BA105=0),"",IF(OR(AZ105=0,BA105=0),100%,(+BB105/BA105)))</f>
        <v>1</v>
      </c>
      <c r="BD105" s="275"/>
      <c r="BE105" s="281">
        <v>0</v>
      </c>
      <c r="BF105" s="281">
        <v>0</v>
      </c>
      <c r="BG105" s="281">
        <f t="shared" ref="BG105:BG111" si="76">+BE105-BF105</f>
        <v>0</v>
      </c>
      <c r="BH105" s="269" t="str">
        <f t="shared" ref="BH105:BH111" si="77">IF(AND(BE105=0,BF105=0),"",IF(OR(BE105=0,BF105=0),100%,(+BG105/BF105)))</f>
        <v/>
      </c>
      <c r="BI105" s="275"/>
      <c r="BJ105" s="293"/>
      <c r="BK105" s="281">
        <v>0</v>
      </c>
      <c r="BL105" s="293"/>
      <c r="BM105" s="269">
        <v>0</v>
      </c>
      <c r="BN105" s="293"/>
      <c r="BO105" s="63"/>
    </row>
    <row r="106" spans="1:67" s="41" customFormat="1" collapsed="1" x14ac:dyDescent="0.25">
      <c r="A106" s="41" t="s">
        <v>884</v>
      </c>
      <c r="B106" s="41" t="s">
        <v>83</v>
      </c>
      <c r="C106" s="60" t="s">
        <v>748</v>
      </c>
      <c r="D106" s="48"/>
      <c r="E106" s="48"/>
      <c r="F106" s="283">
        <v>4641914.7699999996</v>
      </c>
      <c r="G106" s="283">
        <v>3097695.5699999994</v>
      </c>
      <c r="H106" s="283">
        <f t="shared" si="63"/>
        <v>1544219.2000000002</v>
      </c>
      <c r="I106" s="271">
        <f t="shared" si="47"/>
        <v>0.49850579732726946</v>
      </c>
      <c r="J106" s="254"/>
      <c r="K106" s="283">
        <v>0</v>
      </c>
      <c r="L106" s="283">
        <v>0</v>
      </c>
      <c r="M106" s="283">
        <f t="shared" si="64"/>
        <v>0</v>
      </c>
      <c r="N106" s="271" t="str">
        <f t="shared" si="65"/>
        <v/>
      </c>
      <c r="O106" s="254"/>
      <c r="P106" s="140">
        <v>0</v>
      </c>
      <c r="Q106" s="140">
        <v>0</v>
      </c>
      <c r="R106" s="140"/>
      <c r="S106" s="254"/>
      <c r="T106" s="283">
        <v>29692743.710000005</v>
      </c>
      <c r="U106" s="283">
        <v>21182083.739999998</v>
      </c>
      <c r="V106" s="283">
        <f t="shared" si="66"/>
        <v>8510659.9700000063</v>
      </c>
      <c r="W106" s="271">
        <f t="shared" si="67"/>
        <v>0.40178577681328753</v>
      </c>
      <c r="X106" s="254"/>
      <c r="Y106" s="283">
        <v>0</v>
      </c>
      <c r="Z106" s="283">
        <v>0</v>
      </c>
      <c r="AA106" s="283">
        <f t="shared" si="68"/>
        <v>0</v>
      </c>
      <c r="AB106" s="271" t="str">
        <f t="shared" si="69"/>
        <v/>
      </c>
      <c r="AC106" s="254"/>
      <c r="AD106" s="140"/>
      <c r="AE106" s="140">
        <v>0</v>
      </c>
      <c r="AF106" s="140"/>
      <c r="AG106" s="289">
        <v>0</v>
      </c>
      <c r="AH106" s="140"/>
      <c r="AI106" s="254"/>
      <c r="AJ106" s="283">
        <v>12379129.76</v>
      </c>
      <c r="AK106" s="283">
        <v>9169716.209999999</v>
      </c>
      <c r="AL106" s="283">
        <f t="shared" si="70"/>
        <v>3209413.5500000007</v>
      </c>
      <c r="AM106" s="271">
        <f t="shared" si="71"/>
        <v>0.35000140424193138</v>
      </c>
      <c r="AN106" s="254"/>
      <c r="AO106" s="283">
        <v>0</v>
      </c>
      <c r="AP106" s="283">
        <v>0</v>
      </c>
      <c r="AQ106" s="283">
        <f t="shared" si="72"/>
        <v>0</v>
      </c>
      <c r="AR106" s="271" t="str">
        <f t="shared" si="73"/>
        <v/>
      </c>
      <c r="AS106" s="254"/>
      <c r="AT106" s="140"/>
      <c r="AU106" s="283">
        <v>0</v>
      </c>
      <c r="AV106" s="140"/>
      <c r="AW106" s="271">
        <v>0</v>
      </c>
      <c r="AX106" s="140"/>
      <c r="AY106" s="254"/>
      <c r="AZ106" s="283">
        <v>45475715.590000018</v>
      </c>
      <c r="BA106" s="283">
        <v>33845433.489999995</v>
      </c>
      <c r="BB106" s="283">
        <f t="shared" si="74"/>
        <v>11630282.100000024</v>
      </c>
      <c r="BC106" s="271">
        <f t="shared" si="75"/>
        <v>0.34362928468433768</v>
      </c>
      <c r="BD106" s="254"/>
      <c r="BE106" s="283">
        <v>0</v>
      </c>
      <c r="BF106" s="283">
        <v>0</v>
      </c>
      <c r="BG106" s="283">
        <f t="shared" si="76"/>
        <v>0</v>
      </c>
      <c r="BH106" s="271" t="str">
        <f t="shared" si="77"/>
        <v/>
      </c>
      <c r="BI106" s="254"/>
      <c r="BJ106" s="140"/>
      <c r="BK106" s="283">
        <v>0</v>
      </c>
      <c r="BL106" s="140"/>
      <c r="BM106" s="271">
        <v>0</v>
      </c>
      <c r="BN106" s="140"/>
    </row>
    <row r="107" spans="1:67" s="41" customFormat="1" x14ac:dyDescent="0.25">
      <c r="A107" s="41" t="s">
        <v>885</v>
      </c>
      <c r="B107" s="41" t="s">
        <v>85</v>
      </c>
      <c r="C107" s="60" t="s">
        <v>747</v>
      </c>
      <c r="D107" s="48"/>
      <c r="E107" s="48"/>
      <c r="F107" s="283">
        <v>0</v>
      </c>
      <c r="G107" s="283">
        <v>0</v>
      </c>
      <c r="H107" s="283">
        <f t="shared" si="63"/>
        <v>0</v>
      </c>
      <c r="I107" s="271" t="str">
        <f t="shared" si="47"/>
        <v/>
      </c>
      <c r="J107" s="254"/>
      <c r="K107" s="283">
        <v>0</v>
      </c>
      <c r="L107" s="283">
        <v>0</v>
      </c>
      <c r="M107" s="283">
        <f t="shared" si="64"/>
        <v>0</v>
      </c>
      <c r="N107" s="271" t="str">
        <f t="shared" si="65"/>
        <v/>
      </c>
      <c r="O107" s="254"/>
      <c r="P107" s="140">
        <v>0</v>
      </c>
      <c r="Q107" s="140">
        <v>0</v>
      </c>
      <c r="R107" s="140"/>
      <c r="S107" s="254"/>
      <c r="T107" s="283">
        <v>0</v>
      </c>
      <c r="U107" s="283">
        <v>0</v>
      </c>
      <c r="V107" s="283">
        <f t="shared" si="66"/>
        <v>0</v>
      </c>
      <c r="W107" s="271" t="str">
        <f t="shared" si="67"/>
        <v/>
      </c>
      <c r="X107" s="254"/>
      <c r="Y107" s="283">
        <v>0</v>
      </c>
      <c r="Z107" s="283">
        <v>0</v>
      </c>
      <c r="AA107" s="283">
        <f t="shared" si="68"/>
        <v>0</v>
      </c>
      <c r="AB107" s="271" t="str">
        <f t="shared" si="69"/>
        <v/>
      </c>
      <c r="AC107" s="254"/>
      <c r="AD107" s="140"/>
      <c r="AE107" s="140">
        <v>0</v>
      </c>
      <c r="AF107" s="140"/>
      <c r="AG107" s="289">
        <v>0</v>
      </c>
      <c r="AH107" s="140"/>
      <c r="AI107" s="254"/>
      <c r="AJ107" s="283">
        <v>0</v>
      </c>
      <c r="AK107" s="283">
        <v>0</v>
      </c>
      <c r="AL107" s="283">
        <f t="shared" si="70"/>
        <v>0</v>
      </c>
      <c r="AM107" s="271" t="str">
        <f t="shared" si="71"/>
        <v/>
      </c>
      <c r="AN107" s="254"/>
      <c r="AO107" s="283">
        <v>0</v>
      </c>
      <c r="AP107" s="283">
        <v>0</v>
      </c>
      <c r="AQ107" s="283">
        <f t="shared" si="72"/>
        <v>0</v>
      </c>
      <c r="AR107" s="271" t="str">
        <f t="shared" si="73"/>
        <v/>
      </c>
      <c r="AS107" s="254"/>
      <c r="AT107" s="140"/>
      <c r="AU107" s="283">
        <v>0</v>
      </c>
      <c r="AV107" s="140"/>
      <c r="AW107" s="271">
        <v>0</v>
      </c>
      <c r="AX107" s="140"/>
      <c r="AY107" s="254"/>
      <c r="AZ107" s="283">
        <v>0</v>
      </c>
      <c r="BA107" s="283">
        <v>0</v>
      </c>
      <c r="BB107" s="283">
        <f t="shared" si="74"/>
        <v>0</v>
      </c>
      <c r="BC107" s="271" t="str">
        <f t="shared" si="75"/>
        <v/>
      </c>
      <c r="BD107" s="254"/>
      <c r="BE107" s="283">
        <v>0</v>
      </c>
      <c r="BF107" s="283">
        <v>0</v>
      </c>
      <c r="BG107" s="283">
        <f t="shared" si="76"/>
        <v>0</v>
      </c>
      <c r="BH107" s="271" t="str">
        <f t="shared" si="77"/>
        <v/>
      </c>
      <c r="BI107" s="254"/>
      <c r="BJ107" s="140"/>
      <c r="BK107" s="283">
        <v>0</v>
      </c>
      <c r="BL107" s="140"/>
      <c r="BM107" s="271">
        <v>0</v>
      </c>
      <c r="BN107" s="140"/>
    </row>
    <row r="108" spans="1:67" s="41" customFormat="1" x14ac:dyDescent="0.25">
      <c r="A108" s="41" t="s">
        <v>886</v>
      </c>
      <c r="B108" s="41" t="s">
        <v>87</v>
      </c>
      <c r="C108" s="60" t="s">
        <v>746</v>
      </c>
      <c r="D108" s="48"/>
      <c r="E108" s="48"/>
      <c r="F108" s="283">
        <v>0</v>
      </c>
      <c r="G108" s="283">
        <v>0</v>
      </c>
      <c r="H108" s="283">
        <f t="shared" si="63"/>
        <v>0</v>
      </c>
      <c r="I108" s="271" t="str">
        <f t="shared" si="47"/>
        <v/>
      </c>
      <c r="J108" s="254"/>
      <c r="K108" s="283">
        <v>0</v>
      </c>
      <c r="L108" s="283">
        <v>0</v>
      </c>
      <c r="M108" s="283">
        <f t="shared" si="64"/>
        <v>0</v>
      </c>
      <c r="N108" s="271" t="str">
        <f t="shared" si="65"/>
        <v/>
      </c>
      <c r="O108" s="254"/>
      <c r="P108" s="140">
        <v>0</v>
      </c>
      <c r="Q108" s="140">
        <v>0</v>
      </c>
      <c r="R108" s="140"/>
      <c r="S108" s="254"/>
      <c r="T108" s="283">
        <v>0</v>
      </c>
      <c r="U108" s="283">
        <v>0</v>
      </c>
      <c r="V108" s="283">
        <f t="shared" si="66"/>
        <v>0</v>
      </c>
      <c r="W108" s="271" t="str">
        <f t="shared" si="67"/>
        <v/>
      </c>
      <c r="X108" s="254"/>
      <c r="Y108" s="283">
        <v>0</v>
      </c>
      <c r="Z108" s="283">
        <v>0</v>
      </c>
      <c r="AA108" s="283">
        <f t="shared" si="68"/>
        <v>0</v>
      </c>
      <c r="AB108" s="271" t="str">
        <f t="shared" si="69"/>
        <v/>
      </c>
      <c r="AC108" s="254"/>
      <c r="AD108" s="140"/>
      <c r="AE108" s="140">
        <v>0</v>
      </c>
      <c r="AF108" s="140"/>
      <c r="AG108" s="289">
        <v>0</v>
      </c>
      <c r="AH108" s="140"/>
      <c r="AI108" s="254"/>
      <c r="AJ108" s="283">
        <v>0</v>
      </c>
      <c r="AK108" s="283">
        <v>0</v>
      </c>
      <c r="AL108" s="283">
        <f t="shared" si="70"/>
        <v>0</v>
      </c>
      <c r="AM108" s="271" t="str">
        <f t="shared" si="71"/>
        <v/>
      </c>
      <c r="AN108" s="254"/>
      <c r="AO108" s="283">
        <v>0</v>
      </c>
      <c r="AP108" s="283">
        <v>0</v>
      </c>
      <c r="AQ108" s="283">
        <f t="shared" si="72"/>
        <v>0</v>
      </c>
      <c r="AR108" s="271" t="str">
        <f t="shared" si="73"/>
        <v/>
      </c>
      <c r="AS108" s="254"/>
      <c r="AT108" s="140"/>
      <c r="AU108" s="283">
        <v>0</v>
      </c>
      <c r="AV108" s="140"/>
      <c r="AW108" s="271">
        <v>0</v>
      </c>
      <c r="AX108" s="140"/>
      <c r="AY108" s="254"/>
      <c r="AZ108" s="283">
        <v>0</v>
      </c>
      <c r="BA108" s="283">
        <v>0</v>
      </c>
      <c r="BB108" s="283">
        <f t="shared" si="74"/>
        <v>0</v>
      </c>
      <c r="BC108" s="271" t="str">
        <f t="shared" si="75"/>
        <v/>
      </c>
      <c r="BD108" s="254"/>
      <c r="BE108" s="283">
        <v>0</v>
      </c>
      <c r="BF108" s="283">
        <v>0</v>
      </c>
      <c r="BG108" s="283">
        <f t="shared" si="76"/>
        <v>0</v>
      </c>
      <c r="BH108" s="271" t="str">
        <f t="shared" si="77"/>
        <v/>
      </c>
      <c r="BI108" s="254"/>
      <c r="BJ108" s="140"/>
      <c r="BK108" s="283">
        <v>0</v>
      </c>
      <c r="BL108" s="140"/>
      <c r="BM108" s="271">
        <v>0</v>
      </c>
      <c r="BN108" s="140"/>
    </row>
    <row r="109" spans="1:67" s="22" customFormat="1" hidden="1" outlineLevel="1" x14ac:dyDescent="0.25">
      <c r="B109" s="22" t="s">
        <v>89</v>
      </c>
      <c r="C109" s="204"/>
      <c r="D109" s="42"/>
      <c r="E109" s="42"/>
      <c r="F109" s="98"/>
      <c r="G109" s="98"/>
      <c r="H109" s="98">
        <f t="shared" si="63"/>
        <v>0</v>
      </c>
      <c r="I109" s="272" t="str">
        <f t="shared" si="47"/>
        <v/>
      </c>
      <c r="J109" s="254"/>
      <c r="K109" s="98"/>
      <c r="L109" s="98"/>
      <c r="M109" s="98">
        <f t="shared" si="64"/>
        <v>0</v>
      </c>
      <c r="N109" s="272" t="str">
        <f t="shared" si="65"/>
        <v/>
      </c>
      <c r="O109" s="254"/>
      <c r="P109" s="136"/>
      <c r="Q109" s="136"/>
      <c r="R109" s="136"/>
      <c r="S109" s="254"/>
      <c r="T109" s="98"/>
      <c r="U109" s="98"/>
      <c r="V109" s="98">
        <f t="shared" si="66"/>
        <v>0</v>
      </c>
      <c r="W109" s="272" t="str">
        <f t="shared" si="67"/>
        <v/>
      </c>
      <c r="X109" s="254"/>
      <c r="Y109" s="98"/>
      <c r="Z109" s="98"/>
      <c r="AA109" s="98">
        <f t="shared" si="68"/>
        <v>0</v>
      </c>
      <c r="AB109" s="272" t="str">
        <f t="shared" si="69"/>
        <v/>
      </c>
      <c r="AC109" s="254"/>
      <c r="AD109" s="136"/>
      <c r="AE109" s="136"/>
      <c r="AF109" s="136"/>
      <c r="AG109" s="290"/>
      <c r="AH109" s="136"/>
      <c r="AI109" s="254"/>
      <c r="AJ109" s="98"/>
      <c r="AK109" s="98"/>
      <c r="AL109" s="98">
        <f t="shared" si="70"/>
        <v>0</v>
      </c>
      <c r="AM109" s="272" t="str">
        <f t="shared" si="71"/>
        <v/>
      </c>
      <c r="AN109" s="254"/>
      <c r="AO109" s="98"/>
      <c r="AP109" s="98"/>
      <c r="AQ109" s="98">
        <f t="shared" si="72"/>
        <v>0</v>
      </c>
      <c r="AR109" s="272" t="str">
        <f t="shared" si="73"/>
        <v/>
      </c>
      <c r="AS109" s="254"/>
      <c r="AT109" s="136"/>
      <c r="AU109" s="98"/>
      <c r="AV109" s="136"/>
      <c r="AW109" s="272"/>
      <c r="AX109" s="136"/>
      <c r="AY109" s="254"/>
      <c r="AZ109" s="98"/>
      <c r="BA109" s="98"/>
      <c r="BB109" s="98">
        <f t="shared" si="74"/>
        <v>0</v>
      </c>
      <c r="BC109" s="272" t="str">
        <f t="shared" si="75"/>
        <v/>
      </c>
      <c r="BD109" s="254"/>
      <c r="BE109" s="98"/>
      <c r="BF109" s="98"/>
      <c r="BG109" s="98">
        <f t="shared" si="76"/>
        <v>0</v>
      </c>
      <c r="BH109" s="272" t="str">
        <f t="shared" si="77"/>
        <v/>
      </c>
      <c r="BI109" s="254"/>
      <c r="BJ109" s="136"/>
      <c r="BK109" s="98"/>
      <c r="BL109" s="136"/>
      <c r="BM109" s="272"/>
      <c r="BN109" s="136"/>
    </row>
    <row r="110" spans="1:67" s="41" customFormat="1" collapsed="1" x14ac:dyDescent="0.25">
      <c r="A110" s="41" t="s">
        <v>887</v>
      </c>
      <c r="B110" s="41" t="s">
        <v>90</v>
      </c>
      <c r="C110" s="59" t="s">
        <v>745</v>
      </c>
      <c r="D110" s="48"/>
      <c r="E110" s="48"/>
      <c r="F110" s="283">
        <v>5616644.7149999999</v>
      </c>
      <c r="G110" s="100">
        <v>3988146.4749999996</v>
      </c>
      <c r="H110" s="283">
        <f t="shared" si="63"/>
        <v>1628498.2400000002</v>
      </c>
      <c r="I110" s="271">
        <f t="shared" si="47"/>
        <v>0.4083346111303498</v>
      </c>
      <c r="J110" s="278"/>
      <c r="K110" s="283">
        <v>0</v>
      </c>
      <c r="L110" s="100">
        <v>0</v>
      </c>
      <c r="M110" s="283">
        <f t="shared" si="64"/>
        <v>0</v>
      </c>
      <c r="N110" s="271" t="str">
        <f t="shared" si="65"/>
        <v/>
      </c>
      <c r="O110" s="278"/>
      <c r="P110" s="140">
        <v>0</v>
      </c>
      <c r="Q110" s="138">
        <v>0</v>
      </c>
      <c r="R110" s="140"/>
      <c r="S110" s="278"/>
      <c r="T110" s="283">
        <v>37131055.325000003</v>
      </c>
      <c r="U110" s="100">
        <v>28211750.134999998</v>
      </c>
      <c r="V110" s="283">
        <f t="shared" si="66"/>
        <v>8919305.1900000051</v>
      </c>
      <c r="W110" s="271">
        <f t="shared" si="67"/>
        <v>0.31615568503616359</v>
      </c>
      <c r="X110" s="278"/>
      <c r="Y110" s="283">
        <v>0</v>
      </c>
      <c r="Z110" s="100">
        <v>0</v>
      </c>
      <c r="AA110" s="283">
        <f t="shared" si="68"/>
        <v>0</v>
      </c>
      <c r="AB110" s="271" t="str">
        <f t="shared" si="69"/>
        <v/>
      </c>
      <c r="AC110" s="278"/>
      <c r="AD110" s="140"/>
      <c r="AE110" s="140">
        <v>0</v>
      </c>
      <c r="AF110" s="140"/>
      <c r="AG110" s="289">
        <v>0</v>
      </c>
      <c r="AH110" s="140"/>
      <c r="AI110" s="278"/>
      <c r="AJ110" s="283">
        <v>15668770.935000001</v>
      </c>
      <c r="AK110" s="100">
        <v>12027961.495000001</v>
      </c>
      <c r="AL110" s="283">
        <f t="shared" si="70"/>
        <v>3640809.4399999995</v>
      </c>
      <c r="AM110" s="271">
        <f t="shared" si="71"/>
        <v>0.30269546851421802</v>
      </c>
      <c r="AN110" s="278"/>
      <c r="AO110" s="283">
        <v>0</v>
      </c>
      <c r="AP110" s="100">
        <v>0</v>
      </c>
      <c r="AQ110" s="283">
        <f t="shared" si="72"/>
        <v>0</v>
      </c>
      <c r="AR110" s="271" t="str">
        <f t="shared" si="73"/>
        <v/>
      </c>
      <c r="AS110" s="278"/>
      <c r="AT110" s="140"/>
      <c r="AU110" s="100">
        <v>0</v>
      </c>
      <c r="AV110" s="140"/>
      <c r="AW110" s="271">
        <v>0</v>
      </c>
      <c r="AX110" s="140"/>
      <c r="AY110" s="278"/>
      <c r="AZ110" s="283">
        <v>57369670.480000004</v>
      </c>
      <c r="BA110" s="100">
        <v>45439509.704999998</v>
      </c>
      <c r="BB110" s="283">
        <f t="shared" si="74"/>
        <v>11930160.775000006</v>
      </c>
      <c r="BC110" s="271">
        <f t="shared" si="75"/>
        <v>0.26255038517035878</v>
      </c>
      <c r="BD110" s="278"/>
      <c r="BE110" s="283">
        <v>0</v>
      </c>
      <c r="BF110" s="100">
        <v>0</v>
      </c>
      <c r="BG110" s="283">
        <f t="shared" si="76"/>
        <v>0</v>
      </c>
      <c r="BH110" s="271" t="str">
        <f t="shared" si="77"/>
        <v/>
      </c>
      <c r="BI110" s="278"/>
      <c r="BJ110" s="140"/>
      <c r="BK110" s="100">
        <v>0</v>
      </c>
      <c r="BL110" s="140"/>
      <c r="BM110" s="271">
        <v>0</v>
      </c>
      <c r="BN110" s="140"/>
      <c r="BO110" s="76"/>
    </row>
    <row r="111" spans="1:67" s="129" customFormat="1" ht="13" thickBot="1" x14ac:dyDescent="0.3">
      <c r="A111" s="129" t="s">
        <v>888</v>
      </c>
      <c r="B111" s="129" t="s">
        <v>91</v>
      </c>
      <c r="C111" s="130" t="s">
        <v>744</v>
      </c>
      <c r="D111" s="131"/>
      <c r="E111" s="131"/>
      <c r="F111" s="285">
        <v>67332566.894999996</v>
      </c>
      <c r="G111" s="285">
        <v>64039514.704999998</v>
      </c>
      <c r="H111" s="285">
        <f t="shared" si="63"/>
        <v>3293052.1899999976</v>
      </c>
      <c r="I111" s="274">
        <f t="shared" si="47"/>
        <v>5.142219151986932E-2</v>
      </c>
      <c r="J111" s="279"/>
      <c r="K111" s="285">
        <v>517355340</v>
      </c>
      <c r="L111" s="285">
        <v>534390020</v>
      </c>
      <c r="M111" s="285">
        <f t="shared" si="64"/>
        <v>-17034680</v>
      </c>
      <c r="N111" s="274">
        <f t="shared" si="65"/>
        <v>-3.1876867760367231E-2</v>
      </c>
      <c r="O111" s="279"/>
      <c r="P111" s="287">
        <v>161741</v>
      </c>
      <c r="Q111" s="287">
        <v>162404</v>
      </c>
      <c r="R111" s="287"/>
      <c r="S111" s="279"/>
      <c r="T111" s="285">
        <v>461916627.72499996</v>
      </c>
      <c r="U111" s="285">
        <v>413884934.745</v>
      </c>
      <c r="V111" s="285">
        <f t="shared" si="66"/>
        <v>48031692.979999959</v>
      </c>
      <c r="W111" s="274">
        <f t="shared" si="67"/>
        <v>0.11605083671284852</v>
      </c>
      <c r="X111" s="279"/>
      <c r="Y111" s="285">
        <v>3493222997</v>
      </c>
      <c r="Z111" s="285">
        <v>3415032088</v>
      </c>
      <c r="AA111" s="285">
        <f t="shared" si="68"/>
        <v>78190909</v>
      </c>
      <c r="AB111" s="274">
        <f t="shared" si="69"/>
        <v>2.2896097894585875E-2</v>
      </c>
      <c r="AC111" s="279"/>
      <c r="AD111" s="285"/>
      <c r="AE111" s="285">
        <v>1134975</v>
      </c>
      <c r="AF111" s="285"/>
      <c r="AG111" s="274">
        <v>1137450</v>
      </c>
      <c r="AH111" s="285"/>
      <c r="AI111" s="279"/>
      <c r="AJ111" s="285">
        <v>197267097.70499995</v>
      </c>
      <c r="AK111" s="285">
        <v>178241450.50500003</v>
      </c>
      <c r="AL111" s="285">
        <f t="shared" si="70"/>
        <v>19025647.199999928</v>
      </c>
      <c r="AM111" s="274">
        <f t="shared" si="71"/>
        <v>0.10674086833391327</v>
      </c>
      <c r="AN111" s="279"/>
      <c r="AO111" s="285">
        <v>1491681310</v>
      </c>
      <c r="AP111" s="285">
        <v>1515823454</v>
      </c>
      <c r="AQ111" s="285">
        <f t="shared" si="72"/>
        <v>-24142144</v>
      </c>
      <c r="AR111" s="274">
        <f t="shared" si="73"/>
        <v>-1.592675184982327E-2</v>
      </c>
      <c r="AS111" s="279"/>
      <c r="AT111" s="287"/>
      <c r="AU111" s="285">
        <v>485218</v>
      </c>
      <c r="AV111" s="287"/>
      <c r="AW111" s="274">
        <v>486894</v>
      </c>
      <c r="AX111" s="287"/>
      <c r="AY111" s="279"/>
      <c r="AZ111" s="285">
        <v>754614061.26000035</v>
      </c>
      <c r="BA111" s="285">
        <v>664544440.87500024</v>
      </c>
      <c r="BB111" s="285">
        <f t="shared" si="74"/>
        <v>90069620.38500011</v>
      </c>
      <c r="BC111" s="274">
        <f t="shared" si="75"/>
        <v>0.1355358872108029</v>
      </c>
      <c r="BD111" s="279"/>
      <c r="BE111" s="285">
        <v>5864683447</v>
      </c>
      <c r="BF111" s="285">
        <v>5746024438</v>
      </c>
      <c r="BG111" s="285">
        <f t="shared" si="76"/>
        <v>118659009</v>
      </c>
      <c r="BH111" s="274">
        <f t="shared" si="77"/>
        <v>2.0650627278101387E-2</v>
      </c>
      <c r="BI111" s="279"/>
      <c r="BJ111" s="287"/>
      <c r="BK111" s="285">
        <v>1947599</v>
      </c>
      <c r="BL111" s="287"/>
      <c r="BM111" s="274">
        <v>1950621</v>
      </c>
      <c r="BN111" s="287"/>
      <c r="BO111" s="22"/>
    </row>
    <row r="112" spans="1:67" ht="13" thickTop="1" x14ac:dyDescent="0.25">
      <c r="F112" s="98"/>
      <c r="G112" s="98"/>
      <c r="H112" s="98"/>
      <c r="J112" s="167"/>
      <c r="K112" s="98"/>
      <c r="L112" s="98"/>
      <c r="M112" s="98"/>
      <c r="O112" s="167"/>
      <c r="P112" s="98"/>
      <c r="Q112" s="98"/>
      <c r="R112" s="98"/>
      <c r="S112" s="167"/>
      <c r="T112" s="98"/>
      <c r="U112" s="98"/>
      <c r="V112" s="98"/>
      <c r="X112" s="167"/>
      <c r="Y112" s="98"/>
      <c r="Z112" s="98"/>
      <c r="AA112" s="98"/>
      <c r="AC112" s="167"/>
      <c r="AD112" s="327"/>
      <c r="AE112" s="98"/>
      <c r="AF112" s="327"/>
      <c r="AH112" s="98"/>
      <c r="AI112" s="167"/>
      <c r="AJ112" s="98"/>
      <c r="AK112" s="98"/>
      <c r="AL112" s="98"/>
      <c r="AN112" s="167"/>
      <c r="AO112" s="98"/>
      <c r="AP112" s="98"/>
      <c r="AQ112" s="98"/>
      <c r="AS112" s="167"/>
      <c r="AT112" s="136"/>
      <c r="AU112" s="98"/>
      <c r="AV112" s="136"/>
      <c r="AX112" s="136"/>
      <c r="AY112" s="167"/>
      <c r="AZ112" s="98"/>
      <c r="BA112" s="98"/>
      <c r="BB112" s="98"/>
      <c r="BD112" s="167"/>
      <c r="BE112" s="98"/>
      <c r="BF112" s="98"/>
      <c r="BG112" s="98"/>
      <c r="BI112" s="167"/>
      <c r="BJ112" s="136"/>
      <c r="BK112" s="98"/>
      <c r="BL112" s="136"/>
      <c r="BN112" s="136"/>
    </row>
  </sheetData>
  <conditionalFormatting sqref="C4">
    <cfRule type="cellIs" dxfId="0" priority="1" stopIfTrue="1" operator="equal">
      <formula>"REPORT HAS ERRORS"</formula>
    </cfRule>
  </conditionalFormatting>
  <printOptions horizontalCentered="1"/>
  <pageMargins left="0.2" right="0.2" top="0.25" bottom="0.5" header="0.3" footer="0.25"/>
  <pageSetup scale="55" orientation="portrait" r:id="rId1"/>
  <headerFooter>
    <oddFooter>&amp;L&amp;8&amp;D&amp;R&amp;8&amp;Z&amp;F   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M0NTM5NjwvVXNlck5hbWU+PERhdGVUaW1lPjIvMTQvMjAyMiAzOjQwOjQzIFBNPC9EYXRlVGltZT48TGFiZWxTdHJpbmc+QUVQIEludGVybmFsPC9MYWJlbFN0cmluZz48L2l0ZW0+PC9sYWJlbEhpc3Rvcnk+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74fb2a66-a6a0-4672-b6ad-488e5a4825d5" value=""/>
  <element uid="d14f5c36-f44a-4315-b438-005cfe8f069f" value=""/>
</sisl>
</file>

<file path=customXml/itemProps1.xml><?xml version="1.0" encoding="utf-8"?>
<ds:datastoreItem xmlns:ds="http://schemas.openxmlformats.org/officeDocument/2006/customXml" ds:itemID="{F29B66A8-AC38-4ADD-B133-FAEE1FBA3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B7769-1893-43B0-9716-193E609D6BEA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C32B82AB-2A16-4CA7-AE2F-6AAB2DF73D27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f88ffb1c-9230-4705-a789-27bae69f582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6888f76-1100-40b0-929b-1efe9044426d"/>
  </ds:schemaRefs>
</ds:datastoreItem>
</file>

<file path=customXml/itemProps4.xml><?xml version="1.0" encoding="utf-8"?>
<ds:datastoreItem xmlns:ds="http://schemas.openxmlformats.org/officeDocument/2006/customXml" ds:itemID="{642D4F68-26F0-43AB-9B89-E098EC2C1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DA5EF33-DE9B-47A8-AC4B-A78C566C1DF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41</vt:i4>
      </vt:variant>
    </vt:vector>
  </HeadingPairs>
  <TitlesOfParts>
    <vt:vector size="46" baseType="lpstr">
      <vt:lpstr>FERC_IS1</vt:lpstr>
      <vt:lpstr>Modification History</vt:lpstr>
      <vt:lpstr>O&amp;M</vt:lpstr>
      <vt:lpstr>O&amp;M QRT</vt:lpstr>
      <vt:lpstr>KWH</vt:lpstr>
      <vt:lpstr>Account_tree</vt:lpstr>
      <vt:lpstr>Begin_KWH1</vt:lpstr>
      <vt:lpstr>Begin_KWH2</vt:lpstr>
      <vt:lpstr>Begin_KWH3</vt:lpstr>
      <vt:lpstr>Begin_KWH4</vt:lpstr>
      <vt:lpstr>Begin_Print2</vt:lpstr>
      <vt:lpstr>Begin_Print3</vt:lpstr>
      <vt:lpstr>Begin_Print4</vt:lpstr>
      <vt:lpstr>BU_Name</vt:lpstr>
      <vt:lpstr>Business_Unit</vt:lpstr>
      <vt:lpstr>C_Begin</vt:lpstr>
      <vt:lpstr>C_End</vt:lpstr>
      <vt:lpstr>Category</vt:lpstr>
      <vt:lpstr>Comments</vt:lpstr>
      <vt:lpstr>Contact_Person</vt:lpstr>
      <vt:lpstr>Department_Owner</vt:lpstr>
      <vt:lpstr>End_KWH1</vt:lpstr>
      <vt:lpstr>End_KWH2</vt:lpstr>
      <vt:lpstr>End_KWH3</vt:lpstr>
      <vt:lpstr>End_KWH4</vt:lpstr>
      <vt:lpstr>End_Print1</vt:lpstr>
      <vt:lpstr>End_Print2</vt:lpstr>
      <vt:lpstr>End_Print3</vt:lpstr>
      <vt:lpstr>Keywords</vt:lpstr>
      <vt:lpstr>KWH_BEGIN</vt:lpstr>
      <vt:lpstr>OM_BEGIN</vt:lpstr>
      <vt:lpstr>OM_QRT_BEGIN</vt:lpstr>
      <vt:lpstr>OPR_ID</vt:lpstr>
      <vt:lpstr>KWH!Print_Area</vt:lpstr>
      <vt:lpstr>'O&amp;M'!Print_Area</vt:lpstr>
      <vt:lpstr>'O&amp;M QRT'!Print_Area</vt:lpstr>
      <vt:lpstr>FERC_IS1!Print_Titles</vt:lpstr>
      <vt:lpstr>KWH!Print_Titles</vt:lpstr>
      <vt:lpstr>'O&amp;M'!Print_Titles</vt:lpstr>
      <vt:lpstr>'O&amp;M QRT'!Print_Titles</vt:lpstr>
      <vt:lpstr>Report_Author</vt:lpstr>
      <vt:lpstr>Report_Comments</vt:lpstr>
      <vt:lpstr>Report_Description</vt:lpstr>
      <vt:lpstr>Report_Stmt_Type</vt:lpstr>
      <vt:lpstr>Report_Title</vt:lpstr>
      <vt:lpstr>Rev_Begin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KYP Corp   FERC Financial Statements</dc:title>
  <dc:creator>Financial Reporting / Neal Hartley</dc:creator>
  <dc:description>Acct:   PRPT_ACCOUNT_x000d_
BU:     Scope-based_x000d_
Sunset: 12/4/2011 1:00:00 AM</dc:description>
  <cp:lastModifiedBy>Michelle Caldwell</cp:lastModifiedBy>
  <cp:lastPrinted>2016-12-07T15:30:59Z</cp:lastPrinted>
  <dcterms:created xsi:type="dcterms:W3CDTF">1997-11-19T15:48:19Z</dcterms:created>
  <dcterms:modified xsi:type="dcterms:W3CDTF">2025-09-12T20:53:35Z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act Person" linkTarget="Contact_Person">
    <vt:lpwstr>Neal Hartley</vt:lpwstr>
  </property>
  <property fmtid="{D5CDD505-2E9C-101B-9397-08002B2CF9AE}" pid="3" name="Department Owner" linkTarget="Department_Owner">
    <vt:lpwstr>Financial Reporting</vt:lpwstr>
  </property>
  <property fmtid="{D5CDD505-2E9C-101B-9397-08002B2CF9AE}" pid="4" name="Account Tree" linkTarget="Account_Tree">
    <vt:lpwstr>GL_FERC_ACCT</vt:lpwstr>
  </property>
  <property fmtid="{D5CDD505-2E9C-101B-9397-08002B2CF9AE}" pid="5" name="Business Unit Tree" linkTarget="Business_unit">
    <vt:lpwstr>Scope-based</vt:lpwstr>
  </property>
  <property fmtid="{D5CDD505-2E9C-101B-9397-08002B2CF9AE}" pid="6" name="Sunset Date" linkTarget="Sunset_date">
    <vt:lpwstr/>
  </property>
  <property fmtid="{D5CDD505-2E9C-101B-9397-08002B2CF9AE}" pid="7" name="Report Description" linkTarget="Report_Description">
    <vt:lpwstr>IS, BS, O&amp;M, and Trial Bal</vt:lpwstr>
  </property>
  <property fmtid="{D5CDD505-2E9C-101B-9397-08002B2CF9AE}" pid="8" name="Report BU Name" linkTarget="BU_Name">
    <vt:lpwstr>Scope-based</vt:lpwstr>
  </property>
  <property fmtid="{D5CDD505-2E9C-101B-9397-08002B2CF9AE}" pid="9" name="Report Statment Type" linkTarget="Report_Stmt_type">
    <vt:lpwstr>Reporting Package</vt:lpwstr>
  </property>
  <property fmtid="{D5CDD505-2E9C-101B-9397-08002B2CF9AE}" pid="10" name="docIndexRef">
    <vt:lpwstr>a0408cfc-e5c6-4618-bf2a-2843f40f708b</vt:lpwstr>
  </property>
  <property fmtid="{D5CDD505-2E9C-101B-9397-08002B2CF9AE}" pid="11" name="bjSaver">
    <vt:lpwstr>3/cf+zOygu3nq3Agi5kHwmzITlbNugdP</vt:lpwstr>
  </property>
  <property fmtid="{D5CDD505-2E9C-101B-9397-08002B2CF9AE}" pid="12" name="bjDocumentSecurityLabel">
    <vt:lpwstr>AEP Internal</vt:lpwstr>
  </property>
  <property fmtid="{D5CDD505-2E9C-101B-9397-08002B2CF9AE}" pid="13" name="bjLabelHistoryID">
    <vt:lpwstr>{B09B7769-1893-43B0-9716-193E609D6BEA}</vt:lpwstr>
  </property>
  <property fmtid="{D5CDD505-2E9C-101B-9397-08002B2CF9AE}" pid="1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5" name="bjDocumentLabelXML-0">
    <vt:lpwstr>ames.com/2008/01/sie/internal/label"&gt;&lt;element uid="50c31824-0780-4910-87d1-eaaffd182d42" value="" /&gt;&lt;element uid="74fb2a66-a6a0-4672-b6ad-488e5a4825d5" value="" /&gt;&lt;element uid="d14f5c36-f44a-4315-b438-005cfe8f069f" value="" /&gt;&lt;/sisl&gt;</vt:lpwstr>
  </property>
  <property fmtid="{D5CDD505-2E9C-101B-9397-08002B2CF9AE}" pid="16" name="MSIP_Label_69f43042-6bda-44b2-91eb-eca3d3d484f4_SiteId">
    <vt:lpwstr>15f3c881-6b03-4ff6-8559-77bf5177818f</vt:lpwstr>
  </property>
  <property fmtid="{D5CDD505-2E9C-101B-9397-08002B2CF9AE}" pid="17" name="MSIP_Label_69f43042-6bda-44b2-91eb-eca3d3d484f4_Name">
    <vt:lpwstr>AEP Internal</vt:lpwstr>
  </property>
  <property fmtid="{D5CDD505-2E9C-101B-9397-08002B2CF9AE}" pid="18" name="MSIP_Label_69f43042-6bda-44b2-91eb-eca3d3d484f4_Enabled">
    <vt:lpwstr>true</vt:lpwstr>
  </property>
  <property fmtid="{D5CDD505-2E9C-101B-9397-08002B2CF9AE}" pid="19" name="bjClsUserRVM">
    <vt:lpwstr>[]</vt:lpwstr>
  </property>
  <property fmtid="{D5CDD505-2E9C-101B-9397-08002B2CF9AE}" pid="20" name="ContentTypeId">
    <vt:lpwstr>0x0101004DF805D1E1DA4A49A223477D3B105720</vt:lpwstr>
  </property>
  <property fmtid="{D5CDD505-2E9C-101B-9397-08002B2CF9AE}" pid="21" name="MediaServiceImageTags">
    <vt:lpwstr/>
  </property>
</Properties>
</file>